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4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TS\Scott Meyer Data\Rockfish Harvest Est\R_code\"/>
    </mc:Choice>
  </mc:AlternateContent>
  <xr:revisionPtr revIDLastSave="0" documentId="13_ncr:1_{499AAD5E-DB74-45D0-B09F-1229355200A8}" xr6:coauthVersionLast="47" xr6:coauthVersionMax="47" xr10:uidLastSave="{00000000-0000-0000-0000-000000000000}"/>
  <bookViews>
    <workbookView xWindow="12465" yWindow="420" windowWidth="23850" windowHeight="20670" tabRatio="789" firstSheet="1" activeTab="8" xr2:uid="{A093FB95-EA4F-495F-9C78-120B75CA432D}"/>
  </bookViews>
  <sheets>
    <sheet name="instructions" sheetId="1" r:id="rId1"/>
    <sheet name="rockfish release" sheetId="2" r:id="rId2"/>
    <sheet name="rf release  figs" sheetId="14" r:id="rId3"/>
    <sheet name="BRF release" sheetId="4" r:id="rId4"/>
    <sheet name="brf release figs" sheetId="15" r:id="rId5"/>
    <sheet name="YE release" sheetId="6" r:id="rId6"/>
    <sheet name="ye release figs" sheetId="16" r:id="rId7"/>
    <sheet name="DSR release" sheetId="20" r:id="rId8"/>
    <sheet name="Slope release" sheetId="21" r:id="rId9"/>
    <sheet name="RF release harv Kodiak" sheetId="11" r:id="rId10"/>
    <sheet name="RF release Central" sheetId="18" r:id="rId11"/>
    <sheet name="RF release SEAK" sheetId="19" r:id="rId12"/>
    <sheet name="logbook v guiSWHS" sheetId="10" r:id="rId13"/>
  </sheets>
  <externalReferences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96" i="21" l="1"/>
  <c r="O296" i="20"/>
  <c r="M74" i="19" l="1"/>
  <c r="K74" i="19"/>
  <c r="I74" i="19"/>
  <c r="G74" i="19"/>
  <c r="O74" i="19" s="1"/>
  <c r="P74" i="19" s="1"/>
  <c r="Q74" i="19" s="1"/>
  <c r="E74" i="19"/>
  <c r="C74" i="19"/>
  <c r="I49" i="19"/>
  <c r="G49" i="19"/>
  <c r="C49" i="19"/>
  <c r="M16" i="19"/>
  <c r="M17" i="19"/>
  <c r="M18" i="19"/>
  <c r="M19" i="19"/>
  <c r="M20" i="19"/>
  <c r="M21" i="19"/>
  <c r="M22" i="19"/>
  <c r="M23" i="19"/>
  <c r="M24" i="19"/>
  <c r="K16" i="19"/>
  <c r="K17" i="19"/>
  <c r="O17" i="19" s="1"/>
  <c r="P17" i="19" s="1"/>
  <c r="Q17" i="19" s="1"/>
  <c r="K18" i="19"/>
  <c r="K19" i="19"/>
  <c r="K20" i="19"/>
  <c r="K21" i="19"/>
  <c r="K22" i="19"/>
  <c r="K23" i="19"/>
  <c r="K24" i="19"/>
  <c r="I16" i="19"/>
  <c r="I17" i="19"/>
  <c r="I18" i="19"/>
  <c r="I19" i="19"/>
  <c r="I20" i="19"/>
  <c r="I21" i="19"/>
  <c r="I22" i="19"/>
  <c r="I23" i="19"/>
  <c r="I24" i="19"/>
  <c r="G16" i="19"/>
  <c r="G17" i="19"/>
  <c r="G18" i="19"/>
  <c r="G19" i="19"/>
  <c r="G20" i="19"/>
  <c r="G21" i="19"/>
  <c r="G22" i="19"/>
  <c r="G23" i="19"/>
  <c r="G24" i="19"/>
  <c r="E16" i="19"/>
  <c r="E17" i="19"/>
  <c r="E18" i="19"/>
  <c r="E19" i="19"/>
  <c r="E20" i="19"/>
  <c r="E21" i="19"/>
  <c r="E22" i="19"/>
  <c r="E23" i="19"/>
  <c r="E24" i="19"/>
  <c r="C16" i="19"/>
  <c r="C17" i="19"/>
  <c r="C18" i="19"/>
  <c r="C19" i="19"/>
  <c r="C20" i="19"/>
  <c r="C21" i="19"/>
  <c r="C22" i="19"/>
  <c r="C23" i="19"/>
  <c r="C24" i="19"/>
  <c r="N74" i="19"/>
  <c r="O24" i="19"/>
  <c r="P24" i="19" s="1"/>
  <c r="Q24" i="19" s="1"/>
  <c r="N24" i="19"/>
  <c r="O23" i="19"/>
  <c r="P23" i="19" s="1"/>
  <c r="Q23" i="19" s="1"/>
  <c r="N23" i="19"/>
  <c r="N22" i="19"/>
  <c r="N21" i="19"/>
  <c r="N20" i="19"/>
  <c r="O19" i="19"/>
  <c r="P19" i="19" s="1"/>
  <c r="Q19" i="19" s="1"/>
  <c r="N19" i="19"/>
  <c r="N18" i="19"/>
  <c r="N17" i="19"/>
  <c r="N16" i="19"/>
  <c r="O21" i="19" l="1"/>
  <c r="P21" i="19" s="1"/>
  <c r="Q21" i="19" s="1"/>
  <c r="O16" i="19"/>
  <c r="P16" i="19" s="1"/>
  <c r="Q16" i="19" s="1"/>
  <c r="O22" i="19"/>
  <c r="P22" i="19" s="1"/>
  <c r="Q22" i="19" s="1"/>
  <c r="O20" i="19"/>
  <c r="P20" i="19" s="1"/>
  <c r="Q20" i="19" s="1"/>
  <c r="O18" i="19"/>
  <c r="P18" i="19" s="1"/>
  <c r="Q18" i="19" s="1"/>
  <c r="Q318" i="21" l="1"/>
  <c r="V318" i="21" s="1"/>
  <c r="R318" i="21"/>
  <c r="S318" i="21" s="1"/>
  <c r="T318" i="21" s="1"/>
  <c r="Q297" i="21"/>
  <c r="V297" i="21" s="1"/>
  <c r="R297" i="21"/>
  <c r="S297" i="21" s="1"/>
  <c r="T297" i="21" s="1"/>
  <c r="H318" i="21"/>
  <c r="I318" i="21"/>
  <c r="H297" i="21"/>
  <c r="I297" i="21"/>
  <c r="Q276" i="21"/>
  <c r="V276" i="21" s="1"/>
  <c r="R276" i="21"/>
  <c r="S276" i="21" s="1"/>
  <c r="T276" i="21" s="1"/>
  <c r="H276" i="21"/>
  <c r="I276" i="21"/>
  <c r="Q255" i="21"/>
  <c r="R255" i="21"/>
  <c r="S255" i="21" s="1"/>
  <c r="T255" i="21" s="1"/>
  <c r="V255" i="21"/>
  <c r="H255" i="21"/>
  <c r="I255" i="21"/>
  <c r="Q234" i="21"/>
  <c r="V234" i="21" s="1"/>
  <c r="R234" i="21"/>
  <c r="S234" i="21" s="1"/>
  <c r="T234" i="21" s="1"/>
  <c r="H234" i="21"/>
  <c r="I234" i="21"/>
  <c r="Q213" i="21"/>
  <c r="V213" i="21" s="1"/>
  <c r="R213" i="21"/>
  <c r="S213" i="21" s="1"/>
  <c r="T213" i="21" s="1"/>
  <c r="H213" i="21"/>
  <c r="I213" i="21"/>
  <c r="Q318" i="20"/>
  <c r="V318" i="20" s="1"/>
  <c r="R318" i="20"/>
  <c r="S318" i="20" s="1"/>
  <c r="T318" i="20" s="1"/>
  <c r="Q297" i="20"/>
  <c r="V297" i="20" s="1"/>
  <c r="R297" i="20"/>
  <c r="S297" i="20" s="1"/>
  <c r="T297" i="20" s="1"/>
  <c r="Q276" i="20"/>
  <c r="V276" i="20" s="1"/>
  <c r="R276" i="20"/>
  <c r="S276" i="20" s="1"/>
  <c r="T276" i="20" s="1"/>
  <c r="Q255" i="20"/>
  <c r="V255" i="20" s="1"/>
  <c r="R255" i="20"/>
  <c r="S255" i="20" s="1"/>
  <c r="T255" i="20" s="1"/>
  <c r="X234" i="20"/>
  <c r="Y234" i="20"/>
  <c r="Q234" i="20"/>
  <c r="V234" i="20" s="1"/>
  <c r="R234" i="20"/>
  <c r="S234" i="20" s="1"/>
  <c r="T234" i="20" s="1"/>
  <c r="Q213" i="20"/>
  <c r="V213" i="20" s="1"/>
  <c r="R213" i="20"/>
  <c r="S213" i="20" s="1"/>
  <c r="T213" i="20" s="1"/>
  <c r="H318" i="20"/>
  <c r="I318" i="20"/>
  <c r="H297" i="20"/>
  <c r="I297" i="20"/>
  <c r="H276" i="20"/>
  <c r="I276" i="20"/>
  <c r="H255" i="20"/>
  <c r="I255" i="20"/>
  <c r="H234" i="20"/>
  <c r="I234" i="20"/>
  <c r="H213" i="20"/>
  <c r="I213" i="20"/>
  <c r="J213" i="6"/>
  <c r="J233" i="6"/>
  <c r="J234" i="6"/>
  <c r="Z234" i="6" s="1"/>
  <c r="AA234" i="6" s="1"/>
  <c r="J255" i="6"/>
  <c r="J275" i="6"/>
  <c r="J276" i="6"/>
  <c r="J297" i="6"/>
  <c r="J318" i="6"/>
  <c r="T318" i="6"/>
  <c r="Y318" i="6" s="1"/>
  <c r="U318" i="6"/>
  <c r="V318" i="6" s="1"/>
  <c r="W318" i="6" s="1"/>
  <c r="T297" i="6"/>
  <c r="Y297" i="6" s="1"/>
  <c r="U297" i="6"/>
  <c r="V297" i="6" s="1"/>
  <c r="W297" i="6" s="1"/>
  <c r="T276" i="6"/>
  <c r="Y276" i="6" s="1"/>
  <c r="U276" i="6"/>
  <c r="V276" i="6" s="1"/>
  <c r="W276" i="6" s="1"/>
  <c r="T255" i="6"/>
  <c r="Y255" i="6" s="1"/>
  <c r="U255" i="6"/>
  <c r="V255" i="6" s="1"/>
  <c r="W255" i="6" s="1"/>
  <c r="T234" i="6"/>
  <c r="Y234" i="6" s="1"/>
  <c r="U234" i="6"/>
  <c r="V234" i="6"/>
  <c r="W234" i="6" s="1"/>
  <c r="T213" i="6"/>
  <c r="Y213" i="6" s="1"/>
  <c r="U213" i="6"/>
  <c r="V213" i="6" s="1"/>
  <c r="W213" i="6" s="1"/>
  <c r="I318" i="6"/>
  <c r="I297" i="6"/>
  <c r="I276" i="6"/>
  <c r="I255" i="6"/>
  <c r="I234" i="6"/>
  <c r="I213" i="6"/>
  <c r="Q318" i="4"/>
  <c r="R318" i="4"/>
  <c r="S318" i="4" s="1"/>
  <c r="T318" i="4" s="1"/>
  <c r="Q297" i="4"/>
  <c r="R297" i="4"/>
  <c r="S297" i="4" s="1"/>
  <c r="T297" i="4" s="1"/>
  <c r="Q276" i="4"/>
  <c r="V276" i="4" s="1"/>
  <c r="R276" i="4"/>
  <c r="S276" i="4" s="1"/>
  <c r="T276" i="4" s="1"/>
  <c r="Q255" i="4"/>
  <c r="V255" i="4" s="1"/>
  <c r="R255" i="4"/>
  <c r="S255" i="4" s="1"/>
  <c r="T255" i="4" s="1"/>
  <c r="Q234" i="4"/>
  <c r="V234" i="4" s="1"/>
  <c r="R234" i="4"/>
  <c r="S234" i="4" s="1"/>
  <c r="T234" i="4" s="1"/>
  <c r="Q213" i="4"/>
  <c r="V213" i="4" s="1"/>
  <c r="R213" i="4"/>
  <c r="S213" i="4" s="1"/>
  <c r="T213" i="4" s="1"/>
  <c r="H318" i="4"/>
  <c r="I318" i="4"/>
  <c r="J318" i="4" s="1"/>
  <c r="K318" i="4" s="1"/>
  <c r="H297" i="4"/>
  <c r="I297" i="4"/>
  <c r="J297" i="4" s="1"/>
  <c r="K297" i="4" s="1"/>
  <c r="H276" i="4"/>
  <c r="I276" i="4"/>
  <c r="J276" i="4" s="1"/>
  <c r="K276" i="4" s="1"/>
  <c r="F263" i="4"/>
  <c r="G263" i="4"/>
  <c r="H255" i="4"/>
  <c r="I255" i="4"/>
  <c r="J255" i="4"/>
  <c r="K255" i="4" s="1"/>
  <c r="H234" i="4"/>
  <c r="I234" i="4"/>
  <c r="J234" i="4" s="1"/>
  <c r="K234" i="4" s="1"/>
  <c r="H213" i="4"/>
  <c r="I213" i="4"/>
  <c r="J213" i="4" s="1"/>
  <c r="K213" i="4" s="1"/>
  <c r="F200" i="4"/>
  <c r="G200" i="4"/>
  <c r="O200" i="4"/>
  <c r="P200" i="4"/>
  <c r="F221" i="4"/>
  <c r="G221" i="4"/>
  <c r="O221" i="4"/>
  <c r="P221" i="4"/>
  <c r="F242" i="4"/>
  <c r="G242" i="4"/>
  <c r="O242" i="4"/>
  <c r="P242" i="4"/>
  <c r="O263" i="4"/>
  <c r="P263" i="4"/>
  <c r="F284" i="4"/>
  <c r="G284" i="4"/>
  <c r="O284" i="4"/>
  <c r="P284" i="4"/>
  <c r="F305" i="4"/>
  <c r="G305" i="4"/>
  <c r="O305" i="4"/>
  <c r="P305" i="4"/>
  <c r="W213" i="20" l="1"/>
  <c r="X213" i="20" s="1"/>
  <c r="Z213" i="20" s="1"/>
  <c r="V318" i="4"/>
  <c r="V297" i="4"/>
  <c r="W318" i="21"/>
  <c r="X318" i="21" s="1"/>
  <c r="W297" i="21"/>
  <c r="X297" i="21" s="1"/>
  <c r="W276" i="21"/>
  <c r="X276" i="21" s="1"/>
  <c r="W255" i="21"/>
  <c r="X255" i="21" s="1"/>
  <c r="W234" i="21"/>
  <c r="X234" i="21" s="1"/>
  <c r="W213" i="21"/>
  <c r="X213" i="21" s="1"/>
  <c r="W318" i="20"/>
  <c r="X318" i="20" s="1"/>
  <c r="Y318" i="20" s="1"/>
  <c r="W297" i="20"/>
  <c r="X297" i="20" s="1"/>
  <c r="W276" i="20"/>
  <c r="X276" i="20" s="1"/>
  <c r="W255" i="20"/>
  <c r="X255" i="20" s="1"/>
  <c r="Z234" i="20"/>
  <c r="W234" i="20"/>
  <c r="Z318" i="6"/>
  <c r="AA318" i="6" s="1"/>
  <c r="Z297" i="6"/>
  <c r="AA297" i="6" s="1"/>
  <c r="Z276" i="6"/>
  <c r="AA276" i="6" s="1"/>
  <c r="Z255" i="6"/>
  <c r="AA255" i="6" s="1"/>
  <c r="AC234" i="6"/>
  <c r="AB234" i="6"/>
  <c r="Z213" i="6"/>
  <c r="AA213" i="6" s="1"/>
  <c r="W318" i="4"/>
  <c r="W297" i="4"/>
  <c r="W276" i="4"/>
  <c r="W255" i="4"/>
  <c r="X255" i="4" s="1"/>
  <c r="Y255" i="4" s="1"/>
  <c r="W234" i="4"/>
  <c r="X234" i="4" s="1"/>
  <c r="Y234" i="4" s="1"/>
  <c r="W213" i="4"/>
  <c r="X213" i="4" s="1"/>
  <c r="Y213" i="4" s="1"/>
  <c r="X318" i="4" l="1"/>
  <c r="Y318" i="4" s="1"/>
  <c r="E49" i="19"/>
  <c r="X276" i="4"/>
  <c r="Y276" i="4" s="1"/>
  <c r="K49" i="19"/>
  <c r="X297" i="4"/>
  <c r="Y297" i="4" s="1"/>
  <c r="M49" i="19"/>
  <c r="O49" i="19" s="1"/>
  <c r="P49" i="19" s="1"/>
  <c r="Z318" i="21"/>
  <c r="Y318" i="21"/>
  <c r="Z297" i="21"/>
  <c r="Y297" i="21"/>
  <c r="Z276" i="21"/>
  <c r="Y276" i="21"/>
  <c r="Z255" i="21"/>
  <c r="Y255" i="21"/>
  <c r="Z234" i="21"/>
  <c r="Y234" i="21"/>
  <c r="Z213" i="21"/>
  <c r="Y213" i="21"/>
  <c r="Z297" i="20"/>
  <c r="Y297" i="20"/>
  <c r="Z276" i="20"/>
  <c r="Y276" i="20"/>
  <c r="Z255" i="20"/>
  <c r="Y255" i="20"/>
  <c r="AC318" i="6"/>
  <c r="AB318" i="6"/>
  <c r="AC297" i="6"/>
  <c r="AB297" i="6"/>
  <c r="AC276" i="6"/>
  <c r="AB276" i="6"/>
  <c r="AC255" i="6"/>
  <c r="AB255" i="6"/>
  <c r="AC213" i="6"/>
  <c r="AB213" i="6"/>
  <c r="Z213" i="4" l="1"/>
  <c r="Z234" i="4"/>
  <c r="Z255" i="4"/>
  <c r="Z276" i="4"/>
  <c r="Z297" i="4"/>
  <c r="Z318" i="4"/>
  <c r="B49" i="19" l="1"/>
  <c r="K65" i="11"/>
  <c r="K66" i="11"/>
  <c r="K67" i="11"/>
  <c r="K68" i="11"/>
  <c r="K69" i="11"/>
  <c r="K70" i="11"/>
  <c r="K71" i="11"/>
  <c r="K72" i="11"/>
  <c r="K73" i="11"/>
  <c r="I65" i="11"/>
  <c r="I66" i="11"/>
  <c r="I67" i="11"/>
  <c r="I68" i="11"/>
  <c r="I69" i="11"/>
  <c r="I70" i="11"/>
  <c r="I71" i="11"/>
  <c r="I72" i="11"/>
  <c r="I73" i="11"/>
  <c r="H73" i="11"/>
  <c r="E65" i="11"/>
  <c r="E66" i="11"/>
  <c r="E67" i="11"/>
  <c r="E68" i="11"/>
  <c r="E69" i="11"/>
  <c r="E70" i="11"/>
  <c r="E71" i="11"/>
  <c r="E72" i="11"/>
  <c r="E73" i="11"/>
  <c r="C65" i="11"/>
  <c r="C66" i="11"/>
  <c r="C67" i="11"/>
  <c r="C68" i="11"/>
  <c r="C69" i="11"/>
  <c r="C70" i="11"/>
  <c r="C71" i="11"/>
  <c r="C72" i="11"/>
  <c r="C73" i="11"/>
  <c r="AC66" i="6"/>
  <c r="AC65" i="6"/>
  <c r="AC64" i="6"/>
  <c r="AC63" i="6"/>
  <c r="AC62" i="6"/>
  <c r="AC61" i="6"/>
  <c r="AC60" i="6"/>
  <c r="AC59" i="6"/>
  <c r="AC58" i="6"/>
  <c r="Z66" i="6"/>
  <c r="Z65" i="6"/>
  <c r="Z64" i="6"/>
  <c r="Z63" i="6"/>
  <c r="Z62" i="6"/>
  <c r="Z61" i="6"/>
  <c r="Z60" i="6"/>
  <c r="Z59" i="6"/>
  <c r="Z58" i="6"/>
  <c r="Z106" i="6"/>
  <c r="AA66" i="6" l="1"/>
  <c r="AB66" i="6" s="1"/>
  <c r="J47" i="6"/>
  <c r="U45" i="6" l="1"/>
  <c r="AC44" i="6"/>
  <c r="AC43" i="6"/>
  <c r="AC42" i="6"/>
  <c r="AC41" i="6"/>
  <c r="AC40" i="6"/>
  <c r="AC39" i="6"/>
  <c r="AC38" i="6"/>
  <c r="AC37" i="6"/>
  <c r="AA108" i="6"/>
  <c r="AB108" i="6" s="1"/>
  <c r="AC107" i="6"/>
  <c r="AC105" i="6"/>
  <c r="AC104" i="6"/>
  <c r="AC103" i="6"/>
  <c r="AC102" i="6"/>
  <c r="AC101" i="6"/>
  <c r="AC100" i="6"/>
  <c r="AA24" i="6"/>
  <c r="AC24" i="6" s="1"/>
  <c r="AB24" i="6"/>
  <c r="AC23" i="6"/>
  <c r="AC22" i="6"/>
  <c r="AC21" i="6"/>
  <c r="AC20" i="6"/>
  <c r="AC19" i="6"/>
  <c r="AC18" i="6"/>
  <c r="AC17" i="6"/>
  <c r="AC16" i="6"/>
  <c r="P131" i="4"/>
  <c r="P132" i="4"/>
  <c r="P133" i="4"/>
  <c r="P134" i="4"/>
  <c r="P135" i="4"/>
  <c r="P136" i="4"/>
  <c r="P137" i="4"/>
  <c r="P138" i="4"/>
  <c r="P139" i="4"/>
  <c r="P140" i="4"/>
  <c r="P142" i="4"/>
  <c r="P143" i="4"/>
  <c r="P144" i="4"/>
  <c r="P145" i="4"/>
  <c r="P146" i="4"/>
  <c r="P147" i="4"/>
  <c r="P148" i="4"/>
  <c r="P149" i="4"/>
  <c r="P150" i="4"/>
  <c r="P130" i="4"/>
  <c r="O137" i="4"/>
  <c r="AC108" i="6" l="1"/>
  <c r="E97" i="4"/>
  <c r="Q192" i="21" l="1"/>
  <c r="V192" i="21" s="1"/>
  <c r="R192" i="21"/>
  <c r="S192" i="21" s="1"/>
  <c r="T192" i="21" s="1"/>
  <c r="H192" i="21"/>
  <c r="I192" i="21"/>
  <c r="Q171" i="21"/>
  <c r="V171" i="21" s="1"/>
  <c r="R171" i="21"/>
  <c r="S171" i="21"/>
  <c r="T171" i="21"/>
  <c r="W171" i="21"/>
  <c r="H171" i="21"/>
  <c r="I171" i="21"/>
  <c r="Q150" i="21"/>
  <c r="V150" i="21" s="1"/>
  <c r="R150" i="21"/>
  <c r="S150" i="21" s="1"/>
  <c r="T150" i="21" s="1"/>
  <c r="H150" i="21"/>
  <c r="I150" i="21"/>
  <c r="Q129" i="21"/>
  <c r="V129" i="21" s="1"/>
  <c r="R129" i="21"/>
  <c r="S129" i="21" s="1"/>
  <c r="T129" i="21" s="1"/>
  <c r="H129" i="21"/>
  <c r="I129" i="21"/>
  <c r="Q108" i="21"/>
  <c r="V108" i="21" s="1"/>
  <c r="R108" i="21"/>
  <c r="S108" i="21" s="1"/>
  <c r="T108" i="21" s="1"/>
  <c r="W108" i="21"/>
  <c r="H108" i="21"/>
  <c r="I108" i="21"/>
  <c r="Q87" i="21"/>
  <c r="V87" i="21" s="1"/>
  <c r="R87" i="21"/>
  <c r="S87" i="21" s="1"/>
  <c r="T87" i="21" s="1"/>
  <c r="H87" i="21"/>
  <c r="I87" i="21"/>
  <c r="Q66" i="21"/>
  <c r="V66" i="21" s="1"/>
  <c r="R66" i="21"/>
  <c r="S66" i="21" s="1"/>
  <c r="T66" i="21" s="1"/>
  <c r="H66" i="21"/>
  <c r="I66" i="21"/>
  <c r="Q45" i="21"/>
  <c r="V45" i="21" s="1"/>
  <c r="R45" i="21"/>
  <c r="S45" i="21" s="1"/>
  <c r="T45" i="21" s="1"/>
  <c r="H45" i="21"/>
  <c r="I45" i="21"/>
  <c r="Q24" i="21"/>
  <c r="V24" i="21" s="1"/>
  <c r="R24" i="21"/>
  <c r="W24" i="21" s="1"/>
  <c r="S24" i="21"/>
  <c r="T24" i="21" s="1"/>
  <c r="H24" i="21"/>
  <c r="I24" i="21"/>
  <c r="Q192" i="20"/>
  <c r="V192" i="20" s="1"/>
  <c r="R192" i="20"/>
  <c r="S192" i="20" s="1"/>
  <c r="T192" i="20" s="1"/>
  <c r="H192" i="20"/>
  <c r="I192" i="20"/>
  <c r="Q171" i="20"/>
  <c r="V171" i="20" s="1"/>
  <c r="R171" i="20"/>
  <c r="S171" i="20" s="1"/>
  <c r="T171" i="20" s="1"/>
  <c r="W171" i="20"/>
  <c r="H171" i="20"/>
  <c r="I171" i="20"/>
  <c r="Q150" i="20"/>
  <c r="V150" i="20" s="1"/>
  <c r="R150" i="20"/>
  <c r="S150" i="20" s="1"/>
  <c r="T150" i="20" s="1"/>
  <c r="H150" i="20"/>
  <c r="I150" i="20"/>
  <c r="Q129" i="20"/>
  <c r="V129" i="20" s="1"/>
  <c r="R129" i="20"/>
  <c r="S129" i="20" s="1"/>
  <c r="T129" i="20" s="1"/>
  <c r="H129" i="20"/>
  <c r="I129" i="20"/>
  <c r="Q108" i="20"/>
  <c r="V108" i="20" s="1"/>
  <c r="R108" i="20"/>
  <c r="S108" i="20" s="1"/>
  <c r="T108" i="20" s="1"/>
  <c r="W108" i="20"/>
  <c r="H108" i="20"/>
  <c r="I108" i="20"/>
  <c r="Q87" i="20"/>
  <c r="V87" i="20" s="1"/>
  <c r="R87" i="20"/>
  <c r="S87" i="20" s="1"/>
  <c r="T87" i="20" s="1"/>
  <c r="H87" i="20"/>
  <c r="I87" i="20"/>
  <c r="Q66" i="20"/>
  <c r="V66" i="20" s="1"/>
  <c r="R66" i="20"/>
  <c r="S66" i="20" s="1"/>
  <c r="T66" i="20" s="1"/>
  <c r="H66" i="20"/>
  <c r="I66" i="20"/>
  <c r="Q45" i="20"/>
  <c r="R45" i="20"/>
  <c r="S45" i="20" s="1"/>
  <c r="T45" i="20" s="1"/>
  <c r="V45" i="20"/>
  <c r="W45" i="20"/>
  <c r="H45" i="20"/>
  <c r="I45" i="20"/>
  <c r="Q24" i="20"/>
  <c r="V24" i="20" s="1"/>
  <c r="R24" i="20"/>
  <c r="S24" i="20" s="1"/>
  <c r="T24" i="20" s="1"/>
  <c r="H24" i="20"/>
  <c r="I24" i="20"/>
  <c r="I192" i="6"/>
  <c r="J192" i="6"/>
  <c r="U66" i="6"/>
  <c r="Y66" i="6"/>
  <c r="E299" i="6"/>
  <c r="F299" i="6"/>
  <c r="E300" i="6"/>
  <c r="F300" i="6"/>
  <c r="E301" i="6"/>
  <c r="F301" i="6"/>
  <c r="E302" i="6"/>
  <c r="F302" i="6"/>
  <c r="E303" i="6"/>
  <c r="F303" i="6"/>
  <c r="E304" i="6"/>
  <c r="F304" i="6"/>
  <c r="E305" i="6"/>
  <c r="F305" i="6"/>
  <c r="E306" i="6"/>
  <c r="F306" i="6"/>
  <c r="E307" i="6"/>
  <c r="F307" i="6"/>
  <c r="E308" i="6"/>
  <c r="F308" i="6"/>
  <c r="E309" i="6"/>
  <c r="F309" i="6"/>
  <c r="E310" i="6"/>
  <c r="F310" i="6"/>
  <c r="E311" i="6"/>
  <c r="F311" i="6"/>
  <c r="E312" i="6"/>
  <c r="F312" i="6"/>
  <c r="E313" i="6"/>
  <c r="F313" i="6"/>
  <c r="E314" i="6"/>
  <c r="F314" i="6"/>
  <c r="E315" i="6"/>
  <c r="F315" i="6"/>
  <c r="E316" i="6"/>
  <c r="F316" i="6"/>
  <c r="E317" i="6"/>
  <c r="F317" i="6"/>
  <c r="E318" i="6"/>
  <c r="F318" i="6"/>
  <c r="F298" i="6"/>
  <c r="E298" i="6"/>
  <c r="E277" i="6"/>
  <c r="F277" i="6"/>
  <c r="E278" i="6"/>
  <c r="F278" i="6"/>
  <c r="E279" i="6"/>
  <c r="F279" i="6"/>
  <c r="E280" i="6"/>
  <c r="F280" i="6"/>
  <c r="E281" i="6"/>
  <c r="F281" i="6"/>
  <c r="E282" i="6"/>
  <c r="F282" i="6"/>
  <c r="E283" i="6"/>
  <c r="F283" i="6"/>
  <c r="E284" i="6"/>
  <c r="F284" i="6"/>
  <c r="E285" i="6"/>
  <c r="F285" i="6"/>
  <c r="E286" i="6"/>
  <c r="F286" i="6"/>
  <c r="E287" i="6"/>
  <c r="F287" i="6"/>
  <c r="E288" i="6"/>
  <c r="F288" i="6"/>
  <c r="E289" i="6"/>
  <c r="F289" i="6"/>
  <c r="E290" i="6"/>
  <c r="F290" i="6"/>
  <c r="E291" i="6"/>
  <c r="F291" i="6"/>
  <c r="E292" i="6"/>
  <c r="F292" i="6"/>
  <c r="E293" i="6"/>
  <c r="F293" i="6"/>
  <c r="E294" i="6"/>
  <c r="F294" i="6"/>
  <c r="E295" i="6"/>
  <c r="F295" i="6"/>
  <c r="E296" i="6"/>
  <c r="F296" i="6"/>
  <c r="E297" i="6"/>
  <c r="F297" i="6"/>
  <c r="E256" i="6"/>
  <c r="F256" i="6"/>
  <c r="E257" i="6"/>
  <c r="F257" i="6"/>
  <c r="E258" i="6"/>
  <c r="F258" i="6"/>
  <c r="E259" i="6"/>
  <c r="F259" i="6"/>
  <c r="E260" i="6"/>
  <c r="F260" i="6"/>
  <c r="E261" i="6"/>
  <c r="F261" i="6"/>
  <c r="E262" i="6"/>
  <c r="F262" i="6"/>
  <c r="E263" i="6"/>
  <c r="F263" i="6"/>
  <c r="E264" i="6"/>
  <c r="F264" i="6"/>
  <c r="E265" i="6"/>
  <c r="F265" i="6"/>
  <c r="E266" i="6"/>
  <c r="F266" i="6"/>
  <c r="E267" i="6"/>
  <c r="F267" i="6"/>
  <c r="E268" i="6"/>
  <c r="F268" i="6"/>
  <c r="E269" i="6"/>
  <c r="F269" i="6"/>
  <c r="E270" i="6"/>
  <c r="F270" i="6"/>
  <c r="E271" i="6"/>
  <c r="F271" i="6"/>
  <c r="E272" i="6"/>
  <c r="F272" i="6"/>
  <c r="E273" i="6"/>
  <c r="F273" i="6"/>
  <c r="E274" i="6"/>
  <c r="F274" i="6"/>
  <c r="E275" i="6"/>
  <c r="F275" i="6"/>
  <c r="E276" i="6"/>
  <c r="F276" i="6"/>
  <c r="E215" i="6"/>
  <c r="F215" i="6"/>
  <c r="E216" i="6"/>
  <c r="F216" i="6"/>
  <c r="E217" i="6"/>
  <c r="F217" i="6"/>
  <c r="E218" i="6"/>
  <c r="F218" i="6"/>
  <c r="E219" i="6"/>
  <c r="F219" i="6"/>
  <c r="E220" i="6"/>
  <c r="F220" i="6"/>
  <c r="E221" i="6"/>
  <c r="F221" i="6"/>
  <c r="E222" i="6"/>
  <c r="F222" i="6"/>
  <c r="E223" i="6"/>
  <c r="F223" i="6"/>
  <c r="E224" i="6"/>
  <c r="F224" i="6"/>
  <c r="E225" i="6"/>
  <c r="F225" i="6"/>
  <c r="E226" i="6"/>
  <c r="F226" i="6"/>
  <c r="E227" i="6"/>
  <c r="F227" i="6"/>
  <c r="E228" i="6"/>
  <c r="F228" i="6"/>
  <c r="E229" i="6"/>
  <c r="F229" i="6"/>
  <c r="E230" i="6"/>
  <c r="F230" i="6"/>
  <c r="E231" i="6"/>
  <c r="F231" i="6"/>
  <c r="E232" i="6"/>
  <c r="F232" i="6"/>
  <c r="E233" i="6"/>
  <c r="F233" i="6"/>
  <c r="E234" i="6"/>
  <c r="F234" i="6"/>
  <c r="E235" i="6"/>
  <c r="F235" i="6"/>
  <c r="E236" i="6"/>
  <c r="F236" i="6"/>
  <c r="E237" i="6"/>
  <c r="F237" i="6"/>
  <c r="E238" i="6"/>
  <c r="F238" i="6"/>
  <c r="E239" i="6"/>
  <c r="F239" i="6"/>
  <c r="E240" i="6"/>
  <c r="F240" i="6"/>
  <c r="E241" i="6"/>
  <c r="F241" i="6"/>
  <c r="E242" i="6"/>
  <c r="F242" i="6"/>
  <c r="E243" i="6"/>
  <c r="F243" i="6"/>
  <c r="E244" i="6"/>
  <c r="F244" i="6"/>
  <c r="E245" i="6"/>
  <c r="F245" i="6"/>
  <c r="E246" i="6"/>
  <c r="F246" i="6"/>
  <c r="E247" i="6"/>
  <c r="F247" i="6"/>
  <c r="E248" i="6"/>
  <c r="F248" i="6"/>
  <c r="E249" i="6"/>
  <c r="F249" i="6"/>
  <c r="E250" i="6"/>
  <c r="F250" i="6"/>
  <c r="E251" i="6"/>
  <c r="F251" i="6"/>
  <c r="E252" i="6"/>
  <c r="F252" i="6"/>
  <c r="E253" i="6"/>
  <c r="F253" i="6"/>
  <c r="E254" i="6"/>
  <c r="F254" i="6"/>
  <c r="E255" i="6"/>
  <c r="F255" i="6"/>
  <c r="F214" i="6"/>
  <c r="E214" i="6"/>
  <c r="E194" i="6"/>
  <c r="F194" i="6"/>
  <c r="E195" i="6"/>
  <c r="F195" i="6"/>
  <c r="E196" i="6"/>
  <c r="F196" i="6"/>
  <c r="E197" i="6"/>
  <c r="F197" i="6"/>
  <c r="E198" i="6"/>
  <c r="F198" i="6"/>
  <c r="E199" i="6"/>
  <c r="F199" i="6"/>
  <c r="E200" i="6"/>
  <c r="F200" i="6"/>
  <c r="E201" i="6"/>
  <c r="F201" i="6"/>
  <c r="E202" i="6"/>
  <c r="F202" i="6"/>
  <c r="E203" i="6"/>
  <c r="F203" i="6"/>
  <c r="E204" i="6"/>
  <c r="F204" i="6"/>
  <c r="E205" i="6"/>
  <c r="F205" i="6"/>
  <c r="E206" i="6"/>
  <c r="F206" i="6"/>
  <c r="E207" i="6"/>
  <c r="F207" i="6"/>
  <c r="E208" i="6"/>
  <c r="F208" i="6"/>
  <c r="E209" i="6"/>
  <c r="F209" i="6"/>
  <c r="E210" i="6"/>
  <c r="F210" i="6"/>
  <c r="E211" i="6"/>
  <c r="F211" i="6"/>
  <c r="E212" i="6"/>
  <c r="F212" i="6"/>
  <c r="E213" i="6"/>
  <c r="F213" i="6"/>
  <c r="F193" i="6"/>
  <c r="E193" i="6"/>
  <c r="P174" i="6"/>
  <c r="Q174" i="6"/>
  <c r="P176" i="6"/>
  <c r="Q176" i="6"/>
  <c r="P177" i="6"/>
  <c r="Q177" i="6"/>
  <c r="P178" i="6"/>
  <c r="Q178" i="6"/>
  <c r="P182" i="6"/>
  <c r="Q182" i="6"/>
  <c r="P183" i="6"/>
  <c r="Q183" i="6"/>
  <c r="P184" i="6"/>
  <c r="Q184" i="6"/>
  <c r="P185" i="6"/>
  <c r="Q185" i="6"/>
  <c r="P186" i="6"/>
  <c r="Q186" i="6"/>
  <c r="P187" i="6"/>
  <c r="Q187" i="6"/>
  <c r="P188" i="6"/>
  <c r="Q188" i="6"/>
  <c r="P189" i="6"/>
  <c r="Q189" i="6"/>
  <c r="P190" i="6"/>
  <c r="Q190" i="6"/>
  <c r="P191" i="6"/>
  <c r="Q191" i="6"/>
  <c r="P192" i="6"/>
  <c r="T192" i="6" s="1"/>
  <c r="Y192" i="6" s="1"/>
  <c r="Q192" i="6"/>
  <c r="G173" i="6"/>
  <c r="H173" i="6"/>
  <c r="G174" i="6"/>
  <c r="H174" i="6"/>
  <c r="G175" i="6"/>
  <c r="H175" i="6"/>
  <c r="G176" i="6"/>
  <c r="H176" i="6"/>
  <c r="G177" i="6"/>
  <c r="H177" i="6"/>
  <c r="G178" i="6"/>
  <c r="H178" i="6"/>
  <c r="H172" i="6"/>
  <c r="G172" i="6"/>
  <c r="E173" i="6"/>
  <c r="F173" i="6"/>
  <c r="E174" i="6"/>
  <c r="F174" i="6"/>
  <c r="E175" i="6"/>
  <c r="F175" i="6"/>
  <c r="E176" i="6"/>
  <c r="F176" i="6"/>
  <c r="E177" i="6"/>
  <c r="F177" i="6"/>
  <c r="E178" i="6"/>
  <c r="F178" i="6"/>
  <c r="E179" i="6"/>
  <c r="F179" i="6"/>
  <c r="E180" i="6"/>
  <c r="F180" i="6"/>
  <c r="E181" i="6"/>
  <c r="F181" i="6"/>
  <c r="E182" i="6"/>
  <c r="F182" i="6"/>
  <c r="E183" i="6"/>
  <c r="F183" i="6"/>
  <c r="E184" i="6"/>
  <c r="F184" i="6"/>
  <c r="E185" i="6"/>
  <c r="F185" i="6"/>
  <c r="E186" i="6"/>
  <c r="F186" i="6"/>
  <c r="E187" i="6"/>
  <c r="F187" i="6"/>
  <c r="E188" i="6"/>
  <c r="F188" i="6"/>
  <c r="E189" i="6"/>
  <c r="F189" i="6"/>
  <c r="E190" i="6"/>
  <c r="F190" i="6"/>
  <c r="E191" i="6"/>
  <c r="F191" i="6"/>
  <c r="E192" i="6"/>
  <c r="F192" i="6"/>
  <c r="F172" i="6"/>
  <c r="E172" i="6"/>
  <c r="I171" i="6"/>
  <c r="J171" i="6"/>
  <c r="P152" i="6"/>
  <c r="Q152" i="6"/>
  <c r="P153" i="6"/>
  <c r="Q153" i="6"/>
  <c r="P154" i="6"/>
  <c r="Q154" i="6"/>
  <c r="P155" i="6"/>
  <c r="Q155" i="6"/>
  <c r="P156" i="6"/>
  <c r="Q156" i="6"/>
  <c r="P157" i="6"/>
  <c r="Q157" i="6"/>
  <c r="P158" i="6"/>
  <c r="Q158" i="6"/>
  <c r="P159" i="6"/>
  <c r="Q159" i="6"/>
  <c r="P160" i="6"/>
  <c r="Q160" i="6"/>
  <c r="P161" i="6"/>
  <c r="Q161" i="6"/>
  <c r="P162" i="6"/>
  <c r="Q162" i="6"/>
  <c r="P163" i="6"/>
  <c r="Q163" i="6"/>
  <c r="P164" i="6"/>
  <c r="Q164" i="6"/>
  <c r="P165" i="6"/>
  <c r="Q165" i="6"/>
  <c r="P166" i="6"/>
  <c r="Q166" i="6"/>
  <c r="P167" i="6"/>
  <c r="Q167" i="6"/>
  <c r="P168" i="6"/>
  <c r="Q168" i="6"/>
  <c r="P169" i="6"/>
  <c r="Q169" i="6"/>
  <c r="P170" i="6"/>
  <c r="Q170" i="6"/>
  <c r="P171" i="6"/>
  <c r="T171" i="6" s="1"/>
  <c r="Y171" i="6" s="1"/>
  <c r="Q171" i="6"/>
  <c r="Q151" i="6"/>
  <c r="P151" i="6"/>
  <c r="G152" i="6"/>
  <c r="H152" i="6"/>
  <c r="G153" i="6"/>
  <c r="H153" i="6"/>
  <c r="G154" i="6"/>
  <c r="H154" i="6"/>
  <c r="G155" i="6"/>
  <c r="H155" i="6"/>
  <c r="G156" i="6"/>
  <c r="H156" i="6"/>
  <c r="G157" i="6"/>
  <c r="H157" i="6"/>
  <c r="H151" i="6"/>
  <c r="G151" i="6"/>
  <c r="E152" i="6"/>
  <c r="F152" i="6"/>
  <c r="E153" i="6"/>
  <c r="F153" i="6"/>
  <c r="E154" i="6"/>
  <c r="F154" i="6"/>
  <c r="E155" i="6"/>
  <c r="F155" i="6"/>
  <c r="E156" i="6"/>
  <c r="F156" i="6"/>
  <c r="E157" i="6"/>
  <c r="F157" i="6"/>
  <c r="E158" i="6"/>
  <c r="F158" i="6"/>
  <c r="E159" i="6"/>
  <c r="F159" i="6"/>
  <c r="E160" i="6"/>
  <c r="F160" i="6"/>
  <c r="E161" i="6"/>
  <c r="F161" i="6"/>
  <c r="E162" i="6"/>
  <c r="F162" i="6"/>
  <c r="E163" i="6"/>
  <c r="F163" i="6"/>
  <c r="E164" i="6"/>
  <c r="F164" i="6"/>
  <c r="E165" i="6"/>
  <c r="F165" i="6"/>
  <c r="E166" i="6"/>
  <c r="F166" i="6"/>
  <c r="E167" i="6"/>
  <c r="F167" i="6"/>
  <c r="E168" i="6"/>
  <c r="F168" i="6"/>
  <c r="E169" i="6"/>
  <c r="F169" i="6"/>
  <c r="E170" i="6"/>
  <c r="F170" i="6"/>
  <c r="E171" i="6"/>
  <c r="F171" i="6"/>
  <c r="F151" i="6"/>
  <c r="E151" i="6"/>
  <c r="P131" i="6"/>
  <c r="Q131" i="6"/>
  <c r="P132" i="6"/>
  <c r="Q132" i="6"/>
  <c r="P133" i="6"/>
  <c r="Q133" i="6"/>
  <c r="P134" i="6"/>
  <c r="Q134" i="6"/>
  <c r="P135" i="6"/>
  <c r="Q135" i="6"/>
  <c r="P136" i="6"/>
  <c r="Q136" i="6"/>
  <c r="P137" i="6"/>
  <c r="Q137" i="6"/>
  <c r="P138" i="6"/>
  <c r="Q138" i="6"/>
  <c r="P139" i="6"/>
  <c r="Q139" i="6"/>
  <c r="P140" i="6"/>
  <c r="Q140" i="6"/>
  <c r="P142" i="6"/>
  <c r="Q142" i="6"/>
  <c r="P143" i="6"/>
  <c r="Q143" i="6"/>
  <c r="P144" i="6"/>
  <c r="Q144" i="6"/>
  <c r="P145" i="6"/>
  <c r="Q145" i="6"/>
  <c r="P146" i="6"/>
  <c r="Q146" i="6"/>
  <c r="P147" i="6"/>
  <c r="Q147" i="6"/>
  <c r="P148" i="6"/>
  <c r="Q148" i="6"/>
  <c r="P149" i="6"/>
  <c r="Q149" i="6"/>
  <c r="P150" i="6"/>
  <c r="T150" i="6" s="1"/>
  <c r="Y150" i="6" s="1"/>
  <c r="Q150" i="6"/>
  <c r="Q130" i="6"/>
  <c r="P130" i="6"/>
  <c r="I150" i="6"/>
  <c r="J150" i="6"/>
  <c r="E137" i="6"/>
  <c r="F137" i="6"/>
  <c r="E138" i="6"/>
  <c r="F138" i="6"/>
  <c r="E139" i="6"/>
  <c r="F139" i="6"/>
  <c r="E140" i="6"/>
  <c r="F140" i="6"/>
  <c r="E141" i="6"/>
  <c r="F141" i="6"/>
  <c r="E142" i="6"/>
  <c r="F142" i="6"/>
  <c r="E143" i="6"/>
  <c r="F143" i="6"/>
  <c r="E144" i="6"/>
  <c r="F144" i="6"/>
  <c r="E145" i="6"/>
  <c r="F145" i="6"/>
  <c r="E146" i="6"/>
  <c r="F146" i="6"/>
  <c r="E147" i="6"/>
  <c r="F147" i="6"/>
  <c r="E148" i="6"/>
  <c r="F148" i="6"/>
  <c r="E149" i="6"/>
  <c r="F149" i="6"/>
  <c r="E150" i="6"/>
  <c r="F150" i="6"/>
  <c r="E131" i="6"/>
  <c r="F131" i="6"/>
  <c r="G131" i="6"/>
  <c r="H131" i="6"/>
  <c r="E132" i="6"/>
  <c r="F132" i="6"/>
  <c r="G132" i="6"/>
  <c r="H132" i="6"/>
  <c r="E133" i="6"/>
  <c r="F133" i="6"/>
  <c r="G133" i="6"/>
  <c r="H133" i="6"/>
  <c r="E134" i="6"/>
  <c r="F134" i="6"/>
  <c r="G134" i="6"/>
  <c r="H134" i="6"/>
  <c r="E135" i="6"/>
  <c r="F135" i="6"/>
  <c r="G135" i="6"/>
  <c r="H135" i="6"/>
  <c r="E136" i="6"/>
  <c r="F136" i="6"/>
  <c r="G136" i="6"/>
  <c r="H136" i="6"/>
  <c r="H130" i="6"/>
  <c r="G130" i="6"/>
  <c r="F130" i="6"/>
  <c r="E130" i="6"/>
  <c r="I129" i="6"/>
  <c r="J129" i="6"/>
  <c r="P110" i="6"/>
  <c r="Q110" i="6"/>
  <c r="P111" i="6"/>
  <c r="Q111" i="6"/>
  <c r="P112" i="6"/>
  <c r="Q112" i="6"/>
  <c r="P113" i="6"/>
  <c r="Q113" i="6"/>
  <c r="P114" i="6"/>
  <c r="Q114" i="6"/>
  <c r="P115" i="6"/>
  <c r="Q115" i="6"/>
  <c r="P116" i="6"/>
  <c r="Q116" i="6"/>
  <c r="P117" i="6"/>
  <c r="Q117" i="6"/>
  <c r="P118" i="6"/>
  <c r="Q118" i="6"/>
  <c r="P119" i="6"/>
  <c r="Q119" i="6"/>
  <c r="P120" i="6"/>
  <c r="Q120" i="6"/>
  <c r="P121" i="6"/>
  <c r="Q121" i="6"/>
  <c r="P122" i="6"/>
  <c r="Q122" i="6"/>
  <c r="P123" i="6"/>
  <c r="Q123" i="6"/>
  <c r="P124" i="6"/>
  <c r="Q124" i="6"/>
  <c r="P125" i="6"/>
  <c r="Q125" i="6"/>
  <c r="P126" i="6"/>
  <c r="Q126" i="6"/>
  <c r="P127" i="6"/>
  <c r="Q127" i="6"/>
  <c r="P128" i="6"/>
  <c r="Q128" i="6"/>
  <c r="P129" i="6"/>
  <c r="Q129" i="6"/>
  <c r="Q109" i="6"/>
  <c r="P109" i="6"/>
  <c r="E116" i="6"/>
  <c r="F116" i="6"/>
  <c r="E117" i="6"/>
  <c r="F117" i="6"/>
  <c r="E118" i="6"/>
  <c r="F118" i="6"/>
  <c r="E119" i="6"/>
  <c r="F119" i="6"/>
  <c r="E120" i="6"/>
  <c r="F120" i="6"/>
  <c r="E121" i="6"/>
  <c r="F121" i="6"/>
  <c r="E122" i="6"/>
  <c r="F122" i="6"/>
  <c r="E123" i="6"/>
  <c r="F123" i="6"/>
  <c r="E124" i="6"/>
  <c r="F124" i="6"/>
  <c r="E125" i="6"/>
  <c r="F125" i="6"/>
  <c r="E126" i="6"/>
  <c r="F126" i="6"/>
  <c r="E127" i="6"/>
  <c r="F127" i="6"/>
  <c r="E128" i="6"/>
  <c r="F128" i="6"/>
  <c r="E129" i="6"/>
  <c r="F129" i="6"/>
  <c r="E110" i="6"/>
  <c r="F110" i="6"/>
  <c r="G110" i="6"/>
  <c r="H110" i="6"/>
  <c r="E111" i="6"/>
  <c r="F111" i="6"/>
  <c r="G111" i="6"/>
  <c r="H111" i="6"/>
  <c r="E112" i="6"/>
  <c r="F112" i="6"/>
  <c r="G112" i="6"/>
  <c r="H112" i="6"/>
  <c r="E113" i="6"/>
  <c r="F113" i="6"/>
  <c r="G113" i="6"/>
  <c r="H113" i="6"/>
  <c r="E114" i="6"/>
  <c r="F114" i="6"/>
  <c r="G114" i="6"/>
  <c r="H114" i="6"/>
  <c r="E115" i="6"/>
  <c r="F115" i="6"/>
  <c r="G115" i="6"/>
  <c r="H115" i="6"/>
  <c r="H109" i="6"/>
  <c r="G109" i="6"/>
  <c r="F109" i="6"/>
  <c r="E109" i="6"/>
  <c r="I108" i="6"/>
  <c r="J108" i="6"/>
  <c r="T108" i="6"/>
  <c r="U108" i="6"/>
  <c r="V108" i="6" s="1"/>
  <c r="W108" i="6" s="1"/>
  <c r="I87" i="6"/>
  <c r="J87" i="6"/>
  <c r="R89" i="6"/>
  <c r="S89" i="6"/>
  <c r="R90" i="6"/>
  <c r="S90" i="6"/>
  <c r="R91" i="6"/>
  <c r="S91" i="6"/>
  <c r="R92" i="6"/>
  <c r="S92" i="6"/>
  <c r="R93" i="6"/>
  <c r="S93" i="6"/>
  <c r="R94" i="6"/>
  <c r="S94" i="6"/>
  <c r="R95" i="6"/>
  <c r="S95" i="6"/>
  <c r="R96" i="6"/>
  <c r="S96" i="6"/>
  <c r="R97" i="6"/>
  <c r="S97" i="6"/>
  <c r="R98" i="6"/>
  <c r="S98" i="6"/>
  <c r="R99" i="6"/>
  <c r="S99" i="6"/>
  <c r="R100" i="6"/>
  <c r="S100" i="6"/>
  <c r="R101" i="6"/>
  <c r="S101" i="6"/>
  <c r="R102" i="6"/>
  <c r="S102" i="6"/>
  <c r="R103" i="6"/>
  <c r="S103" i="6"/>
  <c r="R104" i="6"/>
  <c r="S104" i="6"/>
  <c r="R105" i="6"/>
  <c r="S105" i="6"/>
  <c r="R106" i="6"/>
  <c r="S106" i="6"/>
  <c r="R107" i="6"/>
  <c r="S107" i="6"/>
  <c r="R108" i="6"/>
  <c r="S108" i="6"/>
  <c r="S88" i="6"/>
  <c r="R88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103" i="6"/>
  <c r="F103" i="6"/>
  <c r="E104" i="6"/>
  <c r="F104" i="6"/>
  <c r="E105" i="6"/>
  <c r="F105" i="6"/>
  <c r="E106" i="6"/>
  <c r="F106" i="6"/>
  <c r="E107" i="6"/>
  <c r="F107" i="6"/>
  <c r="E108" i="6"/>
  <c r="F108" i="6"/>
  <c r="E89" i="6"/>
  <c r="F89" i="6"/>
  <c r="G89" i="6"/>
  <c r="H89" i="6"/>
  <c r="E90" i="6"/>
  <c r="F90" i="6"/>
  <c r="G90" i="6"/>
  <c r="H90" i="6"/>
  <c r="E91" i="6"/>
  <c r="F91" i="6"/>
  <c r="G91" i="6"/>
  <c r="H91" i="6"/>
  <c r="E92" i="6"/>
  <c r="F92" i="6"/>
  <c r="G92" i="6"/>
  <c r="H92" i="6"/>
  <c r="E93" i="6"/>
  <c r="F93" i="6"/>
  <c r="G93" i="6"/>
  <c r="H93" i="6"/>
  <c r="E94" i="6"/>
  <c r="F94" i="6"/>
  <c r="G94" i="6"/>
  <c r="H94" i="6"/>
  <c r="H88" i="6"/>
  <c r="G88" i="6"/>
  <c r="F88" i="6"/>
  <c r="E88" i="6"/>
  <c r="P87" i="6"/>
  <c r="T87" i="6" s="1"/>
  <c r="Y87" i="6" s="1"/>
  <c r="Q87" i="6"/>
  <c r="P69" i="6"/>
  <c r="Q69" i="6"/>
  <c r="P77" i="6"/>
  <c r="Q77" i="6"/>
  <c r="P78" i="6"/>
  <c r="Q78" i="6"/>
  <c r="P79" i="6"/>
  <c r="Q79" i="6"/>
  <c r="P80" i="6"/>
  <c r="Q80" i="6"/>
  <c r="P81" i="6"/>
  <c r="Q81" i="6"/>
  <c r="P82" i="6"/>
  <c r="Q82" i="6"/>
  <c r="P83" i="6"/>
  <c r="Q83" i="6"/>
  <c r="P84" i="6"/>
  <c r="Q84" i="6"/>
  <c r="P85" i="6"/>
  <c r="Q85" i="6"/>
  <c r="P86" i="6"/>
  <c r="Q86" i="6"/>
  <c r="Q67" i="6"/>
  <c r="P67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68" i="6"/>
  <c r="F68" i="6"/>
  <c r="G68" i="6"/>
  <c r="H68" i="6"/>
  <c r="E69" i="6"/>
  <c r="F69" i="6"/>
  <c r="G69" i="6"/>
  <c r="H69" i="6"/>
  <c r="E70" i="6"/>
  <c r="F70" i="6"/>
  <c r="G70" i="6"/>
  <c r="H70" i="6"/>
  <c r="E71" i="6"/>
  <c r="F71" i="6"/>
  <c r="G71" i="6"/>
  <c r="H71" i="6"/>
  <c r="E72" i="6"/>
  <c r="F72" i="6"/>
  <c r="G72" i="6"/>
  <c r="H72" i="6"/>
  <c r="E73" i="6"/>
  <c r="F73" i="6"/>
  <c r="G73" i="6"/>
  <c r="H73" i="6"/>
  <c r="H67" i="6"/>
  <c r="G67" i="6"/>
  <c r="F67" i="6"/>
  <c r="E67" i="6"/>
  <c r="I66" i="6"/>
  <c r="J66" i="6"/>
  <c r="T66" i="6"/>
  <c r="R47" i="6"/>
  <c r="S47" i="6"/>
  <c r="R48" i="6"/>
  <c r="S48" i="6"/>
  <c r="R49" i="6"/>
  <c r="S49" i="6"/>
  <c r="R50" i="6"/>
  <c r="S50" i="6"/>
  <c r="R51" i="6"/>
  <c r="S51" i="6"/>
  <c r="R52" i="6"/>
  <c r="S52" i="6"/>
  <c r="R53" i="6"/>
  <c r="S53" i="6"/>
  <c r="R54" i="6"/>
  <c r="S54" i="6"/>
  <c r="R55" i="6"/>
  <c r="S55" i="6"/>
  <c r="R56" i="6"/>
  <c r="S56" i="6"/>
  <c r="R57" i="6"/>
  <c r="S57" i="6"/>
  <c r="R58" i="6"/>
  <c r="S58" i="6"/>
  <c r="R59" i="6"/>
  <c r="S59" i="6"/>
  <c r="R60" i="6"/>
  <c r="S60" i="6"/>
  <c r="R61" i="6"/>
  <c r="S61" i="6"/>
  <c r="R62" i="6"/>
  <c r="S62" i="6"/>
  <c r="R63" i="6"/>
  <c r="S63" i="6"/>
  <c r="R64" i="6"/>
  <c r="S64" i="6"/>
  <c r="R65" i="6"/>
  <c r="S65" i="6"/>
  <c r="R66" i="6"/>
  <c r="S66" i="6"/>
  <c r="S46" i="6"/>
  <c r="R46" i="6"/>
  <c r="G51" i="6"/>
  <c r="H51" i="6"/>
  <c r="G52" i="6"/>
  <c r="H52" i="6"/>
  <c r="G48" i="6"/>
  <c r="H48" i="6"/>
  <c r="H47" i="6"/>
  <c r="G47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F46" i="6"/>
  <c r="E46" i="6"/>
  <c r="F32" i="6"/>
  <c r="I32" i="6" s="1"/>
  <c r="J33" i="6"/>
  <c r="J32" i="6"/>
  <c r="I33" i="6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298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14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193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51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30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09" i="4"/>
  <c r="E89" i="4"/>
  <c r="E90" i="4"/>
  <c r="E91" i="4"/>
  <c r="E92" i="4"/>
  <c r="E93" i="4"/>
  <c r="E94" i="4"/>
  <c r="E95" i="4"/>
  <c r="E96" i="4"/>
  <c r="E98" i="4"/>
  <c r="E99" i="4"/>
  <c r="E100" i="4"/>
  <c r="E101" i="4"/>
  <c r="E102" i="4"/>
  <c r="E103" i="4"/>
  <c r="E104" i="4"/>
  <c r="E105" i="4"/>
  <c r="E106" i="4"/>
  <c r="E107" i="4"/>
  <c r="E108" i="4"/>
  <c r="E88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67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46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25" i="4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25" i="6"/>
  <c r="F26" i="6"/>
  <c r="F27" i="6"/>
  <c r="F28" i="6"/>
  <c r="F29" i="6"/>
  <c r="F30" i="6"/>
  <c r="F31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I45" i="6" s="1"/>
  <c r="Y45" i="6" s="1"/>
  <c r="F25" i="6"/>
  <c r="G26" i="6"/>
  <c r="H26" i="6"/>
  <c r="G27" i="6"/>
  <c r="H27" i="6"/>
  <c r="G28" i="6"/>
  <c r="H28" i="6"/>
  <c r="G29" i="6"/>
  <c r="H29" i="6"/>
  <c r="G30" i="6"/>
  <c r="H30" i="6"/>
  <c r="G31" i="6"/>
  <c r="H31" i="6"/>
  <c r="H25" i="6"/>
  <c r="G25" i="6"/>
  <c r="T45" i="6"/>
  <c r="R25" i="6"/>
  <c r="S25" i="6"/>
  <c r="R26" i="6"/>
  <c r="S26" i="6"/>
  <c r="R27" i="6"/>
  <c r="S27" i="6"/>
  <c r="R28" i="6"/>
  <c r="S28" i="6"/>
  <c r="R29" i="6"/>
  <c r="S29" i="6"/>
  <c r="R30" i="6"/>
  <c r="S30" i="6"/>
  <c r="R31" i="6"/>
  <c r="S31" i="6"/>
  <c r="R32" i="6"/>
  <c r="S32" i="6"/>
  <c r="R33" i="6"/>
  <c r="S33" i="6"/>
  <c r="R34" i="6"/>
  <c r="S34" i="6"/>
  <c r="R35" i="6"/>
  <c r="S35" i="6"/>
  <c r="R36" i="6"/>
  <c r="S36" i="6"/>
  <c r="R37" i="6"/>
  <c r="S37" i="6"/>
  <c r="R38" i="6"/>
  <c r="S38" i="6"/>
  <c r="R39" i="6"/>
  <c r="S39" i="6"/>
  <c r="R40" i="6"/>
  <c r="S40" i="6"/>
  <c r="R41" i="6"/>
  <c r="S41" i="6"/>
  <c r="R43" i="6"/>
  <c r="S43" i="6"/>
  <c r="R44" i="6"/>
  <c r="S44" i="6"/>
  <c r="R45" i="6"/>
  <c r="S45" i="6"/>
  <c r="S42" i="6"/>
  <c r="R42" i="6"/>
  <c r="J45" i="6"/>
  <c r="Z45" i="6" s="1"/>
  <c r="AA45" i="6" s="1"/>
  <c r="Y24" i="6"/>
  <c r="Z24" i="6"/>
  <c r="R24" i="6"/>
  <c r="T24" i="6" s="1"/>
  <c r="S24" i="6"/>
  <c r="U24" i="6" s="1"/>
  <c r="I24" i="6"/>
  <c r="J24" i="6"/>
  <c r="O174" i="4"/>
  <c r="P174" i="4"/>
  <c r="O176" i="4"/>
  <c r="P176" i="4"/>
  <c r="O177" i="4"/>
  <c r="P177" i="4"/>
  <c r="O178" i="4"/>
  <c r="P178" i="4"/>
  <c r="O182" i="4"/>
  <c r="P182" i="4"/>
  <c r="O183" i="4"/>
  <c r="P183" i="4"/>
  <c r="O184" i="4"/>
  <c r="P184" i="4"/>
  <c r="O185" i="4"/>
  <c r="P185" i="4"/>
  <c r="O186" i="4"/>
  <c r="P186" i="4"/>
  <c r="O187" i="4"/>
  <c r="P187" i="4"/>
  <c r="O188" i="4"/>
  <c r="P188" i="4"/>
  <c r="O189" i="4"/>
  <c r="P189" i="4"/>
  <c r="O190" i="4"/>
  <c r="P190" i="4"/>
  <c r="O191" i="4"/>
  <c r="P191" i="4"/>
  <c r="O192" i="4"/>
  <c r="Q192" i="4" s="1"/>
  <c r="P192" i="4"/>
  <c r="R192" i="4" s="1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H192" i="4" s="1"/>
  <c r="G192" i="4"/>
  <c r="I192" i="4" s="1"/>
  <c r="J192" i="4" s="1"/>
  <c r="K192" i="4" s="1"/>
  <c r="G172" i="4"/>
  <c r="F172" i="4"/>
  <c r="O155" i="4"/>
  <c r="P155" i="4"/>
  <c r="O156" i="4"/>
  <c r="P156" i="4"/>
  <c r="O157" i="4"/>
  <c r="P157" i="4"/>
  <c r="O158" i="4"/>
  <c r="P158" i="4"/>
  <c r="O159" i="4"/>
  <c r="P159" i="4"/>
  <c r="O160" i="4"/>
  <c r="P160" i="4"/>
  <c r="O161" i="4"/>
  <c r="P161" i="4"/>
  <c r="O162" i="4"/>
  <c r="P162" i="4"/>
  <c r="O163" i="4"/>
  <c r="P163" i="4"/>
  <c r="O164" i="4"/>
  <c r="P164" i="4"/>
  <c r="O165" i="4"/>
  <c r="P165" i="4"/>
  <c r="O166" i="4"/>
  <c r="P166" i="4"/>
  <c r="O167" i="4"/>
  <c r="P167" i="4"/>
  <c r="O168" i="4"/>
  <c r="P168" i="4"/>
  <c r="O169" i="4"/>
  <c r="P169" i="4"/>
  <c r="O170" i="4"/>
  <c r="P170" i="4"/>
  <c r="O171" i="4"/>
  <c r="Q171" i="4" s="1"/>
  <c r="P171" i="4"/>
  <c r="O153" i="4"/>
  <c r="P153" i="4"/>
  <c r="O154" i="4"/>
  <c r="P154" i="4"/>
  <c r="O152" i="4"/>
  <c r="P152" i="4"/>
  <c r="P151" i="4"/>
  <c r="O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I171" i="4" s="1"/>
  <c r="J171" i="4" s="1"/>
  <c r="K171" i="4" s="1"/>
  <c r="G151" i="4"/>
  <c r="F151" i="4"/>
  <c r="O131" i="4"/>
  <c r="O132" i="4"/>
  <c r="O133" i="4"/>
  <c r="O134" i="4"/>
  <c r="O135" i="4"/>
  <c r="O136" i="4"/>
  <c r="O138" i="4"/>
  <c r="O139" i="4"/>
  <c r="O140" i="4"/>
  <c r="O142" i="4"/>
  <c r="O143" i="4"/>
  <c r="O144" i="4"/>
  <c r="O145" i="4"/>
  <c r="O146" i="4"/>
  <c r="O147" i="4"/>
  <c r="O148" i="4"/>
  <c r="O149" i="4"/>
  <c r="O23" i="4" s="1"/>
  <c r="O150" i="4"/>
  <c r="Q150" i="4" s="1"/>
  <c r="P108" i="4"/>
  <c r="O130" i="4"/>
  <c r="O88" i="4" s="1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F24" i="4" s="1"/>
  <c r="H24" i="4" s="1"/>
  <c r="G150" i="4"/>
  <c r="G45" i="4" s="1"/>
  <c r="I45" i="4" s="1"/>
  <c r="J45" i="4" s="1"/>
  <c r="K45" i="4" s="1"/>
  <c r="G130" i="4"/>
  <c r="F130" i="4"/>
  <c r="O110" i="4"/>
  <c r="P110" i="4"/>
  <c r="O111" i="4"/>
  <c r="P111" i="4"/>
  <c r="O112" i="4"/>
  <c r="P112" i="4"/>
  <c r="O113" i="4"/>
  <c r="P113" i="4"/>
  <c r="O114" i="4"/>
  <c r="P114" i="4"/>
  <c r="O115" i="4"/>
  <c r="P115" i="4"/>
  <c r="O116" i="4"/>
  <c r="P116" i="4"/>
  <c r="O117" i="4"/>
  <c r="P117" i="4"/>
  <c r="O118" i="4"/>
  <c r="P118" i="4"/>
  <c r="O119" i="4"/>
  <c r="P119" i="4"/>
  <c r="O120" i="4"/>
  <c r="P120" i="4"/>
  <c r="O121" i="4"/>
  <c r="P121" i="4"/>
  <c r="O122" i="4"/>
  <c r="P122" i="4"/>
  <c r="O123" i="4"/>
  <c r="P123" i="4"/>
  <c r="O124" i="4"/>
  <c r="P124" i="4"/>
  <c r="O125" i="4"/>
  <c r="P125" i="4"/>
  <c r="O126" i="4"/>
  <c r="P126" i="4"/>
  <c r="O127" i="4"/>
  <c r="P127" i="4"/>
  <c r="O128" i="4"/>
  <c r="P128" i="4"/>
  <c r="O129" i="4"/>
  <c r="Q129" i="4" s="1"/>
  <c r="P129" i="4"/>
  <c r="P109" i="4"/>
  <c r="O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H129" i="4" s="1"/>
  <c r="G129" i="4"/>
  <c r="I129" i="4" s="1"/>
  <c r="J129" i="4" s="1"/>
  <c r="K129" i="4" s="1"/>
  <c r="G109" i="4"/>
  <c r="F109" i="4"/>
  <c r="G108" i="4"/>
  <c r="I108" i="4" s="1"/>
  <c r="J108" i="4" s="1"/>
  <c r="K108" i="4" s="1"/>
  <c r="F108" i="4"/>
  <c r="G106" i="4"/>
  <c r="F106" i="4"/>
  <c r="G105" i="4"/>
  <c r="F105" i="4"/>
  <c r="G98" i="4"/>
  <c r="F98" i="4"/>
  <c r="O108" i="4"/>
  <c r="Q108" i="4" s="1"/>
  <c r="O69" i="4"/>
  <c r="P69" i="4"/>
  <c r="O77" i="4"/>
  <c r="P77" i="4"/>
  <c r="O78" i="4"/>
  <c r="P78" i="4"/>
  <c r="O79" i="4"/>
  <c r="P79" i="4"/>
  <c r="O80" i="4"/>
  <c r="P80" i="4"/>
  <c r="O81" i="4"/>
  <c r="P81" i="4"/>
  <c r="O82" i="4"/>
  <c r="P82" i="4"/>
  <c r="O83" i="4"/>
  <c r="P83" i="4"/>
  <c r="O84" i="4"/>
  <c r="P84" i="4"/>
  <c r="O85" i="4"/>
  <c r="P85" i="4"/>
  <c r="O86" i="4"/>
  <c r="P86" i="4"/>
  <c r="O87" i="4"/>
  <c r="Q87" i="4" s="1"/>
  <c r="P87" i="4"/>
  <c r="P67" i="4"/>
  <c r="O67" i="4"/>
  <c r="F71" i="4"/>
  <c r="G71" i="4"/>
  <c r="F73" i="4"/>
  <c r="G73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H87" i="4" s="1"/>
  <c r="G87" i="4"/>
  <c r="I87" i="4" s="1"/>
  <c r="J87" i="4" s="1"/>
  <c r="K87" i="4" s="1"/>
  <c r="O66" i="4"/>
  <c r="N66" i="4"/>
  <c r="M66" i="4"/>
  <c r="M45" i="4"/>
  <c r="N45" i="4"/>
  <c r="O45" i="4"/>
  <c r="O24" i="4"/>
  <c r="Q24" i="4" s="1"/>
  <c r="P24" i="4"/>
  <c r="R24" i="4" s="1"/>
  <c r="S24" i="4" s="1"/>
  <c r="T24" i="4" s="1"/>
  <c r="U150" i="6" l="1"/>
  <c r="V150" i="6" s="1"/>
  <c r="W150" i="6" s="1"/>
  <c r="U171" i="6"/>
  <c r="Z171" i="6" s="1"/>
  <c r="U129" i="6"/>
  <c r="Z129" i="6" s="1"/>
  <c r="G24" i="4"/>
  <c r="I24" i="4" s="1"/>
  <c r="G73" i="18"/>
  <c r="AA171" i="6"/>
  <c r="E73" i="18"/>
  <c r="AA129" i="6"/>
  <c r="H108" i="4"/>
  <c r="V108" i="4" s="1"/>
  <c r="F66" i="4"/>
  <c r="H66" i="4" s="1"/>
  <c r="R129" i="4"/>
  <c r="S129" i="4" s="1"/>
  <c r="T129" i="4" s="1"/>
  <c r="R87" i="4"/>
  <c r="S87" i="4" s="1"/>
  <c r="T87" i="4" s="1"/>
  <c r="U87" i="6"/>
  <c r="V87" i="6" s="1"/>
  <c r="W87" i="6" s="1"/>
  <c r="U192" i="6"/>
  <c r="Z192" i="6" s="1"/>
  <c r="AB45" i="6"/>
  <c r="AC45" i="6"/>
  <c r="R171" i="4"/>
  <c r="S171" i="4" s="1"/>
  <c r="T171" i="4" s="1"/>
  <c r="G66" i="4"/>
  <c r="I66" i="4" s="1"/>
  <c r="J66" i="4" s="1"/>
  <c r="K66" i="4" s="1"/>
  <c r="S192" i="4"/>
  <c r="T192" i="4" s="1"/>
  <c r="W192" i="4"/>
  <c r="V192" i="4"/>
  <c r="F45" i="4"/>
  <c r="H45" i="4" s="1"/>
  <c r="R108" i="4"/>
  <c r="S108" i="4" s="1"/>
  <c r="T108" i="4" s="1"/>
  <c r="R150" i="4"/>
  <c r="S150" i="4" s="1"/>
  <c r="T150" i="4" s="1"/>
  <c r="T129" i="6"/>
  <c r="Y129" i="6" s="1"/>
  <c r="H150" i="4"/>
  <c r="V150" i="4" s="1"/>
  <c r="H171" i="4"/>
  <c r="V171" i="4" s="1"/>
  <c r="V87" i="4"/>
  <c r="I150" i="4"/>
  <c r="J150" i="4" s="1"/>
  <c r="K150" i="4" s="1"/>
  <c r="V129" i="4"/>
  <c r="W192" i="21"/>
  <c r="W150" i="21"/>
  <c r="W129" i="21"/>
  <c r="W87" i="21"/>
  <c r="W66" i="21"/>
  <c r="W45" i="21"/>
  <c r="W192" i="20"/>
  <c r="W150" i="20"/>
  <c r="W129" i="20"/>
  <c r="W87" i="20"/>
  <c r="W66" i="20"/>
  <c r="W24" i="20"/>
  <c r="Z150" i="6"/>
  <c r="Y108" i="6"/>
  <c r="Z108" i="6"/>
  <c r="W171" i="4"/>
  <c r="W87" i="4"/>
  <c r="P45" i="4"/>
  <c r="R45" i="4" s="1"/>
  <c r="S45" i="4" s="1"/>
  <c r="T45" i="4" s="1"/>
  <c r="P66" i="4"/>
  <c r="R66" i="4" s="1"/>
  <c r="Q45" i="4"/>
  <c r="V24" i="4"/>
  <c r="J24" i="4"/>
  <c r="K24" i="4" s="1"/>
  <c r="W24" i="4"/>
  <c r="Q66" i="4"/>
  <c r="Z87" i="6" l="1"/>
  <c r="W129" i="4"/>
  <c r="X87" i="4"/>
  <c r="C48" i="18"/>
  <c r="X171" i="4"/>
  <c r="G48" i="18"/>
  <c r="AB129" i="6"/>
  <c r="AC129" i="6"/>
  <c r="I73" i="18"/>
  <c r="AA192" i="6"/>
  <c r="AB171" i="6"/>
  <c r="AC171" i="6"/>
  <c r="C73" i="18"/>
  <c r="AA87" i="6"/>
  <c r="X192" i="4"/>
  <c r="I48" i="18"/>
  <c r="X24" i="4"/>
  <c r="C48" i="11"/>
  <c r="G73" i="11"/>
  <c r="M73" i="11" s="1"/>
  <c r="N73" i="11" s="1"/>
  <c r="AA150" i="6"/>
  <c r="W150" i="4"/>
  <c r="W108" i="4"/>
  <c r="S66" i="4"/>
  <c r="T66" i="4" s="1"/>
  <c r="W66" i="4"/>
  <c r="V45" i="4"/>
  <c r="V66" i="4"/>
  <c r="W45" i="4"/>
  <c r="X66" i="4" l="1"/>
  <c r="K48" i="11"/>
  <c r="Y192" i="4"/>
  <c r="Z192" i="4"/>
  <c r="AB87" i="6"/>
  <c r="AC87" i="6"/>
  <c r="K73" i="18"/>
  <c r="L73" i="18" s="1"/>
  <c r="Y171" i="4"/>
  <c r="Z171" i="4"/>
  <c r="AB150" i="6"/>
  <c r="AC150" i="6"/>
  <c r="K48" i="18"/>
  <c r="L48" i="18" s="1"/>
  <c r="X108" i="4"/>
  <c r="E48" i="11"/>
  <c r="Y87" i="4"/>
  <c r="Z87" i="4"/>
  <c r="Y24" i="4"/>
  <c r="Z24" i="4"/>
  <c r="X150" i="4"/>
  <c r="G48" i="11"/>
  <c r="X45" i="4"/>
  <c r="I48" i="11"/>
  <c r="AB192" i="6"/>
  <c r="AC192" i="6"/>
  <c r="X129" i="4"/>
  <c r="E48" i="18"/>
  <c r="M41" i="2"/>
  <c r="L41" i="2"/>
  <c r="M48" i="11" l="1"/>
  <c r="N48" i="11" s="1"/>
  <c r="Y45" i="4"/>
  <c r="Z45" i="4"/>
  <c r="Y150" i="4"/>
  <c r="Z150" i="4"/>
  <c r="Y129" i="4"/>
  <c r="Z129" i="4"/>
  <c r="Y108" i="4"/>
  <c r="Z108" i="4"/>
  <c r="Y66" i="4"/>
  <c r="Z66" i="4"/>
  <c r="K105" i="2"/>
  <c r="H65" i="2"/>
  <c r="G65" i="2"/>
  <c r="M276" i="4" l="1"/>
  <c r="M192" i="4"/>
  <c r="M108" i="4"/>
  <c r="I296" i="2"/>
  <c r="K296" i="2" s="1"/>
  <c r="O296" i="2" s="1"/>
  <c r="M297" i="4" s="1"/>
  <c r="K317" i="2"/>
  <c r="O317" i="2" s="1"/>
  <c r="I317" i="2"/>
  <c r="J317" i="2"/>
  <c r="L317" i="2" s="1"/>
  <c r="J296" i="2"/>
  <c r="I275" i="2"/>
  <c r="K275" i="2" s="1"/>
  <c r="O275" i="2" s="1"/>
  <c r="J275" i="2"/>
  <c r="I254" i="2"/>
  <c r="K254" i="2" s="1"/>
  <c r="O254" i="2" s="1"/>
  <c r="M255" i="4" s="1"/>
  <c r="J254" i="2"/>
  <c r="I233" i="2"/>
  <c r="K233" i="2" s="1"/>
  <c r="O233" i="2" s="1"/>
  <c r="J233" i="2"/>
  <c r="I212" i="2"/>
  <c r="K212" i="2" s="1"/>
  <c r="O212" i="2" s="1"/>
  <c r="J212" i="2"/>
  <c r="L212" i="2" s="1"/>
  <c r="I191" i="2"/>
  <c r="K191" i="2" s="1"/>
  <c r="O191" i="2" s="1"/>
  <c r="J191" i="2"/>
  <c r="I170" i="2"/>
  <c r="K170" i="2" s="1"/>
  <c r="O170" i="2" s="1"/>
  <c r="J170" i="2"/>
  <c r="I149" i="2"/>
  <c r="K149" i="2" s="1"/>
  <c r="O149" i="2" s="1"/>
  <c r="J149" i="2"/>
  <c r="I128" i="2"/>
  <c r="K128" i="2" s="1"/>
  <c r="O128" i="2" s="1"/>
  <c r="J128" i="2"/>
  <c r="L128" i="2" s="1"/>
  <c r="I107" i="2"/>
  <c r="K107" i="2" s="1"/>
  <c r="O107" i="2" s="1"/>
  <c r="J107" i="2"/>
  <c r="L107" i="2" s="1"/>
  <c r="I86" i="2"/>
  <c r="K86" i="2" s="1"/>
  <c r="O86" i="2" s="1"/>
  <c r="J86" i="2"/>
  <c r="I65" i="2"/>
  <c r="K65" i="2" s="1"/>
  <c r="O65" i="2" s="1"/>
  <c r="J65" i="2"/>
  <c r="I44" i="2"/>
  <c r="K44" i="2" s="1"/>
  <c r="O44" i="2" s="1"/>
  <c r="J44" i="2"/>
  <c r="L44" i="2" s="1"/>
  <c r="L22" i="2"/>
  <c r="I21" i="2"/>
  <c r="J21" i="2"/>
  <c r="I22" i="2"/>
  <c r="K22" i="2" s="1"/>
  <c r="O22" i="2" s="1"/>
  <c r="J22" i="2"/>
  <c r="I23" i="2"/>
  <c r="K23" i="2" s="1"/>
  <c r="O23" i="2" s="1"/>
  <c r="J23" i="2"/>
  <c r="L23" i="2" s="1"/>
  <c r="M23" i="2" s="1"/>
  <c r="N23" i="2" s="1"/>
  <c r="N45" i="6" l="1"/>
  <c r="M45" i="20"/>
  <c r="M45" i="21"/>
  <c r="M24" i="4"/>
  <c r="N24" i="6"/>
  <c r="M24" i="21"/>
  <c r="M24" i="20"/>
  <c r="N318" i="6"/>
  <c r="M318" i="20"/>
  <c r="M318" i="21"/>
  <c r="M318" i="4"/>
  <c r="M66" i="20"/>
  <c r="M66" i="21"/>
  <c r="N66" i="6"/>
  <c r="M171" i="20"/>
  <c r="M171" i="21"/>
  <c r="N171" i="6"/>
  <c r="L191" i="2"/>
  <c r="L275" i="2"/>
  <c r="M171" i="4"/>
  <c r="M234" i="21"/>
  <c r="M234" i="20"/>
  <c r="N234" i="6"/>
  <c r="M87" i="21"/>
  <c r="M87" i="20"/>
  <c r="N87" i="6"/>
  <c r="N255" i="6"/>
  <c r="M255" i="21"/>
  <c r="M255" i="20"/>
  <c r="M108" i="21"/>
  <c r="N108" i="6"/>
  <c r="M108" i="20"/>
  <c r="N192" i="6"/>
  <c r="M192" i="20"/>
  <c r="M192" i="21"/>
  <c r="M276" i="21"/>
  <c r="N276" i="6"/>
  <c r="M276" i="20"/>
  <c r="N129" i="6"/>
  <c r="M129" i="20"/>
  <c r="M129" i="21"/>
  <c r="M213" i="20"/>
  <c r="N213" i="6"/>
  <c r="M213" i="21"/>
  <c r="M87" i="4"/>
  <c r="L65" i="2"/>
  <c r="M65" i="2" s="1"/>
  <c r="N65" i="2" s="1"/>
  <c r="L149" i="2"/>
  <c r="M149" i="2" s="1"/>
  <c r="N149" i="2" s="1"/>
  <c r="L233" i="2"/>
  <c r="M233" i="2" s="1"/>
  <c r="N233" i="2" s="1"/>
  <c r="M129" i="4"/>
  <c r="M213" i="4"/>
  <c r="M150" i="20"/>
  <c r="N150" i="6"/>
  <c r="M150" i="21"/>
  <c r="L86" i="2"/>
  <c r="M86" i="2" s="1"/>
  <c r="N86" i="2" s="1"/>
  <c r="L170" i="2"/>
  <c r="P170" i="2" s="1"/>
  <c r="L254" i="2"/>
  <c r="P254" i="2" s="1"/>
  <c r="M297" i="21"/>
  <c r="N297" i="6"/>
  <c r="M297" i="20"/>
  <c r="M150" i="4"/>
  <c r="M234" i="4"/>
  <c r="L296" i="2"/>
  <c r="M317" i="2"/>
  <c r="N317" i="2" s="1"/>
  <c r="P317" i="2"/>
  <c r="M275" i="2"/>
  <c r="N275" i="2" s="1"/>
  <c r="P275" i="2"/>
  <c r="M254" i="2"/>
  <c r="N254" i="2" s="1"/>
  <c r="P233" i="2"/>
  <c r="M212" i="2"/>
  <c r="N212" i="2" s="1"/>
  <c r="P212" i="2"/>
  <c r="P191" i="2"/>
  <c r="M191" i="2"/>
  <c r="N191" i="2" s="1"/>
  <c r="M170" i="2"/>
  <c r="N170" i="2" s="1"/>
  <c r="P149" i="2"/>
  <c r="M128" i="2"/>
  <c r="N128" i="2" s="1"/>
  <c r="P128" i="2"/>
  <c r="M107" i="2"/>
  <c r="N107" i="2" s="1"/>
  <c r="P107" i="2"/>
  <c r="P65" i="2"/>
  <c r="P44" i="2"/>
  <c r="M44" i="2"/>
  <c r="N44" i="2" s="1"/>
  <c r="P23" i="2"/>
  <c r="C129" i="10"/>
  <c r="D129" i="10"/>
  <c r="E129" i="10"/>
  <c r="C130" i="10"/>
  <c r="D130" i="10"/>
  <c r="E130" i="10"/>
  <c r="C131" i="10"/>
  <c r="D131" i="10"/>
  <c r="E131" i="10"/>
  <c r="C132" i="10"/>
  <c r="D132" i="10"/>
  <c r="E132" i="10"/>
  <c r="C133" i="10"/>
  <c r="D133" i="10"/>
  <c r="E133" i="10"/>
  <c r="C134" i="10"/>
  <c r="D134" i="10"/>
  <c r="E134" i="10"/>
  <c r="C135" i="10"/>
  <c r="D135" i="10"/>
  <c r="E135" i="10"/>
  <c r="C136" i="10"/>
  <c r="D136" i="10"/>
  <c r="E136" i="10"/>
  <c r="F136" i="10" s="1"/>
  <c r="G136" i="10" s="1"/>
  <c r="D128" i="10"/>
  <c r="E128" i="10"/>
  <c r="C128" i="10"/>
  <c r="C120" i="10"/>
  <c r="D120" i="10"/>
  <c r="E120" i="10"/>
  <c r="C121" i="10"/>
  <c r="D121" i="10"/>
  <c r="E121" i="10"/>
  <c r="C122" i="10"/>
  <c r="D122" i="10"/>
  <c r="E122" i="10"/>
  <c r="C123" i="10"/>
  <c r="D123" i="10"/>
  <c r="E123" i="10"/>
  <c r="C124" i="10"/>
  <c r="D124" i="10"/>
  <c r="E124" i="10"/>
  <c r="C125" i="10"/>
  <c r="D125" i="10"/>
  <c r="E125" i="10"/>
  <c r="C126" i="10"/>
  <c r="D126" i="10"/>
  <c r="E126" i="10"/>
  <c r="C127" i="10"/>
  <c r="D127" i="10"/>
  <c r="E127" i="10"/>
  <c r="F127" i="10" s="1"/>
  <c r="G127" i="10" s="1"/>
  <c r="D119" i="10"/>
  <c r="E119" i="10"/>
  <c r="C119" i="10"/>
  <c r="C111" i="10"/>
  <c r="D111" i="10"/>
  <c r="E111" i="10"/>
  <c r="C112" i="10"/>
  <c r="D112" i="10"/>
  <c r="E112" i="10"/>
  <c r="C113" i="10"/>
  <c r="D113" i="10"/>
  <c r="E113" i="10"/>
  <c r="C114" i="10"/>
  <c r="D114" i="10"/>
  <c r="E114" i="10"/>
  <c r="C115" i="10"/>
  <c r="D115" i="10"/>
  <c r="E115" i="10"/>
  <c r="C116" i="10"/>
  <c r="D116" i="10"/>
  <c r="E116" i="10"/>
  <c r="C117" i="10"/>
  <c r="D117" i="10"/>
  <c r="E117" i="10"/>
  <c r="C118" i="10"/>
  <c r="D118" i="10"/>
  <c r="E118" i="10"/>
  <c r="F118" i="10" s="1"/>
  <c r="G118" i="10" s="1"/>
  <c r="D110" i="10"/>
  <c r="E110" i="10"/>
  <c r="C110" i="10"/>
  <c r="C102" i="10"/>
  <c r="D102" i="10"/>
  <c r="E102" i="10"/>
  <c r="C103" i="10"/>
  <c r="D103" i="10"/>
  <c r="E103" i="10"/>
  <c r="C104" i="10"/>
  <c r="D104" i="10"/>
  <c r="E104" i="10"/>
  <c r="C105" i="10"/>
  <c r="D105" i="10"/>
  <c r="E105" i="10"/>
  <c r="C106" i="10"/>
  <c r="D106" i="10"/>
  <c r="E106" i="10"/>
  <c r="C107" i="10"/>
  <c r="D107" i="10"/>
  <c r="E107" i="10"/>
  <c r="C108" i="10"/>
  <c r="D108" i="10"/>
  <c r="E108" i="10"/>
  <c r="C109" i="10"/>
  <c r="D109" i="10"/>
  <c r="E109" i="10"/>
  <c r="F109" i="10" s="1"/>
  <c r="G109" i="10" s="1"/>
  <c r="D101" i="10"/>
  <c r="E101" i="10"/>
  <c r="C101" i="10"/>
  <c r="C93" i="10"/>
  <c r="D93" i="10"/>
  <c r="E93" i="10"/>
  <c r="C94" i="10"/>
  <c r="D94" i="10"/>
  <c r="E94" i="10"/>
  <c r="C95" i="10"/>
  <c r="D95" i="10"/>
  <c r="E95" i="10"/>
  <c r="C96" i="10"/>
  <c r="D96" i="10"/>
  <c r="E96" i="10"/>
  <c r="C97" i="10"/>
  <c r="D97" i="10"/>
  <c r="E97" i="10"/>
  <c r="C98" i="10"/>
  <c r="D98" i="10"/>
  <c r="E98" i="10"/>
  <c r="C99" i="10"/>
  <c r="D99" i="10"/>
  <c r="E99" i="10"/>
  <c r="C100" i="10"/>
  <c r="D100" i="10"/>
  <c r="E100" i="10"/>
  <c r="F100" i="10" s="1"/>
  <c r="G100" i="10" s="1"/>
  <c r="D92" i="10"/>
  <c r="E92" i="10"/>
  <c r="C92" i="10"/>
  <c r="C84" i="10"/>
  <c r="D84" i="10"/>
  <c r="E84" i="10"/>
  <c r="C85" i="10"/>
  <c r="D85" i="10"/>
  <c r="E85" i="10"/>
  <c r="C86" i="10"/>
  <c r="D86" i="10"/>
  <c r="E86" i="10"/>
  <c r="C87" i="10"/>
  <c r="D87" i="10"/>
  <c r="E87" i="10"/>
  <c r="C88" i="10"/>
  <c r="D88" i="10"/>
  <c r="E88" i="10"/>
  <c r="C89" i="10"/>
  <c r="D89" i="10"/>
  <c r="E89" i="10"/>
  <c r="C90" i="10"/>
  <c r="D90" i="10"/>
  <c r="E90" i="10"/>
  <c r="C91" i="10"/>
  <c r="D91" i="10"/>
  <c r="E91" i="10"/>
  <c r="F91" i="10" s="1"/>
  <c r="G91" i="10" s="1"/>
  <c r="D83" i="10"/>
  <c r="E83" i="10"/>
  <c r="C83" i="10"/>
  <c r="C82" i="10"/>
  <c r="D82" i="10"/>
  <c r="E82" i="10"/>
  <c r="F82" i="10" s="1"/>
  <c r="G82" i="10" s="1"/>
  <c r="C75" i="10"/>
  <c r="D75" i="10"/>
  <c r="E75" i="10"/>
  <c r="C76" i="10"/>
  <c r="D76" i="10"/>
  <c r="E76" i="10"/>
  <c r="C77" i="10"/>
  <c r="D77" i="10"/>
  <c r="E77" i="10"/>
  <c r="C78" i="10"/>
  <c r="D78" i="10"/>
  <c r="E78" i="10"/>
  <c r="C79" i="10"/>
  <c r="D79" i="10"/>
  <c r="E79" i="10"/>
  <c r="C80" i="10"/>
  <c r="D80" i="10"/>
  <c r="E80" i="10"/>
  <c r="C81" i="10"/>
  <c r="D81" i="10"/>
  <c r="E81" i="10"/>
  <c r="D74" i="10"/>
  <c r="E74" i="10"/>
  <c r="C74" i="10"/>
  <c r="C66" i="10"/>
  <c r="C67" i="10"/>
  <c r="C68" i="10"/>
  <c r="C69" i="10"/>
  <c r="C70" i="10"/>
  <c r="C71" i="10"/>
  <c r="C72" i="10"/>
  <c r="C73" i="10"/>
  <c r="D73" i="10"/>
  <c r="E73" i="10"/>
  <c r="F73" i="10" s="1"/>
  <c r="G73" i="10" s="1"/>
  <c r="C65" i="10"/>
  <c r="C57" i="10"/>
  <c r="D57" i="10"/>
  <c r="E57" i="10"/>
  <c r="C58" i="10"/>
  <c r="D58" i="10"/>
  <c r="E58" i="10"/>
  <c r="C59" i="10"/>
  <c r="D59" i="10"/>
  <c r="E59" i="10"/>
  <c r="C60" i="10"/>
  <c r="D60" i="10"/>
  <c r="E60" i="10"/>
  <c r="C61" i="10"/>
  <c r="D61" i="10"/>
  <c r="E61" i="10"/>
  <c r="C62" i="10"/>
  <c r="D62" i="10"/>
  <c r="E62" i="10"/>
  <c r="C63" i="10"/>
  <c r="D63" i="10"/>
  <c r="E63" i="10"/>
  <c r="C64" i="10"/>
  <c r="D64" i="10"/>
  <c r="E64" i="10"/>
  <c r="F64" i="10" s="1"/>
  <c r="G64" i="10" s="1"/>
  <c r="D56" i="10"/>
  <c r="E56" i="10"/>
  <c r="C56" i="10"/>
  <c r="C48" i="10"/>
  <c r="D48" i="10"/>
  <c r="E48" i="10"/>
  <c r="C49" i="10"/>
  <c r="D49" i="10"/>
  <c r="E49" i="10"/>
  <c r="C50" i="10"/>
  <c r="D50" i="10"/>
  <c r="E50" i="10"/>
  <c r="C51" i="10"/>
  <c r="D51" i="10"/>
  <c r="E51" i="10"/>
  <c r="C52" i="10"/>
  <c r="D52" i="10"/>
  <c r="E52" i="10"/>
  <c r="C53" i="10"/>
  <c r="D53" i="10"/>
  <c r="E53" i="10"/>
  <c r="C54" i="10"/>
  <c r="D54" i="10"/>
  <c r="E54" i="10"/>
  <c r="C55" i="10"/>
  <c r="D55" i="10"/>
  <c r="E55" i="10"/>
  <c r="F55" i="10" s="1"/>
  <c r="G55" i="10" s="1"/>
  <c r="D47" i="10"/>
  <c r="E47" i="10"/>
  <c r="C47" i="10"/>
  <c r="C39" i="10"/>
  <c r="D39" i="10"/>
  <c r="E39" i="10"/>
  <c r="C40" i="10"/>
  <c r="D40" i="10"/>
  <c r="E40" i="10"/>
  <c r="C41" i="10"/>
  <c r="D41" i="10"/>
  <c r="E41" i="10"/>
  <c r="C42" i="10"/>
  <c r="D42" i="10"/>
  <c r="E42" i="10"/>
  <c r="C43" i="10"/>
  <c r="D43" i="10"/>
  <c r="E43" i="10"/>
  <c r="C44" i="10"/>
  <c r="D44" i="10"/>
  <c r="E44" i="10"/>
  <c r="C45" i="10"/>
  <c r="D45" i="10"/>
  <c r="E45" i="10"/>
  <c r="C46" i="10"/>
  <c r="D46" i="10"/>
  <c r="E46" i="10"/>
  <c r="F46" i="10" s="1"/>
  <c r="G46" i="10" s="1"/>
  <c r="D38" i="10"/>
  <c r="E38" i="10"/>
  <c r="C38" i="10"/>
  <c r="C30" i="10"/>
  <c r="D30" i="10"/>
  <c r="E30" i="10"/>
  <c r="C31" i="10"/>
  <c r="D31" i="10"/>
  <c r="E31" i="10"/>
  <c r="C32" i="10"/>
  <c r="D32" i="10"/>
  <c r="E32" i="10"/>
  <c r="C33" i="10"/>
  <c r="D33" i="10"/>
  <c r="E33" i="10"/>
  <c r="C34" i="10"/>
  <c r="D34" i="10"/>
  <c r="E34" i="10"/>
  <c r="C35" i="10"/>
  <c r="D35" i="10"/>
  <c r="E35" i="10"/>
  <c r="C36" i="10"/>
  <c r="D36" i="10"/>
  <c r="E36" i="10"/>
  <c r="C37" i="10"/>
  <c r="D37" i="10"/>
  <c r="E37" i="10"/>
  <c r="F37" i="10" s="1"/>
  <c r="G37" i="10" s="1"/>
  <c r="D29" i="10"/>
  <c r="E29" i="10"/>
  <c r="C29" i="10"/>
  <c r="C21" i="10"/>
  <c r="D21" i="10"/>
  <c r="E21" i="10"/>
  <c r="C22" i="10"/>
  <c r="D22" i="10"/>
  <c r="E22" i="10"/>
  <c r="C23" i="10"/>
  <c r="D23" i="10"/>
  <c r="E23" i="10"/>
  <c r="C24" i="10"/>
  <c r="D24" i="10"/>
  <c r="E24" i="10"/>
  <c r="C25" i="10"/>
  <c r="D25" i="10"/>
  <c r="E25" i="10"/>
  <c r="C26" i="10"/>
  <c r="D26" i="10"/>
  <c r="E26" i="10"/>
  <c r="C27" i="10"/>
  <c r="D27" i="10"/>
  <c r="E27" i="10"/>
  <c r="C28" i="10"/>
  <c r="D28" i="10"/>
  <c r="E28" i="10"/>
  <c r="F28" i="10" s="1"/>
  <c r="G28" i="10" s="1"/>
  <c r="D20" i="10"/>
  <c r="E20" i="10"/>
  <c r="C20" i="10"/>
  <c r="C12" i="10"/>
  <c r="D12" i="10"/>
  <c r="E12" i="10"/>
  <c r="C13" i="10"/>
  <c r="D13" i="10"/>
  <c r="E13" i="10"/>
  <c r="C14" i="10"/>
  <c r="D14" i="10"/>
  <c r="E14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C19" i="10"/>
  <c r="D19" i="10"/>
  <c r="E19" i="10"/>
  <c r="F19" i="10" s="1"/>
  <c r="G19" i="10" s="1"/>
  <c r="D11" i="10"/>
  <c r="E11" i="10"/>
  <c r="C11" i="10"/>
  <c r="C3" i="10"/>
  <c r="D3" i="10"/>
  <c r="E3" i="10"/>
  <c r="C4" i="10"/>
  <c r="D4" i="10"/>
  <c r="E4" i="10"/>
  <c r="C5" i="10"/>
  <c r="D5" i="10"/>
  <c r="E5" i="10"/>
  <c r="C6" i="10"/>
  <c r="D6" i="10"/>
  <c r="E6" i="10"/>
  <c r="C7" i="10"/>
  <c r="D7" i="10"/>
  <c r="E7" i="10"/>
  <c r="C8" i="10"/>
  <c r="D8" i="10"/>
  <c r="E8" i="10"/>
  <c r="C9" i="10"/>
  <c r="D9" i="10"/>
  <c r="E9" i="10"/>
  <c r="C10" i="10"/>
  <c r="D10" i="10"/>
  <c r="E10" i="10"/>
  <c r="F10" i="10" s="1"/>
  <c r="G10" i="10" s="1"/>
  <c r="D2" i="10"/>
  <c r="E2" i="10"/>
  <c r="C2" i="10"/>
  <c r="B74" i="19"/>
  <c r="D74" i="19"/>
  <c r="F74" i="19"/>
  <c r="H74" i="19"/>
  <c r="J74" i="19"/>
  <c r="L74" i="19"/>
  <c r="D49" i="19"/>
  <c r="F49" i="19"/>
  <c r="H49" i="19"/>
  <c r="J49" i="19"/>
  <c r="L49" i="19"/>
  <c r="B24" i="19"/>
  <c r="D24" i="19"/>
  <c r="F24" i="19"/>
  <c r="H24" i="19"/>
  <c r="J24" i="19"/>
  <c r="L24" i="19"/>
  <c r="B73" i="18"/>
  <c r="D73" i="18"/>
  <c r="F73" i="18"/>
  <c r="H73" i="18"/>
  <c r="B48" i="18"/>
  <c r="D48" i="18"/>
  <c r="F48" i="18"/>
  <c r="H48" i="18"/>
  <c r="B23" i="18"/>
  <c r="C23" i="18"/>
  <c r="D23" i="18"/>
  <c r="E23" i="18"/>
  <c r="B73" i="11"/>
  <c r="D73" i="11"/>
  <c r="F73" i="11"/>
  <c r="L73" i="11" s="1"/>
  <c r="O73" i="11" s="1"/>
  <c r="J73" i="11"/>
  <c r="B48" i="11"/>
  <c r="D48" i="11"/>
  <c r="F48" i="11"/>
  <c r="H48" i="11"/>
  <c r="J48" i="11"/>
  <c r="B23" i="11"/>
  <c r="C23" i="11"/>
  <c r="D23" i="11"/>
  <c r="E23" i="11"/>
  <c r="F23" i="11"/>
  <c r="E318" i="21"/>
  <c r="D318" i="21"/>
  <c r="C318" i="21"/>
  <c r="B318" i="21"/>
  <c r="A318" i="21"/>
  <c r="D317" i="21"/>
  <c r="C317" i="21"/>
  <c r="B317" i="21"/>
  <c r="A317" i="21"/>
  <c r="D316" i="21"/>
  <c r="C316" i="21"/>
  <c r="B316" i="21"/>
  <c r="A316" i="21"/>
  <c r="D315" i="21"/>
  <c r="C315" i="21"/>
  <c r="B315" i="21"/>
  <c r="A315" i="21"/>
  <c r="D314" i="21"/>
  <c r="C314" i="21"/>
  <c r="B314" i="21"/>
  <c r="A314" i="21"/>
  <c r="D313" i="21"/>
  <c r="C313" i="21"/>
  <c r="B313" i="21"/>
  <c r="A313" i="21"/>
  <c r="D312" i="21"/>
  <c r="C312" i="21"/>
  <c r="B312" i="21"/>
  <c r="A312" i="21"/>
  <c r="D311" i="21"/>
  <c r="C311" i="21"/>
  <c r="B311" i="21"/>
  <c r="A311" i="21"/>
  <c r="D310" i="21"/>
  <c r="C310" i="21"/>
  <c r="B310" i="21"/>
  <c r="A310" i="21"/>
  <c r="D309" i="21"/>
  <c r="C309" i="21"/>
  <c r="B309" i="21"/>
  <c r="A309" i="21"/>
  <c r="D308" i="21"/>
  <c r="C308" i="21"/>
  <c r="B308" i="21"/>
  <c r="A308" i="21"/>
  <c r="D307" i="21"/>
  <c r="C307" i="21"/>
  <c r="B307" i="21"/>
  <c r="A307" i="21"/>
  <c r="D306" i="21"/>
  <c r="C306" i="21"/>
  <c r="B306" i="21"/>
  <c r="A306" i="21"/>
  <c r="D305" i="21"/>
  <c r="C305" i="21"/>
  <c r="B305" i="21"/>
  <c r="A305" i="21"/>
  <c r="D304" i="21"/>
  <c r="C304" i="21"/>
  <c r="B304" i="21"/>
  <c r="A304" i="21"/>
  <c r="D303" i="21"/>
  <c r="C303" i="21"/>
  <c r="B303" i="21"/>
  <c r="A303" i="21"/>
  <c r="D302" i="21"/>
  <c r="C302" i="21"/>
  <c r="B302" i="21"/>
  <c r="A302" i="21"/>
  <c r="D301" i="21"/>
  <c r="C301" i="21"/>
  <c r="B301" i="21"/>
  <c r="A301" i="21"/>
  <c r="D300" i="21"/>
  <c r="C300" i="21"/>
  <c r="B300" i="21"/>
  <c r="A300" i="21"/>
  <c r="D299" i="21"/>
  <c r="C299" i="21"/>
  <c r="B299" i="21"/>
  <c r="A299" i="21"/>
  <c r="D298" i="21"/>
  <c r="C298" i="21"/>
  <c r="B298" i="21"/>
  <c r="A298" i="21"/>
  <c r="E297" i="21"/>
  <c r="D297" i="21"/>
  <c r="C297" i="21"/>
  <c r="B297" i="21"/>
  <c r="A297" i="21"/>
  <c r="D296" i="21"/>
  <c r="C296" i="21"/>
  <c r="B296" i="21"/>
  <c r="A296" i="21"/>
  <c r="D295" i="21"/>
  <c r="C295" i="21"/>
  <c r="B295" i="21"/>
  <c r="A295" i="21"/>
  <c r="D294" i="21"/>
  <c r="C294" i="21"/>
  <c r="B294" i="21"/>
  <c r="A294" i="21"/>
  <c r="D293" i="21"/>
  <c r="C293" i="21"/>
  <c r="B293" i="21"/>
  <c r="A293" i="21"/>
  <c r="D292" i="21"/>
  <c r="C292" i="21"/>
  <c r="B292" i="21"/>
  <c r="A292" i="21"/>
  <c r="D291" i="21"/>
  <c r="C291" i="21"/>
  <c r="B291" i="21"/>
  <c r="A291" i="21"/>
  <c r="D290" i="21"/>
  <c r="C290" i="21"/>
  <c r="B290" i="21"/>
  <c r="A290" i="21"/>
  <c r="D289" i="21"/>
  <c r="C289" i="21"/>
  <c r="B289" i="21"/>
  <c r="A289" i="21"/>
  <c r="D288" i="21"/>
  <c r="C288" i="21"/>
  <c r="B288" i="21"/>
  <c r="A288" i="21"/>
  <c r="D287" i="21"/>
  <c r="C287" i="21"/>
  <c r="B287" i="21"/>
  <c r="A287" i="21"/>
  <c r="D286" i="21"/>
  <c r="C286" i="21"/>
  <c r="B286" i="21"/>
  <c r="A286" i="21"/>
  <c r="D285" i="21"/>
  <c r="C285" i="21"/>
  <c r="B285" i="21"/>
  <c r="A285" i="21"/>
  <c r="D284" i="21"/>
  <c r="C284" i="21"/>
  <c r="B284" i="21"/>
  <c r="A284" i="21"/>
  <c r="D283" i="21"/>
  <c r="C283" i="21"/>
  <c r="B283" i="21"/>
  <c r="A283" i="21"/>
  <c r="D282" i="21"/>
  <c r="C282" i="21"/>
  <c r="B282" i="21"/>
  <c r="A282" i="21"/>
  <c r="D281" i="21"/>
  <c r="C281" i="21"/>
  <c r="B281" i="21"/>
  <c r="A281" i="21"/>
  <c r="D280" i="21"/>
  <c r="C280" i="21"/>
  <c r="B280" i="21"/>
  <c r="A280" i="21"/>
  <c r="D279" i="21"/>
  <c r="C279" i="21"/>
  <c r="B279" i="21"/>
  <c r="A279" i="21"/>
  <c r="D278" i="21"/>
  <c r="C278" i="21"/>
  <c r="B278" i="21"/>
  <c r="A278" i="21"/>
  <c r="D277" i="21"/>
  <c r="C277" i="21"/>
  <c r="B277" i="21"/>
  <c r="A277" i="21"/>
  <c r="E276" i="21"/>
  <c r="D276" i="21"/>
  <c r="C276" i="21"/>
  <c r="B276" i="21"/>
  <c r="A276" i="21"/>
  <c r="D275" i="21"/>
  <c r="C275" i="21"/>
  <c r="B275" i="21"/>
  <c r="A275" i="21"/>
  <c r="D274" i="21"/>
  <c r="C274" i="21"/>
  <c r="B274" i="21"/>
  <c r="A274" i="21"/>
  <c r="D273" i="21"/>
  <c r="C273" i="21"/>
  <c r="B273" i="21"/>
  <c r="A273" i="21"/>
  <c r="D272" i="21"/>
  <c r="C272" i="21"/>
  <c r="B272" i="21"/>
  <c r="A272" i="21"/>
  <c r="D271" i="21"/>
  <c r="C271" i="21"/>
  <c r="B271" i="21"/>
  <c r="A271" i="21"/>
  <c r="D270" i="21"/>
  <c r="C270" i="21"/>
  <c r="B270" i="21"/>
  <c r="A270" i="21"/>
  <c r="D269" i="21"/>
  <c r="C269" i="21"/>
  <c r="B269" i="21"/>
  <c r="A269" i="21"/>
  <c r="D268" i="21"/>
  <c r="C268" i="21"/>
  <c r="B268" i="21"/>
  <c r="A268" i="21"/>
  <c r="D267" i="21"/>
  <c r="C267" i="21"/>
  <c r="B267" i="21"/>
  <c r="A267" i="21"/>
  <c r="D266" i="21"/>
  <c r="C266" i="21"/>
  <c r="B266" i="21"/>
  <c r="A266" i="21"/>
  <c r="D265" i="21"/>
  <c r="C265" i="21"/>
  <c r="B265" i="21"/>
  <c r="A265" i="21"/>
  <c r="D264" i="21"/>
  <c r="C264" i="21"/>
  <c r="B264" i="21"/>
  <c r="A264" i="21"/>
  <c r="D263" i="21"/>
  <c r="C263" i="21"/>
  <c r="B263" i="21"/>
  <c r="A263" i="21"/>
  <c r="D262" i="21"/>
  <c r="C262" i="21"/>
  <c r="B262" i="21"/>
  <c r="A262" i="21"/>
  <c r="D261" i="21"/>
  <c r="C261" i="21"/>
  <c r="B261" i="21"/>
  <c r="A261" i="21"/>
  <c r="D260" i="21"/>
  <c r="C260" i="21"/>
  <c r="B260" i="21"/>
  <c r="A260" i="21"/>
  <c r="D259" i="21"/>
  <c r="C259" i="21"/>
  <c r="B259" i="21"/>
  <c r="A259" i="21"/>
  <c r="D258" i="21"/>
  <c r="C258" i="21"/>
  <c r="B258" i="21"/>
  <c r="A258" i="21"/>
  <c r="D257" i="21"/>
  <c r="C257" i="21"/>
  <c r="B257" i="21"/>
  <c r="A257" i="21"/>
  <c r="D256" i="21"/>
  <c r="C256" i="21"/>
  <c r="B256" i="21"/>
  <c r="A256" i="21"/>
  <c r="E255" i="21"/>
  <c r="D255" i="21"/>
  <c r="C255" i="21"/>
  <c r="B255" i="21"/>
  <c r="A255" i="21"/>
  <c r="D254" i="21"/>
  <c r="C254" i="21"/>
  <c r="B254" i="21"/>
  <c r="A254" i="21"/>
  <c r="D253" i="21"/>
  <c r="C253" i="21"/>
  <c r="B253" i="21"/>
  <c r="A253" i="21"/>
  <c r="D252" i="21"/>
  <c r="C252" i="21"/>
  <c r="B252" i="21"/>
  <c r="A252" i="21"/>
  <c r="D251" i="21"/>
  <c r="C251" i="21"/>
  <c r="B251" i="21"/>
  <c r="A251" i="21"/>
  <c r="D250" i="21"/>
  <c r="C250" i="21"/>
  <c r="B250" i="21"/>
  <c r="A250" i="21"/>
  <c r="D249" i="21"/>
  <c r="C249" i="21"/>
  <c r="B249" i="21"/>
  <c r="A249" i="21"/>
  <c r="D248" i="21"/>
  <c r="C248" i="21"/>
  <c r="B248" i="21"/>
  <c r="A248" i="21"/>
  <c r="D247" i="21"/>
  <c r="C247" i="21"/>
  <c r="B247" i="21"/>
  <c r="A247" i="21"/>
  <c r="D246" i="21"/>
  <c r="C246" i="21"/>
  <c r="B246" i="21"/>
  <c r="A246" i="21"/>
  <c r="D245" i="21"/>
  <c r="C245" i="21"/>
  <c r="B245" i="21"/>
  <c r="A245" i="21"/>
  <c r="D244" i="21"/>
  <c r="C244" i="21"/>
  <c r="B244" i="21"/>
  <c r="A244" i="21"/>
  <c r="D243" i="21"/>
  <c r="C243" i="21"/>
  <c r="B243" i="21"/>
  <c r="A243" i="21"/>
  <c r="D242" i="21"/>
  <c r="C242" i="21"/>
  <c r="B242" i="21"/>
  <c r="A242" i="21"/>
  <c r="D241" i="21"/>
  <c r="C241" i="21"/>
  <c r="B241" i="21"/>
  <c r="A241" i="21"/>
  <c r="D240" i="21"/>
  <c r="C240" i="21"/>
  <c r="B240" i="21"/>
  <c r="A240" i="21"/>
  <c r="D239" i="21"/>
  <c r="C239" i="21"/>
  <c r="B239" i="21"/>
  <c r="A239" i="21"/>
  <c r="D238" i="21"/>
  <c r="C238" i="21"/>
  <c r="B238" i="21"/>
  <c r="A238" i="21"/>
  <c r="D237" i="21"/>
  <c r="C237" i="21"/>
  <c r="B237" i="21"/>
  <c r="A237" i="21"/>
  <c r="D236" i="21"/>
  <c r="C236" i="21"/>
  <c r="B236" i="21"/>
  <c r="A236" i="21"/>
  <c r="D235" i="21"/>
  <c r="C235" i="21"/>
  <c r="B235" i="21"/>
  <c r="A235" i="21"/>
  <c r="E234" i="21"/>
  <c r="D234" i="21"/>
  <c r="C234" i="21"/>
  <c r="B234" i="21"/>
  <c r="A234" i="21"/>
  <c r="D233" i="21"/>
  <c r="C233" i="21"/>
  <c r="B233" i="21"/>
  <c r="A233" i="21"/>
  <c r="D232" i="21"/>
  <c r="C232" i="21"/>
  <c r="B232" i="21"/>
  <c r="A232" i="21"/>
  <c r="D231" i="21"/>
  <c r="C231" i="21"/>
  <c r="B231" i="21"/>
  <c r="A231" i="21"/>
  <c r="D230" i="21"/>
  <c r="C230" i="21"/>
  <c r="B230" i="21"/>
  <c r="A230" i="21"/>
  <c r="D229" i="21"/>
  <c r="C229" i="21"/>
  <c r="B229" i="21"/>
  <c r="A229" i="21"/>
  <c r="D228" i="21"/>
  <c r="C228" i="21"/>
  <c r="B228" i="21"/>
  <c r="A228" i="21"/>
  <c r="D227" i="21"/>
  <c r="C227" i="21"/>
  <c r="B227" i="21"/>
  <c r="A227" i="21"/>
  <c r="D226" i="21"/>
  <c r="C226" i="21"/>
  <c r="B226" i="21"/>
  <c r="A226" i="21"/>
  <c r="D225" i="21"/>
  <c r="C225" i="21"/>
  <c r="B225" i="21"/>
  <c r="A225" i="21"/>
  <c r="D224" i="21"/>
  <c r="C224" i="21"/>
  <c r="B224" i="21"/>
  <c r="A224" i="21"/>
  <c r="D223" i="21"/>
  <c r="C223" i="21"/>
  <c r="B223" i="21"/>
  <c r="A223" i="21"/>
  <c r="D222" i="21"/>
  <c r="C222" i="21"/>
  <c r="B222" i="21"/>
  <c r="A222" i="21"/>
  <c r="D221" i="21"/>
  <c r="C221" i="21"/>
  <c r="B221" i="21"/>
  <c r="A221" i="21"/>
  <c r="D220" i="21"/>
  <c r="C220" i="21"/>
  <c r="B220" i="21"/>
  <c r="A220" i="21"/>
  <c r="D219" i="21"/>
  <c r="C219" i="21"/>
  <c r="B219" i="21"/>
  <c r="A219" i="21"/>
  <c r="D218" i="21"/>
  <c r="C218" i="21"/>
  <c r="B218" i="21"/>
  <c r="A218" i="21"/>
  <c r="D217" i="21"/>
  <c r="C217" i="21"/>
  <c r="B217" i="21"/>
  <c r="A217" i="21"/>
  <c r="D216" i="21"/>
  <c r="C216" i="21"/>
  <c r="B216" i="21"/>
  <c r="A216" i="21"/>
  <c r="D215" i="21"/>
  <c r="C215" i="21"/>
  <c r="B215" i="21"/>
  <c r="A215" i="21"/>
  <c r="D214" i="21"/>
  <c r="C214" i="21"/>
  <c r="B214" i="21"/>
  <c r="A214" i="21"/>
  <c r="E213" i="21"/>
  <c r="D213" i="21"/>
  <c r="C213" i="21"/>
  <c r="B213" i="21"/>
  <c r="A213" i="21"/>
  <c r="D212" i="21"/>
  <c r="C212" i="21"/>
  <c r="B212" i="21"/>
  <c r="A212" i="21"/>
  <c r="D211" i="21"/>
  <c r="C211" i="21"/>
  <c r="B211" i="21"/>
  <c r="A211" i="21"/>
  <c r="D210" i="21"/>
  <c r="C210" i="21"/>
  <c r="B210" i="21"/>
  <c r="A210" i="21"/>
  <c r="D209" i="21"/>
  <c r="C209" i="21"/>
  <c r="B209" i="21"/>
  <c r="A209" i="21"/>
  <c r="D208" i="21"/>
  <c r="C208" i="21"/>
  <c r="B208" i="21"/>
  <c r="A208" i="21"/>
  <c r="D207" i="21"/>
  <c r="C207" i="21"/>
  <c r="B207" i="21"/>
  <c r="A207" i="21"/>
  <c r="D206" i="21"/>
  <c r="C206" i="21"/>
  <c r="B206" i="21"/>
  <c r="A206" i="21"/>
  <c r="D205" i="21"/>
  <c r="C205" i="21"/>
  <c r="B205" i="21"/>
  <c r="A205" i="21"/>
  <c r="D204" i="21"/>
  <c r="C204" i="21"/>
  <c r="B204" i="21"/>
  <c r="A204" i="21"/>
  <c r="D203" i="21"/>
  <c r="C203" i="21"/>
  <c r="B203" i="21"/>
  <c r="A203" i="21"/>
  <c r="D202" i="21"/>
  <c r="C202" i="21"/>
  <c r="B202" i="21"/>
  <c r="A202" i="21"/>
  <c r="D201" i="21"/>
  <c r="C201" i="21"/>
  <c r="B201" i="21"/>
  <c r="A201" i="21"/>
  <c r="D200" i="21"/>
  <c r="C200" i="21"/>
  <c r="B200" i="21"/>
  <c r="A200" i="21"/>
  <c r="D199" i="21"/>
  <c r="C199" i="21"/>
  <c r="B199" i="21"/>
  <c r="A199" i="21"/>
  <c r="D198" i="21"/>
  <c r="C198" i="21"/>
  <c r="B198" i="21"/>
  <c r="A198" i="21"/>
  <c r="D197" i="21"/>
  <c r="C197" i="21"/>
  <c r="B197" i="21"/>
  <c r="A197" i="21"/>
  <c r="D196" i="21"/>
  <c r="C196" i="21"/>
  <c r="B196" i="21"/>
  <c r="A196" i="21"/>
  <c r="D195" i="21"/>
  <c r="C195" i="21"/>
  <c r="B195" i="21"/>
  <c r="A195" i="21"/>
  <c r="D194" i="21"/>
  <c r="C194" i="21"/>
  <c r="B194" i="21"/>
  <c r="A194" i="21"/>
  <c r="D193" i="21"/>
  <c r="C193" i="21"/>
  <c r="B193" i="21"/>
  <c r="A193" i="21"/>
  <c r="E192" i="21"/>
  <c r="D192" i="21"/>
  <c r="C192" i="21"/>
  <c r="B192" i="21"/>
  <c r="A192" i="21"/>
  <c r="D191" i="21"/>
  <c r="C191" i="21"/>
  <c r="B191" i="21"/>
  <c r="A191" i="21"/>
  <c r="D190" i="21"/>
  <c r="C190" i="21"/>
  <c r="B190" i="21"/>
  <c r="A190" i="21"/>
  <c r="D189" i="21"/>
  <c r="C189" i="21"/>
  <c r="B189" i="21"/>
  <c r="A189" i="21"/>
  <c r="D188" i="21"/>
  <c r="C188" i="21"/>
  <c r="B188" i="21"/>
  <c r="A188" i="21"/>
  <c r="D187" i="21"/>
  <c r="C187" i="21"/>
  <c r="B187" i="21"/>
  <c r="A187" i="21"/>
  <c r="D186" i="21"/>
  <c r="C186" i="21"/>
  <c r="B186" i="21"/>
  <c r="A186" i="21"/>
  <c r="D185" i="21"/>
  <c r="C185" i="21"/>
  <c r="B185" i="21"/>
  <c r="A185" i="21"/>
  <c r="D184" i="21"/>
  <c r="C184" i="21"/>
  <c r="B184" i="21"/>
  <c r="A184" i="21"/>
  <c r="D183" i="21"/>
  <c r="C183" i="21"/>
  <c r="B183" i="21"/>
  <c r="A183" i="21"/>
  <c r="D182" i="21"/>
  <c r="C182" i="21"/>
  <c r="B182" i="21"/>
  <c r="A182" i="21"/>
  <c r="D181" i="21"/>
  <c r="C181" i="21"/>
  <c r="B181" i="21"/>
  <c r="A181" i="21"/>
  <c r="D180" i="21"/>
  <c r="C180" i="21"/>
  <c r="B180" i="21"/>
  <c r="A180" i="21"/>
  <c r="D179" i="21"/>
  <c r="C179" i="21"/>
  <c r="B179" i="21"/>
  <c r="A179" i="21"/>
  <c r="D178" i="21"/>
  <c r="C178" i="21"/>
  <c r="B178" i="21"/>
  <c r="A178" i="21"/>
  <c r="D177" i="21"/>
  <c r="C177" i="21"/>
  <c r="B177" i="21"/>
  <c r="A177" i="21"/>
  <c r="D176" i="21"/>
  <c r="C176" i="21"/>
  <c r="B176" i="21"/>
  <c r="A176" i="21"/>
  <c r="D175" i="21"/>
  <c r="C175" i="21"/>
  <c r="B175" i="21"/>
  <c r="A175" i="21"/>
  <c r="D174" i="21"/>
  <c r="C174" i="21"/>
  <c r="B174" i="21"/>
  <c r="A174" i="21"/>
  <c r="D173" i="21"/>
  <c r="C173" i="21"/>
  <c r="B173" i="21"/>
  <c r="A173" i="21"/>
  <c r="D172" i="21"/>
  <c r="C172" i="21"/>
  <c r="B172" i="21"/>
  <c r="A172" i="21"/>
  <c r="E171" i="21"/>
  <c r="D171" i="21"/>
  <c r="C171" i="21"/>
  <c r="B171" i="21"/>
  <c r="A171" i="21"/>
  <c r="D170" i="21"/>
  <c r="C170" i="21"/>
  <c r="B170" i="21"/>
  <c r="A170" i="21"/>
  <c r="D169" i="21"/>
  <c r="C169" i="21"/>
  <c r="B169" i="21"/>
  <c r="A169" i="21"/>
  <c r="D168" i="21"/>
  <c r="C168" i="21"/>
  <c r="B168" i="21"/>
  <c r="A168" i="21"/>
  <c r="D167" i="21"/>
  <c r="C167" i="21"/>
  <c r="B167" i="21"/>
  <c r="A167" i="21"/>
  <c r="D166" i="21"/>
  <c r="C166" i="21"/>
  <c r="B166" i="21"/>
  <c r="A166" i="21"/>
  <c r="D165" i="21"/>
  <c r="C165" i="21"/>
  <c r="B165" i="21"/>
  <c r="A165" i="21"/>
  <c r="D164" i="21"/>
  <c r="C164" i="21"/>
  <c r="B164" i="21"/>
  <c r="A164" i="21"/>
  <c r="D163" i="21"/>
  <c r="C163" i="21"/>
  <c r="B163" i="21"/>
  <c r="A163" i="21"/>
  <c r="D162" i="21"/>
  <c r="C162" i="21"/>
  <c r="B162" i="21"/>
  <c r="A162" i="21"/>
  <c r="D161" i="21"/>
  <c r="C161" i="21"/>
  <c r="B161" i="21"/>
  <c r="A161" i="21"/>
  <c r="D160" i="21"/>
  <c r="C160" i="21"/>
  <c r="B160" i="21"/>
  <c r="A160" i="21"/>
  <c r="D159" i="21"/>
  <c r="C159" i="21"/>
  <c r="B159" i="21"/>
  <c r="A159" i="21"/>
  <c r="D158" i="21"/>
  <c r="C158" i="21"/>
  <c r="B158" i="21"/>
  <c r="A158" i="21"/>
  <c r="D157" i="21"/>
  <c r="C157" i="21"/>
  <c r="B157" i="21"/>
  <c r="A157" i="21"/>
  <c r="D156" i="21"/>
  <c r="C156" i="21"/>
  <c r="B156" i="21"/>
  <c r="A156" i="21"/>
  <c r="D155" i="21"/>
  <c r="C155" i="21"/>
  <c r="B155" i="21"/>
  <c r="A155" i="21"/>
  <c r="D154" i="21"/>
  <c r="C154" i="21"/>
  <c r="B154" i="21"/>
  <c r="A154" i="21"/>
  <c r="D153" i="21"/>
  <c r="C153" i="21"/>
  <c r="B153" i="21"/>
  <c r="A153" i="21"/>
  <c r="D152" i="21"/>
  <c r="C152" i="21"/>
  <c r="B152" i="21"/>
  <c r="A152" i="21"/>
  <c r="D151" i="21"/>
  <c r="C151" i="21"/>
  <c r="B151" i="21"/>
  <c r="A151" i="21"/>
  <c r="E150" i="21"/>
  <c r="D150" i="21"/>
  <c r="C150" i="21"/>
  <c r="B150" i="21"/>
  <c r="A150" i="21"/>
  <c r="D149" i="21"/>
  <c r="C149" i="21"/>
  <c r="B149" i="21"/>
  <c r="A149" i="21"/>
  <c r="D148" i="21"/>
  <c r="C148" i="21"/>
  <c r="B148" i="21"/>
  <c r="A148" i="21"/>
  <c r="D147" i="21"/>
  <c r="C147" i="21"/>
  <c r="B147" i="21"/>
  <c r="A147" i="21"/>
  <c r="D146" i="21"/>
  <c r="C146" i="21"/>
  <c r="B146" i="21"/>
  <c r="A146" i="21"/>
  <c r="D145" i="21"/>
  <c r="C145" i="21"/>
  <c r="B145" i="21"/>
  <c r="A145" i="21"/>
  <c r="D144" i="21"/>
  <c r="C144" i="21"/>
  <c r="B144" i="21"/>
  <c r="A144" i="21"/>
  <c r="D143" i="21"/>
  <c r="C143" i="21"/>
  <c r="B143" i="21"/>
  <c r="A143" i="21"/>
  <c r="D142" i="21"/>
  <c r="C142" i="21"/>
  <c r="B142" i="21"/>
  <c r="A142" i="21"/>
  <c r="D141" i="21"/>
  <c r="C141" i="21"/>
  <c r="B141" i="21"/>
  <c r="A141" i="21"/>
  <c r="D140" i="21"/>
  <c r="C140" i="21"/>
  <c r="B140" i="21"/>
  <c r="A140" i="21"/>
  <c r="D139" i="21"/>
  <c r="C139" i="21"/>
  <c r="B139" i="21"/>
  <c r="A139" i="21"/>
  <c r="D138" i="21"/>
  <c r="C138" i="21"/>
  <c r="B138" i="21"/>
  <c r="A138" i="21"/>
  <c r="D137" i="21"/>
  <c r="C137" i="21"/>
  <c r="B137" i="21"/>
  <c r="A137" i="21"/>
  <c r="D136" i="21"/>
  <c r="C136" i="21"/>
  <c r="B136" i="21"/>
  <c r="A136" i="21"/>
  <c r="D135" i="21"/>
  <c r="C135" i="21"/>
  <c r="B135" i="21"/>
  <c r="A135" i="21"/>
  <c r="D134" i="21"/>
  <c r="C134" i="21"/>
  <c r="B134" i="21"/>
  <c r="A134" i="21"/>
  <c r="D133" i="21"/>
  <c r="C133" i="21"/>
  <c r="B133" i="21"/>
  <c r="A133" i="21"/>
  <c r="D132" i="21"/>
  <c r="C132" i="21"/>
  <c r="B132" i="21"/>
  <c r="A132" i="21"/>
  <c r="D131" i="21"/>
  <c r="C131" i="21"/>
  <c r="B131" i="21"/>
  <c r="A131" i="21"/>
  <c r="D130" i="21"/>
  <c r="C130" i="21"/>
  <c r="B130" i="21"/>
  <c r="A130" i="21"/>
  <c r="E129" i="21"/>
  <c r="D129" i="21"/>
  <c r="C129" i="21"/>
  <c r="B129" i="21"/>
  <c r="A129" i="21"/>
  <c r="D128" i="21"/>
  <c r="C128" i="21"/>
  <c r="B128" i="21"/>
  <c r="A128" i="21"/>
  <c r="D127" i="21"/>
  <c r="C127" i="21"/>
  <c r="B127" i="21"/>
  <c r="A127" i="21"/>
  <c r="D126" i="21"/>
  <c r="C126" i="21"/>
  <c r="B126" i="21"/>
  <c r="A126" i="21"/>
  <c r="D125" i="21"/>
  <c r="C125" i="21"/>
  <c r="B125" i="21"/>
  <c r="A125" i="21"/>
  <c r="D124" i="21"/>
  <c r="C124" i="21"/>
  <c r="B124" i="21"/>
  <c r="A124" i="21"/>
  <c r="D123" i="21"/>
  <c r="C123" i="21"/>
  <c r="B123" i="21"/>
  <c r="A123" i="21"/>
  <c r="D122" i="21"/>
  <c r="C122" i="21"/>
  <c r="B122" i="21"/>
  <c r="A122" i="21"/>
  <c r="D121" i="21"/>
  <c r="C121" i="21"/>
  <c r="B121" i="21"/>
  <c r="A121" i="21"/>
  <c r="D120" i="21"/>
  <c r="C120" i="21"/>
  <c r="B120" i="21"/>
  <c r="A120" i="21"/>
  <c r="D119" i="21"/>
  <c r="C119" i="21"/>
  <c r="B119" i="21"/>
  <c r="A119" i="21"/>
  <c r="D118" i="21"/>
  <c r="C118" i="21"/>
  <c r="B118" i="21"/>
  <c r="A118" i="21"/>
  <c r="D117" i="21"/>
  <c r="C117" i="21"/>
  <c r="B117" i="21"/>
  <c r="A117" i="21"/>
  <c r="D116" i="21"/>
  <c r="C116" i="21"/>
  <c r="B116" i="21"/>
  <c r="A116" i="21"/>
  <c r="D115" i="21"/>
  <c r="C115" i="21"/>
  <c r="B115" i="21"/>
  <c r="A115" i="21"/>
  <c r="D114" i="21"/>
  <c r="C114" i="21"/>
  <c r="B114" i="21"/>
  <c r="A114" i="21"/>
  <c r="D113" i="21"/>
  <c r="C113" i="21"/>
  <c r="B113" i="21"/>
  <c r="A113" i="21"/>
  <c r="D112" i="21"/>
  <c r="C112" i="21"/>
  <c r="B112" i="21"/>
  <c r="A112" i="21"/>
  <c r="D111" i="21"/>
  <c r="C111" i="21"/>
  <c r="B111" i="21"/>
  <c r="A111" i="21"/>
  <c r="D110" i="21"/>
  <c r="C110" i="21"/>
  <c r="B110" i="21"/>
  <c r="A110" i="21"/>
  <c r="D109" i="21"/>
  <c r="C109" i="21"/>
  <c r="B109" i="21"/>
  <c r="A109" i="21"/>
  <c r="E108" i="21"/>
  <c r="D108" i="21"/>
  <c r="C108" i="21"/>
  <c r="B108" i="21"/>
  <c r="A108" i="21"/>
  <c r="D107" i="21"/>
  <c r="C107" i="21"/>
  <c r="B107" i="21"/>
  <c r="A107" i="21"/>
  <c r="D106" i="21"/>
  <c r="C106" i="21"/>
  <c r="B106" i="21"/>
  <c r="A106" i="21"/>
  <c r="D105" i="21"/>
  <c r="C105" i="21"/>
  <c r="B105" i="21"/>
  <c r="A105" i="21"/>
  <c r="D104" i="21"/>
  <c r="C104" i="21"/>
  <c r="B104" i="21"/>
  <c r="A104" i="21"/>
  <c r="D103" i="21"/>
  <c r="C103" i="21"/>
  <c r="B103" i="21"/>
  <c r="A103" i="21"/>
  <c r="D102" i="21"/>
  <c r="C102" i="21"/>
  <c r="B102" i="21"/>
  <c r="A102" i="21"/>
  <c r="D101" i="21"/>
  <c r="C101" i="21"/>
  <c r="B101" i="21"/>
  <c r="A101" i="21"/>
  <c r="D100" i="21"/>
  <c r="C100" i="21"/>
  <c r="B100" i="21"/>
  <c r="A100" i="21"/>
  <c r="D99" i="21"/>
  <c r="C99" i="21"/>
  <c r="B99" i="21"/>
  <c r="A99" i="21"/>
  <c r="D98" i="21"/>
  <c r="C98" i="21"/>
  <c r="B98" i="21"/>
  <c r="A98" i="21"/>
  <c r="D97" i="21"/>
  <c r="C97" i="21"/>
  <c r="B97" i="21"/>
  <c r="A97" i="21"/>
  <c r="D96" i="21"/>
  <c r="C96" i="21"/>
  <c r="B96" i="21"/>
  <c r="A96" i="21"/>
  <c r="D95" i="21"/>
  <c r="C95" i="21"/>
  <c r="B95" i="21"/>
  <c r="A95" i="21"/>
  <c r="D94" i="21"/>
  <c r="C94" i="21"/>
  <c r="B94" i="21"/>
  <c r="A94" i="21"/>
  <c r="D93" i="21"/>
  <c r="C93" i="21"/>
  <c r="B93" i="21"/>
  <c r="A93" i="21"/>
  <c r="D92" i="21"/>
  <c r="C92" i="21"/>
  <c r="B92" i="21"/>
  <c r="A92" i="21"/>
  <c r="D91" i="21"/>
  <c r="C91" i="21"/>
  <c r="B91" i="21"/>
  <c r="A91" i="21"/>
  <c r="D90" i="21"/>
  <c r="C90" i="21"/>
  <c r="B90" i="21"/>
  <c r="A90" i="21"/>
  <c r="D89" i="21"/>
  <c r="C89" i="21"/>
  <c r="B89" i="21"/>
  <c r="A89" i="21"/>
  <c r="D88" i="21"/>
  <c r="C88" i="21"/>
  <c r="B88" i="21"/>
  <c r="A88" i="21"/>
  <c r="E87" i="21"/>
  <c r="D87" i="21"/>
  <c r="C87" i="21"/>
  <c r="B87" i="21"/>
  <c r="A87" i="21"/>
  <c r="D86" i="21"/>
  <c r="C86" i="21"/>
  <c r="B86" i="21"/>
  <c r="A86" i="21"/>
  <c r="D85" i="21"/>
  <c r="C85" i="21"/>
  <c r="B85" i="21"/>
  <c r="A85" i="21"/>
  <c r="D84" i="21"/>
  <c r="C84" i="21"/>
  <c r="B84" i="21"/>
  <c r="A84" i="21"/>
  <c r="D83" i="21"/>
  <c r="C83" i="21"/>
  <c r="B83" i="21"/>
  <c r="A83" i="21"/>
  <c r="D82" i="21"/>
  <c r="C82" i="21"/>
  <c r="B82" i="21"/>
  <c r="A82" i="21"/>
  <c r="D81" i="21"/>
  <c r="C81" i="21"/>
  <c r="B81" i="21"/>
  <c r="A81" i="21"/>
  <c r="D80" i="21"/>
  <c r="C80" i="21"/>
  <c r="B80" i="21"/>
  <c r="A80" i="21"/>
  <c r="D79" i="21"/>
  <c r="C79" i="21"/>
  <c r="B79" i="21"/>
  <c r="A79" i="21"/>
  <c r="D78" i="21"/>
  <c r="C78" i="21"/>
  <c r="B78" i="21"/>
  <c r="A78" i="21"/>
  <c r="D77" i="21"/>
  <c r="C77" i="21"/>
  <c r="B77" i="21"/>
  <c r="A77" i="21"/>
  <c r="D76" i="21"/>
  <c r="C76" i="21"/>
  <c r="B76" i="21"/>
  <c r="A76" i="21"/>
  <c r="D75" i="21"/>
  <c r="C75" i="21"/>
  <c r="B75" i="21"/>
  <c r="A75" i="21"/>
  <c r="D74" i="21"/>
  <c r="C74" i="21"/>
  <c r="B74" i="21"/>
  <c r="A74" i="21"/>
  <c r="D73" i="21"/>
  <c r="C73" i="21"/>
  <c r="B73" i="21"/>
  <c r="A73" i="21"/>
  <c r="D72" i="21"/>
  <c r="C72" i="21"/>
  <c r="B72" i="21"/>
  <c r="A72" i="21"/>
  <c r="D71" i="21"/>
  <c r="C71" i="21"/>
  <c r="B71" i="21"/>
  <c r="A71" i="21"/>
  <c r="D70" i="21"/>
  <c r="C70" i="21"/>
  <c r="B70" i="21"/>
  <c r="A70" i="21"/>
  <c r="D69" i="21"/>
  <c r="C69" i="21"/>
  <c r="B69" i="21"/>
  <c r="A69" i="21"/>
  <c r="D68" i="21"/>
  <c r="C68" i="21"/>
  <c r="B68" i="21"/>
  <c r="A68" i="21"/>
  <c r="D67" i="21"/>
  <c r="C67" i="21"/>
  <c r="B67" i="21"/>
  <c r="A67" i="21"/>
  <c r="E66" i="21"/>
  <c r="D66" i="21"/>
  <c r="C66" i="21"/>
  <c r="B66" i="21"/>
  <c r="A66" i="21"/>
  <c r="D65" i="21"/>
  <c r="C65" i="21"/>
  <c r="B65" i="21"/>
  <c r="A65" i="21"/>
  <c r="D64" i="21"/>
  <c r="C64" i="21"/>
  <c r="B64" i="21"/>
  <c r="A64" i="21"/>
  <c r="D63" i="21"/>
  <c r="C63" i="21"/>
  <c r="B63" i="21"/>
  <c r="A63" i="21"/>
  <c r="D62" i="21"/>
  <c r="C62" i="21"/>
  <c r="B62" i="21"/>
  <c r="A62" i="21"/>
  <c r="D61" i="21"/>
  <c r="C61" i="21"/>
  <c r="B61" i="21"/>
  <c r="A61" i="21"/>
  <c r="D60" i="21"/>
  <c r="C60" i="21"/>
  <c r="B60" i="21"/>
  <c r="A60" i="21"/>
  <c r="D59" i="21"/>
  <c r="C59" i="21"/>
  <c r="B59" i="21"/>
  <c r="A59" i="21"/>
  <c r="D58" i="21"/>
  <c r="C58" i="21"/>
  <c r="B58" i="21"/>
  <c r="A58" i="21"/>
  <c r="D57" i="21"/>
  <c r="C57" i="21"/>
  <c r="B57" i="21"/>
  <c r="A57" i="21"/>
  <c r="D56" i="21"/>
  <c r="C56" i="21"/>
  <c r="B56" i="21"/>
  <c r="A56" i="21"/>
  <c r="D55" i="21"/>
  <c r="C55" i="21"/>
  <c r="B55" i="21"/>
  <c r="A55" i="21"/>
  <c r="D54" i="21"/>
  <c r="C54" i="21"/>
  <c r="B54" i="21"/>
  <c r="A54" i="21"/>
  <c r="D53" i="21"/>
  <c r="C53" i="21"/>
  <c r="B53" i="21"/>
  <c r="A53" i="21"/>
  <c r="D52" i="21"/>
  <c r="C52" i="21"/>
  <c r="B52" i="21"/>
  <c r="A52" i="21"/>
  <c r="D51" i="21"/>
  <c r="C51" i="21"/>
  <c r="B51" i="21"/>
  <c r="A51" i="21"/>
  <c r="D50" i="21"/>
  <c r="C50" i="21"/>
  <c r="B50" i="21"/>
  <c r="A50" i="21"/>
  <c r="D49" i="21"/>
  <c r="C49" i="21"/>
  <c r="B49" i="21"/>
  <c r="A49" i="21"/>
  <c r="D48" i="21"/>
  <c r="C48" i="21"/>
  <c r="B48" i="21"/>
  <c r="A48" i="21"/>
  <c r="D47" i="21"/>
  <c r="C47" i="21"/>
  <c r="B47" i="21"/>
  <c r="A47" i="21"/>
  <c r="D46" i="21"/>
  <c r="C46" i="21"/>
  <c r="B46" i="21"/>
  <c r="A46" i="21"/>
  <c r="E45" i="21"/>
  <c r="D45" i="21"/>
  <c r="C45" i="21"/>
  <c r="B45" i="21"/>
  <c r="A45" i="21"/>
  <c r="D44" i="21"/>
  <c r="C44" i="21"/>
  <c r="B44" i="21"/>
  <c r="A44" i="21"/>
  <c r="D43" i="21"/>
  <c r="C43" i="21"/>
  <c r="B43" i="21"/>
  <c r="A43" i="21"/>
  <c r="D42" i="21"/>
  <c r="C42" i="21"/>
  <c r="B42" i="21"/>
  <c r="A42" i="21"/>
  <c r="D41" i="21"/>
  <c r="C41" i="21"/>
  <c r="B41" i="21"/>
  <c r="A41" i="21"/>
  <c r="D40" i="21"/>
  <c r="C40" i="21"/>
  <c r="B40" i="21"/>
  <c r="A40" i="21"/>
  <c r="D39" i="21"/>
  <c r="C39" i="21"/>
  <c r="B39" i="21"/>
  <c r="A39" i="21"/>
  <c r="D38" i="21"/>
  <c r="C38" i="21"/>
  <c r="B38" i="21"/>
  <c r="A38" i="21"/>
  <c r="D37" i="21"/>
  <c r="C37" i="21"/>
  <c r="B37" i="21"/>
  <c r="A37" i="21"/>
  <c r="D36" i="21"/>
  <c r="C36" i="21"/>
  <c r="B36" i="21"/>
  <c r="A36" i="21"/>
  <c r="D35" i="21"/>
  <c r="C35" i="21"/>
  <c r="B35" i="21"/>
  <c r="A35" i="21"/>
  <c r="D34" i="21"/>
  <c r="C34" i="21"/>
  <c r="B34" i="21"/>
  <c r="A34" i="21"/>
  <c r="D33" i="21"/>
  <c r="C33" i="21"/>
  <c r="B33" i="21"/>
  <c r="A33" i="21"/>
  <c r="D32" i="21"/>
  <c r="C32" i="21"/>
  <c r="B32" i="21"/>
  <c r="A32" i="21"/>
  <c r="D31" i="21"/>
  <c r="C31" i="21"/>
  <c r="B31" i="21"/>
  <c r="A31" i="21"/>
  <c r="D30" i="21"/>
  <c r="C30" i="21"/>
  <c r="B30" i="21"/>
  <c r="A30" i="21"/>
  <c r="D29" i="21"/>
  <c r="C29" i="21"/>
  <c r="B29" i="21"/>
  <c r="A29" i="21"/>
  <c r="D28" i="21"/>
  <c r="C28" i="21"/>
  <c r="B28" i="21"/>
  <c r="A28" i="21"/>
  <c r="D27" i="21"/>
  <c r="C27" i="21"/>
  <c r="B27" i="21"/>
  <c r="A27" i="21"/>
  <c r="D26" i="21"/>
  <c r="C26" i="21"/>
  <c r="B26" i="21"/>
  <c r="A26" i="21"/>
  <c r="D25" i="21"/>
  <c r="C25" i="21"/>
  <c r="B25" i="21"/>
  <c r="A25" i="21"/>
  <c r="E24" i="21"/>
  <c r="D24" i="21"/>
  <c r="C24" i="21"/>
  <c r="B24" i="21"/>
  <c r="A24" i="21"/>
  <c r="D23" i="21"/>
  <c r="C23" i="21"/>
  <c r="B23" i="21"/>
  <c r="A23" i="21"/>
  <c r="D22" i="21"/>
  <c r="C22" i="21"/>
  <c r="B22" i="21"/>
  <c r="A22" i="21"/>
  <c r="D21" i="21"/>
  <c r="C21" i="21"/>
  <c r="B21" i="21"/>
  <c r="A21" i="21"/>
  <c r="D20" i="21"/>
  <c r="C20" i="21"/>
  <c r="B20" i="21"/>
  <c r="A20" i="21"/>
  <c r="D19" i="21"/>
  <c r="C19" i="21"/>
  <c r="B19" i="21"/>
  <c r="A19" i="21"/>
  <c r="D18" i="21"/>
  <c r="C18" i="21"/>
  <c r="B18" i="21"/>
  <c r="A18" i="21"/>
  <c r="D17" i="21"/>
  <c r="C17" i="21"/>
  <c r="B17" i="21"/>
  <c r="A17" i="21"/>
  <c r="D16" i="21"/>
  <c r="C16" i="21"/>
  <c r="B16" i="21"/>
  <c r="A16" i="21"/>
  <c r="D15" i="21"/>
  <c r="C15" i="21"/>
  <c r="B15" i="21"/>
  <c r="A15" i="21"/>
  <c r="D14" i="21"/>
  <c r="C14" i="21"/>
  <c r="B14" i="21"/>
  <c r="A14" i="21"/>
  <c r="D13" i="21"/>
  <c r="C13" i="21"/>
  <c r="B13" i="21"/>
  <c r="A13" i="21"/>
  <c r="D12" i="21"/>
  <c r="C12" i="21"/>
  <c r="B12" i="21"/>
  <c r="A12" i="21"/>
  <c r="D11" i="21"/>
  <c r="C11" i="21"/>
  <c r="B11" i="21"/>
  <c r="A11" i="21"/>
  <c r="D10" i="21"/>
  <c r="C10" i="21"/>
  <c r="B10" i="21"/>
  <c r="A10" i="21"/>
  <c r="D9" i="21"/>
  <c r="C9" i="21"/>
  <c r="B9" i="21"/>
  <c r="A9" i="21"/>
  <c r="D8" i="21"/>
  <c r="C8" i="21"/>
  <c r="B8" i="21"/>
  <c r="A8" i="21"/>
  <c r="D7" i="21"/>
  <c r="C7" i="21"/>
  <c r="B7" i="21"/>
  <c r="A7" i="21"/>
  <c r="D6" i="21"/>
  <c r="C6" i="21"/>
  <c r="B6" i="21"/>
  <c r="A6" i="21"/>
  <c r="D5" i="21"/>
  <c r="C5" i="21"/>
  <c r="B5" i="21"/>
  <c r="A5" i="21"/>
  <c r="D4" i="21"/>
  <c r="C4" i="21"/>
  <c r="B4" i="21"/>
  <c r="A4" i="21"/>
  <c r="A306" i="20"/>
  <c r="B306" i="20"/>
  <c r="C306" i="20"/>
  <c r="D306" i="20"/>
  <c r="A307" i="20"/>
  <c r="B307" i="20"/>
  <c r="C307" i="20"/>
  <c r="D307" i="20"/>
  <c r="A308" i="20"/>
  <c r="B308" i="20"/>
  <c r="C308" i="20"/>
  <c r="D308" i="20"/>
  <c r="A309" i="20"/>
  <c r="B309" i="20"/>
  <c r="C309" i="20"/>
  <c r="D309" i="20"/>
  <c r="A310" i="20"/>
  <c r="B310" i="20"/>
  <c r="C310" i="20"/>
  <c r="D310" i="20"/>
  <c r="A311" i="20"/>
  <c r="B311" i="20"/>
  <c r="C311" i="20"/>
  <c r="D311" i="20"/>
  <c r="A312" i="20"/>
  <c r="B312" i="20"/>
  <c r="C312" i="20"/>
  <c r="D312" i="20"/>
  <c r="A313" i="20"/>
  <c r="B313" i="20"/>
  <c r="C313" i="20"/>
  <c r="D313" i="20"/>
  <c r="A314" i="20"/>
  <c r="B314" i="20"/>
  <c r="C314" i="20"/>
  <c r="D314" i="20"/>
  <c r="A315" i="20"/>
  <c r="B315" i="20"/>
  <c r="C315" i="20"/>
  <c r="D315" i="20"/>
  <c r="A316" i="20"/>
  <c r="B316" i="20"/>
  <c r="C316" i="20"/>
  <c r="D316" i="20"/>
  <c r="A317" i="20"/>
  <c r="B317" i="20"/>
  <c r="C317" i="20"/>
  <c r="D317" i="20"/>
  <c r="A318" i="20"/>
  <c r="B318" i="20"/>
  <c r="C318" i="20"/>
  <c r="D318" i="20"/>
  <c r="A261" i="20"/>
  <c r="B261" i="20"/>
  <c r="C261" i="20"/>
  <c r="D261" i="20"/>
  <c r="A262" i="20"/>
  <c r="B262" i="20"/>
  <c r="C262" i="20"/>
  <c r="D262" i="20"/>
  <c r="A263" i="20"/>
  <c r="B263" i="20"/>
  <c r="C263" i="20"/>
  <c r="D263" i="20"/>
  <c r="A264" i="20"/>
  <c r="B264" i="20"/>
  <c r="C264" i="20"/>
  <c r="D264" i="20"/>
  <c r="A265" i="20"/>
  <c r="B265" i="20"/>
  <c r="C265" i="20"/>
  <c r="D265" i="20"/>
  <c r="A266" i="20"/>
  <c r="B266" i="20"/>
  <c r="C266" i="20"/>
  <c r="D266" i="20"/>
  <c r="A267" i="20"/>
  <c r="B267" i="20"/>
  <c r="C267" i="20"/>
  <c r="D267" i="20"/>
  <c r="A268" i="20"/>
  <c r="B268" i="20"/>
  <c r="C268" i="20"/>
  <c r="D268" i="20"/>
  <c r="A269" i="20"/>
  <c r="B269" i="20"/>
  <c r="C269" i="20"/>
  <c r="D269" i="20"/>
  <c r="A270" i="20"/>
  <c r="B270" i="20"/>
  <c r="C270" i="20"/>
  <c r="D270" i="20"/>
  <c r="A271" i="20"/>
  <c r="B271" i="20"/>
  <c r="C271" i="20"/>
  <c r="D271" i="20"/>
  <c r="A272" i="20"/>
  <c r="B272" i="20"/>
  <c r="C272" i="20"/>
  <c r="D272" i="20"/>
  <c r="A273" i="20"/>
  <c r="B273" i="20"/>
  <c r="C273" i="20"/>
  <c r="D273" i="20"/>
  <c r="A274" i="20"/>
  <c r="B274" i="20"/>
  <c r="C274" i="20"/>
  <c r="D274" i="20"/>
  <c r="A275" i="20"/>
  <c r="B275" i="20"/>
  <c r="C275" i="20"/>
  <c r="D275" i="20"/>
  <c r="A276" i="20"/>
  <c r="B276" i="20"/>
  <c r="C276" i="20"/>
  <c r="D276" i="20"/>
  <c r="A277" i="20"/>
  <c r="B277" i="20"/>
  <c r="C277" i="20"/>
  <c r="D277" i="20"/>
  <c r="A278" i="20"/>
  <c r="B278" i="20"/>
  <c r="C278" i="20"/>
  <c r="D278" i="20"/>
  <c r="A279" i="20"/>
  <c r="B279" i="20"/>
  <c r="C279" i="20"/>
  <c r="D279" i="20"/>
  <c r="A280" i="20"/>
  <c r="B280" i="20"/>
  <c r="C280" i="20"/>
  <c r="D280" i="20"/>
  <c r="A281" i="20"/>
  <c r="B281" i="20"/>
  <c r="C281" i="20"/>
  <c r="D281" i="20"/>
  <c r="A282" i="20"/>
  <c r="B282" i="20"/>
  <c r="C282" i="20"/>
  <c r="D282" i="20"/>
  <c r="A283" i="20"/>
  <c r="B283" i="20"/>
  <c r="C283" i="20"/>
  <c r="D283" i="20"/>
  <c r="A284" i="20"/>
  <c r="B284" i="20"/>
  <c r="C284" i="20"/>
  <c r="D284" i="20"/>
  <c r="A285" i="20"/>
  <c r="B285" i="20"/>
  <c r="C285" i="20"/>
  <c r="D285" i="20"/>
  <c r="A286" i="20"/>
  <c r="B286" i="20"/>
  <c r="C286" i="20"/>
  <c r="D286" i="20"/>
  <c r="A287" i="20"/>
  <c r="B287" i="20"/>
  <c r="C287" i="20"/>
  <c r="D287" i="20"/>
  <c r="A288" i="20"/>
  <c r="B288" i="20"/>
  <c r="C288" i="20"/>
  <c r="D288" i="20"/>
  <c r="A289" i="20"/>
  <c r="B289" i="20"/>
  <c r="C289" i="20"/>
  <c r="D289" i="20"/>
  <c r="A290" i="20"/>
  <c r="B290" i="20"/>
  <c r="C290" i="20"/>
  <c r="D290" i="20"/>
  <c r="A291" i="20"/>
  <c r="B291" i="20"/>
  <c r="C291" i="20"/>
  <c r="D291" i="20"/>
  <c r="A292" i="20"/>
  <c r="B292" i="20"/>
  <c r="C292" i="20"/>
  <c r="D292" i="20"/>
  <c r="A293" i="20"/>
  <c r="B293" i="20"/>
  <c r="C293" i="20"/>
  <c r="D293" i="20"/>
  <c r="A294" i="20"/>
  <c r="B294" i="20"/>
  <c r="C294" i="20"/>
  <c r="D294" i="20"/>
  <c r="A295" i="20"/>
  <c r="B295" i="20"/>
  <c r="C295" i="20"/>
  <c r="D295" i="20"/>
  <c r="A296" i="20"/>
  <c r="B296" i="20"/>
  <c r="C296" i="20"/>
  <c r="D296" i="20"/>
  <c r="A297" i="20"/>
  <c r="B297" i="20"/>
  <c r="C297" i="20"/>
  <c r="D297" i="20"/>
  <c r="A298" i="20"/>
  <c r="B298" i="20"/>
  <c r="C298" i="20"/>
  <c r="D298" i="20"/>
  <c r="A299" i="20"/>
  <c r="B299" i="20"/>
  <c r="C299" i="20"/>
  <c r="D299" i="20"/>
  <c r="A300" i="20"/>
  <c r="B300" i="20"/>
  <c r="C300" i="20"/>
  <c r="D300" i="20"/>
  <c r="A301" i="20"/>
  <c r="B301" i="20"/>
  <c r="C301" i="20"/>
  <c r="D301" i="20"/>
  <c r="A302" i="20"/>
  <c r="B302" i="20"/>
  <c r="C302" i="20"/>
  <c r="D302" i="20"/>
  <c r="A303" i="20"/>
  <c r="B303" i="20"/>
  <c r="C303" i="20"/>
  <c r="D303" i="20"/>
  <c r="A304" i="20"/>
  <c r="B304" i="20"/>
  <c r="C304" i="20"/>
  <c r="D304" i="20"/>
  <c r="A305" i="20"/>
  <c r="B305" i="20"/>
  <c r="C305" i="20"/>
  <c r="D305" i="20"/>
  <c r="A227" i="20"/>
  <c r="B227" i="20"/>
  <c r="C227" i="20"/>
  <c r="D227" i="20"/>
  <c r="A228" i="20"/>
  <c r="B228" i="20"/>
  <c r="C228" i="20"/>
  <c r="D228" i="20"/>
  <c r="A229" i="20"/>
  <c r="B229" i="20"/>
  <c r="C229" i="20"/>
  <c r="D229" i="20"/>
  <c r="A230" i="20"/>
  <c r="B230" i="20"/>
  <c r="C230" i="20"/>
  <c r="D230" i="20"/>
  <c r="A231" i="20"/>
  <c r="B231" i="20"/>
  <c r="C231" i="20"/>
  <c r="D231" i="20"/>
  <c r="A232" i="20"/>
  <c r="B232" i="20"/>
  <c r="C232" i="20"/>
  <c r="D232" i="20"/>
  <c r="A233" i="20"/>
  <c r="B233" i="20"/>
  <c r="C233" i="20"/>
  <c r="D233" i="20"/>
  <c r="A234" i="20"/>
  <c r="B234" i="20"/>
  <c r="C234" i="20"/>
  <c r="D234" i="20"/>
  <c r="A235" i="20"/>
  <c r="B235" i="20"/>
  <c r="C235" i="20"/>
  <c r="D235" i="20"/>
  <c r="A236" i="20"/>
  <c r="B236" i="20"/>
  <c r="C236" i="20"/>
  <c r="D236" i="20"/>
  <c r="A237" i="20"/>
  <c r="B237" i="20"/>
  <c r="C237" i="20"/>
  <c r="D237" i="20"/>
  <c r="A238" i="20"/>
  <c r="B238" i="20"/>
  <c r="C238" i="20"/>
  <c r="D238" i="20"/>
  <c r="A239" i="20"/>
  <c r="B239" i="20"/>
  <c r="C239" i="20"/>
  <c r="D239" i="20"/>
  <c r="A240" i="20"/>
  <c r="B240" i="20"/>
  <c r="C240" i="20"/>
  <c r="D240" i="20"/>
  <c r="A241" i="20"/>
  <c r="B241" i="20"/>
  <c r="C241" i="20"/>
  <c r="D241" i="20"/>
  <c r="A242" i="20"/>
  <c r="B242" i="20"/>
  <c r="C242" i="20"/>
  <c r="D242" i="20"/>
  <c r="A243" i="20"/>
  <c r="B243" i="20"/>
  <c r="C243" i="20"/>
  <c r="D243" i="20"/>
  <c r="A244" i="20"/>
  <c r="B244" i="20"/>
  <c r="C244" i="20"/>
  <c r="D244" i="20"/>
  <c r="A245" i="20"/>
  <c r="B245" i="20"/>
  <c r="C245" i="20"/>
  <c r="D245" i="20"/>
  <c r="A246" i="20"/>
  <c r="B246" i="20"/>
  <c r="C246" i="20"/>
  <c r="D246" i="20"/>
  <c r="A247" i="20"/>
  <c r="B247" i="20"/>
  <c r="C247" i="20"/>
  <c r="D247" i="20"/>
  <c r="A248" i="20"/>
  <c r="B248" i="20"/>
  <c r="C248" i="20"/>
  <c r="D248" i="20"/>
  <c r="A249" i="20"/>
  <c r="B249" i="20"/>
  <c r="C249" i="20"/>
  <c r="D249" i="20"/>
  <c r="A250" i="20"/>
  <c r="B250" i="20"/>
  <c r="C250" i="20"/>
  <c r="D250" i="20"/>
  <c r="A251" i="20"/>
  <c r="B251" i="20"/>
  <c r="C251" i="20"/>
  <c r="D251" i="20"/>
  <c r="A252" i="20"/>
  <c r="B252" i="20"/>
  <c r="C252" i="20"/>
  <c r="D252" i="20"/>
  <c r="A253" i="20"/>
  <c r="B253" i="20"/>
  <c r="C253" i="20"/>
  <c r="D253" i="20"/>
  <c r="A254" i="20"/>
  <c r="B254" i="20"/>
  <c r="C254" i="20"/>
  <c r="D254" i="20"/>
  <c r="A255" i="20"/>
  <c r="B255" i="20"/>
  <c r="C255" i="20"/>
  <c r="D255" i="20"/>
  <c r="A256" i="20"/>
  <c r="B256" i="20"/>
  <c r="C256" i="20"/>
  <c r="D256" i="20"/>
  <c r="A257" i="20"/>
  <c r="B257" i="20"/>
  <c r="C257" i="20"/>
  <c r="D257" i="20"/>
  <c r="A258" i="20"/>
  <c r="B258" i="20"/>
  <c r="C258" i="20"/>
  <c r="D258" i="20"/>
  <c r="A259" i="20"/>
  <c r="B259" i="20"/>
  <c r="C259" i="20"/>
  <c r="D259" i="20"/>
  <c r="A260" i="20"/>
  <c r="B260" i="20"/>
  <c r="C260" i="20"/>
  <c r="D260" i="20"/>
  <c r="A194" i="20"/>
  <c r="B194" i="20"/>
  <c r="C194" i="20"/>
  <c r="D194" i="20"/>
  <c r="A195" i="20"/>
  <c r="B195" i="20"/>
  <c r="C195" i="20"/>
  <c r="D195" i="20"/>
  <c r="A196" i="20"/>
  <c r="B196" i="20"/>
  <c r="C196" i="20"/>
  <c r="D196" i="20"/>
  <c r="A197" i="20"/>
  <c r="B197" i="20"/>
  <c r="C197" i="20"/>
  <c r="D197" i="20"/>
  <c r="A198" i="20"/>
  <c r="B198" i="20"/>
  <c r="C198" i="20"/>
  <c r="D198" i="20"/>
  <c r="A199" i="20"/>
  <c r="B199" i="20"/>
  <c r="C199" i="20"/>
  <c r="D199" i="20"/>
  <c r="A200" i="20"/>
  <c r="B200" i="20"/>
  <c r="C200" i="20"/>
  <c r="D200" i="20"/>
  <c r="A201" i="20"/>
  <c r="B201" i="20"/>
  <c r="C201" i="20"/>
  <c r="D201" i="20"/>
  <c r="A202" i="20"/>
  <c r="B202" i="20"/>
  <c r="C202" i="20"/>
  <c r="D202" i="20"/>
  <c r="A203" i="20"/>
  <c r="B203" i="20"/>
  <c r="C203" i="20"/>
  <c r="D203" i="20"/>
  <c r="A204" i="20"/>
  <c r="B204" i="20"/>
  <c r="C204" i="20"/>
  <c r="D204" i="20"/>
  <c r="A205" i="20"/>
  <c r="B205" i="20"/>
  <c r="C205" i="20"/>
  <c r="D205" i="20"/>
  <c r="A206" i="20"/>
  <c r="B206" i="20"/>
  <c r="C206" i="20"/>
  <c r="D206" i="20"/>
  <c r="A207" i="20"/>
  <c r="B207" i="20"/>
  <c r="C207" i="20"/>
  <c r="D207" i="20"/>
  <c r="A208" i="20"/>
  <c r="B208" i="20"/>
  <c r="C208" i="20"/>
  <c r="D208" i="20"/>
  <c r="A209" i="20"/>
  <c r="B209" i="20"/>
  <c r="C209" i="20"/>
  <c r="D209" i="20"/>
  <c r="A210" i="20"/>
  <c r="B210" i="20"/>
  <c r="C210" i="20"/>
  <c r="D210" i="20"/>
  <c r="A211" i="20"/>
  <c r="B211" i="20"/>
  <c r="C211" i="20"/>
  <c r="D211" i="20"/>
  <c r="A212" i="20"/>
  <c r="B212" i="20"/>
  <c r="C212" i="20"/>
  <c r="D212" i="20"/>
  <c r="A213" i="20"/>
  <c r="B213" i="20"/>
  <c r="C213" i="20"/>
  <c r="D213" i="20"/>
  <c r="A214" i="20"/>
  <c r="B214" i="20"/>
  <c r="C214" i="20"/>
  <c r="D214" i="20"/>
  <c r="A215" i="20"/>
  <c r="B215" i="20"/>
  <c r="C215" i="20"/>
  <c r="D215" i="20"/>
  <c r="A216" i="20"/>
  <c r="B216" i="20"/>
  <c r="C216" i="20"/>
  <c r="D216" i="20"/>
  <c r="A217" i="20"/>
  <c r="B217" i="20"/>
  <c r="C217" i="20"/>
  <c r="D217" i="20"/>
  <c r="A218" i="20"/>
  <c r="B218" i="20"/>
  <c r="C218" i="20"/>
  <c r="D218" i="20"/>
  <c r="A219" i="20"/>
  <c r="B219" i="20"/>
  <c r="C219" i="20"/>
  <c r="D219" i="20"/>
  <c r="A220" i="20"/>
  <c r="B220" i="20"/>
  <c r="C220" i="20"/>
  <c r="D220" i="20"/>
  <c r="A221" i="20"/>
  <c r="B221" i="20"/>
  <c r="C221" i="20"/>
  <c r="D221" i="20"/>
  <c r="A222" i="20"/>
  <c r="B222" i="20"/>
  <c r="C222" i="20"/>
  <c r="D222" i="20"/>
  <c r="A223" i="20"/>
  <c r="B223" i="20"/>
  <c r="C223" i="20"/>
  <c r="D223" i="20"/>
  <c r="A224" i="20"/>
  <c r="B224" i="20"/>
  <c r="C224" i="20"/>
  <c r="D224" i="20"/>
  <c r="A225" i="20"/>
  <c r="B225" i="20"/>
  <c r="C225" i="20"/>
  <c r="D225" i="20"/>
  <c r="A226" i="20"/>
  <c r="B226" i="20"/>
  <c r="C226" i="20"/>
  <c r="D226" i="20"/>
  <c r="A135" i="20"/>
  <c r="B135" i="20"/>
  <c r="C135" i="20"/>
  <c r="D135" i="20"/>
  <c r="A136" i="20"/>
  <c r="B136" i="20"/>
  <c r="C136" i="20"/>
  <c r="D136" i="20"/>
  <c r="A137" i="20"/>
  <c r="B137" i="20"/>
  <c r="C137" i="20"/>
  <c r="D137" i="20"/>
  <c r="A138" i="20"/>
  <c r="B138" i="20"/>
  <c r="C138" i="20"/>
  <c r="D138" i="20"/>
  <c r="A139" i="20"/>
  <c r="B139" i="20"/>
  <c r="C139" i="20"/>
  <c r="D139" i="20"/>
  <c r="A140" i="20"/>
  <c r="B140" i="20"/>
  <c r="C140" i="20"/>
  <c r="D140" i="20"/>
  <c r="A141" i="20"/>
  <c r="B141" i="20"/>
  <c r="C141" i="20"/>
  <c r="D141" i="20"/>
  <c r="A142" i="20"/>
  <c r="B142" i="20"/>
  <c r="C142" i="20"/>
  <c r="D142" i="20"/>
  <c r="A143" i="20"/>
  <c r="B143" i="20"/>
  <c r="C143" i="20"/>
  <c r="D143" i="20"/>
  <c r="A144" i="20"/>
  <c r="B144" i="20"/>
  <c r="C144" i="20"/>
  <c r="D144" i="20"/>
  <c r="A145" i="20"/>
  <c r="B145" i="20"/>
  <c r="C145" i="20"/>
  <c r="D145" i="20"/>
  <c r="A146" i="20"/>
  <c r="B146" i="20"/>
  <c r="C146" i="20"/>
  <c r="D146" i="20"/>
  <c r="A147" i="20"/>
  <c r="B147" i="20"/>
  <c r="C147" i="20"/>
  <c r="D147" i="20"/>
  <c r="A148" i="20"/>
  <c r="B148" i="20"/>
  <c r="C148" i="20"/>
  <c r="D148" i="20"/>
  <c r="A149" i="20"/>
  <c r="B149" i="20"/>
  <c r="C149" i="20"/>
  <c r="D149" i="20"/>
  <c r="A150" i="20"/>
  <c r="B150" i="20"/>
  <c r="C150" i="20"/>
  <c r="D150" i="20"/>
  <c r="A151" i="20"/>
  <c r="B151" i="20"/>
  <c r="C151" i="20"/>
  <c r="D151" i="20"/>
  <c r="A152" i="20"/>
  <c r="B152" i="20"/>
  <c r="C152" i="20"/>
  <c r="D152" i="20"/>
  <c r="A153" i="20"/>
  <c r="B153" i="20"/>
  <c r="C153" i="20"/>
  <c r="D153" i="20"/>
  <c r="A154" i="20"/>
  <c r="B154" i="20"/>
  <c r="C154" i="20"/>
  <c r="D154" i="20"/>
  <c r="A155" i="20"/>
  <c r="B155" i="20"/>
  <c r="C155" i="20"/>
  <c r="D155" i="20"/>
  <c r="A156" i="20"/>
  <c r="B156" i="20"/>
  <c r="C156" i="20"/>
  <c r="D156" i="20"/>
  <c r="A157" i="20"/>
  <c r="B157" i="20"/>
  <c r="C157" i="20"/>
  <c r="D157" i="20"/>
  <c r="A158" i="20"/>
  <c r="B158" i="20"/>
  <c r="C158" i="20"/>
  <c r="D158" i="20"/>
  <c r="A159" i="20"/>
  <c r="B159" i="20"/>
  <c r="C159" i="20"/>
  <c r="D159" i="20"/>
  <c r="A160" i="20"/>
  <c r="B160" i="20"/>
  <c r="C160" i="20"/>
  <c r="D160" i="20"/>
  <c r="A161" i="20"/>
  <c r="B161" i="20"/>
  <c r="C161" i="20"/>
  <c r="D161" i="20"/>
  <c r="A162" i="20"/>
  <c r="B162" i="20"/>
  <c r="C162" i="20"/>
  <c r="D162" i="20"/>
  <c r="A163" i="20"/>
  <c r="B163" i="20"/>
  <c r="C163" i="20"/>
  <c r="D163" i="20"/>
  <c r="A164" i="20"/>
  <c r="B164" i="20"/>
  <c r="C164" i="20"/>
  <c r="D164" i="20"/>
  <c r="A165" i="20"/>
  <c r="B165" i="20"/>
  <c r="C165" i="20"/>
  <c r="D165" i="20"/>
  <c r="A166" i="20"/>
  <c r="B166" i="20"/>
  <c r="C166" i="20"/>
  <c r="D166" i="20"/>
  <c r="A167" i="20"/>
  <c r="B167" i="20"/>
  <c r="C167" i="20"/>
  <c r="D167" i="20"/>
  <c r="A168" i="20"/>
  <c r="B168" i="20"/>
  <c r="C168" i="20"/>
  <c r="D168" i="20"/>
  <c r="A169" i="20"/>
  <c r="B169" i="20"/>
  <c r="C169" i="20"/>
  <c r="D169" i="20"/>
  <c r="A170" i="20"/>
  <c r="B170" i="20"/>
  <c r="C170" i="20"/>
  <c r="D170" i="20"/>
  <c r="A171" i="20"/>
  <c r="B171" i="20"/>
  <c r="C171" i="20"/>
  <c r="D171" i="20"/>
  <c r="A172" i="20"/>
  <c r="B172" i="20"/>
  <c r="C172" i="20"/>
  <c r="D172" i="20"/>
  <c r="A173" i="20"/>
  <c r="B173" i="20"/>
  <c r="C173" i="20"/>
  <c r="D173" i="20"/>
  <c r="A174" i="20"/>
  <c r="B174" i="20"/>
  <c r="C174" i="20"/>
  <c r="D174" i="20"/>
  <c r="A175" i="20"/>
  <c r="B175" i="20"/>
  <c r="C175" i="20"/>
  <c r="D175" i="20"/>
  <c r="A176" i="20"/>
  <c r="B176" i="20"/>
  <c r="C176" i="20"/>
  <c r="D176" i="20"/>
  <c r="A177" i="20"/>
  <c r="B177" i="20"/>
  <c r="C177" i="20"/>
  <c r="D177" i="20"/>
  <c r="A178" i="20"/>
  <c r="B178" i="20"/>
  <c r="C178" i="20"/>
  <c r="D178" i="20"/>
  <c r="A179" i="20"/>
  <c r="B179" i="20"/>
  <c r="C179" i="20"/>
  <c r="D179" i="20"/>
  <c r="A180" i="20"/>
  <c r="B180" i="20"/>
  <c r="C180" i="20"/>
  <c r="D180" i="20"/>
  <c r="A181" i="20"/>
  <c r="B181" i="20"/>
  <c r="C181" i="20"/>
  <c r="D181" i="20"/>
  <c r="A182" i="20"/>
  <c r="B182" i="20"/>
  <c r="C182" i="20"/>
  <c r="D182" i="20"/>
  <c r="A183" i="20"/>
  <c r="B183" i="20"/>
  <c r="C183" i="20"/>
  <c r="D183" i="20"/>
  <c r="A184" i="20"/>
  <c r="B184" i="20"/>
  <c r="C184" i="20"/>
  <c r="D184" i="20"/>
  <c r="A185" i="20"/>
  <c r="B185" i="20"/>
  <c r="C185" i="20"/>
  <c r="D185" i="20"/>
  <c r="A186" i="20"/>
  <c r="B186" i="20"/>
  <c r="C186" i="20"/>
  <c r="D186" i="20"/>
  <c r="A187" i="20"/>
  <c r="B187" i="20"/>
  <c r="C187" i="20"/>
  <c r="D187" i="20"/>
  <c r="A188" i="20"/>
  <c r="B188" i="20"/>
  <c r="C188" i="20"/>
  <c r="D188" i="20"/>
  <c r="A189" i="20"/>
  <c r="B189" i="20"/>
  <c r="C189" i="20"/>
  <c r="D189" i="20"/>
  <c r="A190" i="20"/>
  <c r="B190" i="20"/>
  <c r="C190" i="20"/>
  <c r="D190" i="20"/>
  <c r="A191" i="20"/>
  <c r="B191" i="20"/>
  <c r="C191" i="20"/>
  <c r="D191" i="20"/>
  <c r="A192" i="20"/>
  <c r="B192" i="20"/>
  <c r="C192" i="20"/>
  <c r="D192" i="20"/>
  <c r="A193" i="20"/>
  <c r="B193" i="20"/>
  <c r="C193" i="20"/>
  <c r="D193" i="20"/>
  <c r="A110" i="20"/>
  <c r="B110" i="20"/>
  <c r="C110" i="20"/>
  <c r="D110" i="20"/>
  <c r="A111" i="20"/>
  <c r="B111" i="20"/>
  <c r="C111" i="20"/>
  <c r="D111" i="20"/>
  <c r="A112" i="20"/>
  <c r="B112" i="20"/>
  <c r="C112" i="20"/>
  <c r="D112" i="20"/>
  <c r="A113" i="20"/>
  <c r="B113" i="20"/>
  <c r="C113" i="20"/>
  <c r="D113" i="20"/>
  <c r="A114" i="20"/>
  <c r="B114" i="20"/>
  <c r="C114" i="20"/>
  <c r="D114" i="20"/>
  <c r="A115" i="20"/>
  <c r="B115" i="20"/>
  <c r="C115" i="20"/>
  <c r="D115" i="20"/>
  <c r="A116" i="20"/>
  <c r="B116" i="20"/>
  <c r="C116" i="20"/>
  <c r="D116" i="20"/>
  <c r="A117" i="20"/>
  <c r="B117" i="20"/>
  <c r="C117" i="20"/>
  <c r="D117" i="20"/>
  <c r="A118" i="20"/>
  <c r="B118" i="20"/>
  <c r="C118" i="20"/>
  <c r="D118" i="20"/>
  <c r="A119" i="20"/>
  <c r="B119" i="20"/>
  <c r="C119" i="20"/>
  <c r="D119" i="20"/>
  <c r="A120" i="20"/>
  <c r="B120" i="20"/>
  <c r="C120" i="20"/>
  <c r="D120" i="20"/>
  <c r="A121" i="20"/>
  <c r="B121" i="20"/>
  <c r="C121" i="20"/>
  <c r="D121" i="20"/>
  <c r="A122" i="20"/>
  <c r="B122" i="20"/>
  <c r="C122" i="20"/>
  <c r="D122" i="20"/>
  <c r="A123" i="20"/>
  <c r="B123" i="20"/>
  <c r="C123" i="20"/>
  <c r="D123" i="20"/>
  <c r="A124" i="20"/>
  <c r="B124" i="20"/>
  <c r="C124" i="20"/>
  <c r="D124" i="20"/>
  <c r="A125" i="20"/>
  <c r="B125" i="20"/>
  <c r="C125" i="20"/>
  <c r="D125" i="20"/>
  <c r="A126" i="20"/>
  <c r="B126" i="20"/>
  <c r="C126" i="20"/>
  <c r="D126" i="20"/>
  <c r="A127" i="20"/>
  <c r="B127" i="20"/>
  <c r="C127" i="20"/>
  <c r="D127" i="20"/>
  <c r="A128" i="20"/>
  <c r="B128" i="20"/>
  <c r="C128" i="20"/>
  <c r="D128" i="20"/>
  <c r="A129" i="20"/>
  <c r="B129" i="20"/>
  <c r="C129" i="20"/>
  <c r="D129" i="20"/>
  <c r="A130" i="20"/>
  <c r="B130" i="20"/>
  <c r="C130" i="20"/>
  <c r="D130" i="20"/>
  <c r="A131" i="20"/>
  <c r="B131" i="20"/>
  <c r="C131" i="20"/>
  <c r="D131" i="20"/>
  <c r="A132" i="20"/>
  <c r="B132" i="20"/>
  <c r="C132" i="20"/>
  <c r="D132" i="20"/>
  <c r="A133" i="20"/>
  <c r="B133" i="20"/>
  <c r="C133" i="20"/>
  <c r="D133" i="20"/>
  <c r="A134" i="20"/>
  <c r="B134" i="20"/>
  <c r="C134" i="20"/>
  <c r="D134" i="20"/>
  <c r="A93" i="20"/>
  <c r="B93" i="20"/>
  <c r="C93" i="20"/>
  <c r="D93" i="20"/>
  <c r="A94" i="20"/>
  <c r="B94" i="20"/>
  <c r="C94" i="20"/>
  <c r="D94" i="20"/>
  <c r="A95" i="20"/>
  <c r="B95" i="20"/>
  <c r="C95" i="20"/>
  <c r="D95" i="20"/>
  <c r="A96" i="20"/>
  <c r="B96" i="20"/>
  <c r="C96" i="20"/>
  <c r="D96" i="20"/>
  <c r="A97" i="20"/>
  <c r="B97" i="20"/>
  <c r="C97" i="20"/>
  <c r="D97" i="20"/>
  <c r="A98" i="20"/>
  <c r="B98" i="20"/>
  <c r="C98" i="20"/>
  <c r="D98" i="20"/>
  <c r="A99" i="20"/>
  <c r="B99" i="20"/>
  <c r="C99" i="20"/>
  <c r="D99" i="20"/>
  <c r="A100" i="20"/>
  <c r="B100" i="20"/>
  <c r="C100" i="20"/>
  <c r="D100" i="20"/>
  <c r="A101" i="20"/>
  <c r="B101" i="20"/>
  <c r="C101" i="20"/>
  <c r="D101" i="20"/>
  <c r="A102" i="20"/>
  <c r="B102" i="20"/>
  <c r="C102" i="20"/>
  <c r="D102" i="20"/>
  <c r="A103" i="20"/>
  <c r="B103" i="20"/>
  <c r="C103" i="20"/>
  <c r="D103" i="20"/>
  <c r="A104" i="20"/>
  <c r="B104" i="20"/>
  <c r="C104" i="20"/>
  <c r="D104" i="20"/>
  <c r="A105" i="20"/>
  <c r="B105" i="20"/>
  <c r="C105" i="20"/>
  <c r="D105" i="20"/>
  <c r="A106" i="20"/>
  <c r="B106" i="20"/>
  <c r="C106" i="20"/>
  <c r="D106" i="20"/>
  <c r="A107" i="20"/>
  <c r="B107" i="20"/>
  <c r="C107" i="20"/>
  <c r="D107" i="20"/>
  <c r="A108" i="20"/>
  <c r="B108" i="20"/>
  <c r="C108" i="20"/>
  <c r="D108" i="20"/>
  <c r="A109" i="20"/>
  <c r="B109" i="20"/>
  <c r="C109" i="20"/>
  <c r="D109" i="20"/>
  <c r="A81" i="20"/>
  <c r="B81" i="20"/>
  <c r="C81" i="20"/>
  <c r="D81" i="20"/>
  <c r="A82" i="20"/>
  <c r="B82" i="20"/>
  <c r="C82" i="20"/>
  <c r="D82" i="20"/>
  <c r="A83" i="20"/>
  <c r="B83" i="20"/>
  <c r="C83" i="20"/>
  <c r="D83" i="20"/>
  <c r="A84" i="20"/>
  <c r="B84" i="20"/>
  <c r="C84" i="20"/>
  <c r="D84" i="20"/>
  <c r="A85" i="20"/>
  <c r="B85" i="20"/>
  <c r="C85" i="20"/>
  <c r="D85" i="20"/>
  <c r="A86" i="20"/>
  <c r="B86" i="20"/>
  <c r="C86" i="20"/>
  <c r="D86" i="20"/>
  <c r="A87" i="20"/>
  <c r="B87" i="20"/>
  <c r="C87" i="20"/>
  <c r="D87" i="20"/>
  <c r="A88" i="20"/>
  <c r="B88" i="20"/>
  <c r="C88" i="20"/>
  <c r="D88" i="20"/>
  <c r="A89" i="20"/>
  <c r="B89" i="20"/>
  <c r="C89" i="20"/>
  <c r="D89" i="20"/>
  <c r="A90" i="20"/>
  <c r="B90" i="20"/>
  <c r="C90" i="20"/>
  <c r="D90" i="20"/>
  <c r="A91" i="20"/>
  <c r="B91" i="20"/>
  <c r="C91" i="20"/>
  <c r="D91" i="20"/>
  <c r="A92" i="20"/>
  <c r="B92" i="20"/>
  <c r="C92" i="20"/>
  <c r="D92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A61" i="20"/>
  <c r="B61" i="20"/>
  <c r="C61" i="20"/>
  <c r="D61" i="20"/>
  <c r="A62" i="20"/>
  <c r="B62" i="20"/>
  <c r="C62" i="20"/>
  <c r="D62" i="20"/>
  <c r="A63" i="20"/>
  <c r="B63" i="20"/>
  <c r="C63" i="20"/>
  <c r="D63" i="20"/>
  <c r="A64" i="20"/>
  <c r="B64" i="20"/>
  <c r="C64" i="20"/>
  <c r="D64" i="20"/>
  <c r="A65" i="20"/>
  <c r="B65" i="20"/>
  <c r="C65" i="20"/>
  <c r="D65" i="20"/>
  <c r="A66" i="20"/>
  <c r="B66" i="20"/>
  <c r="C66" i="20"/>
  <c r="D66" i="20"/>
  <c r="A67" i="20"/>
  <c r="B67" i="20"/>
  <c r="C67" i="20"/>
  <c r="D67" i="20"/>
  <c r="A68" i="20"/>
  <c r="B68" i="20"/>
  <c r="C68" i="20"/>
  <c r="D68" i="20"/>
  <c r="A69" i="20"/>
  <c r="B69" i="20"/>
  <c r="C69" i="20"/>
  <c r="D69" i="20"/>
  <c r="A70" i="20"/>
  <c r="B70" i="20"/>
  <c r="C70" i="20"/>
  <c r="D70" i="20"/>
  <c r="A71" i="20"/>
  <c r="B71" i="20"/>
  <c r="C71" i="20"/>
  <c r="D71" i="20"/>
  <c r="A72" i="20"/>
  <c r="B72" i="20"/>
  <c r="C72" i="20"/>
  <c r="D72" i="20"/>
  <c r="A73" i="20"/>
  <c r="B73" i="20"/>
  <c r="C73" i="20"/>
  <c r="D73" i="20"/>
  <c r="A74" i="20"/>
  <c r="B74" i="20"/>
  <c r="C74" i="20"/>
  <c r="D74" i="20"/>
  <c r="A75" i="20"/>
  <c r="B75" i="20"/>
  <c r="C75" i="20"/>
  <c r="D75" i="20"/>
  <c r="A76" i="20"/>
  <c r="B76" i="20"/>
  <c r="C76" i="20"/>
  <c r="D76" i="20"/>
  <c r="A77" i="20"/>
  <c r="B77" i="20"/>
  <c r="C77" i="20"/>
  <c r="D77" i="20"/>
  <c r="A78" i="20"/>
  <c r="B78" i="20"/>
  <c r="C78" i="20"/>
  <c r="D78" i="20"/>
  <c r="A79" i="20"/>
  <c r="B79" i="20"/>
  <c r="C79" i="20"/>
  <c r="D79" i="20"/>
  <c r="A80" i="20"/>
  <c r="B80" i="20"/>
  <c r="C80" i="20"/>
  <c r="D80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E318" i="20"/>
  <c r="E87" i="20"/>
  <c r="E108" i="20"/>
  <c r="E129" i="20"/>
  <c r="E150" i="20"/>
  <c r="E171" i="20"/>
  <c r="E192" i="20"/>
  <c r="E213" i="20"/>
  <c r="E234" i="20"/>
  <c r="E255" i="20"/>
  <c r="E276" i="20"/>
  <c r="E297" i="20"/>
  <c r="E24" i="20"/>
  <c r="E45" i="20"/>
  <c r="E66" i="20"/>
  <c r="A318" i="6"/>
  <c r="B318" i="6"/>
  <c r="C318" i="6"/>
  <c r="D318" i="6"/>
  <c r="A297" i="6"/>
  <c r="B297" i="6"/>
  <c r="C297" i="6"/>
  <c r="D297" i="6"/>
  <c r="A276" i="6"/>
  <c r="B276" i="6"/>
  <c r="C276" i="6"/>
  <c r="D276" i="6"/>
  <c r="A255" i="6"/>
  <c r="B255" i="6"/>
  <c r="C255" i="6"/>
  <c r="D255" i="6"/>
  <c r="A234" i="6"/>
  <c r="B234" i="6"/>
  <c r="C234" i="6"/>
  <c r="D234" i="6"/>
  <c r="A213" i="6"/>
  <c r="B213" i="6"/>
  <c r="C213" i="6"/>
  <c r="D213" i="6"/>
  <c r="A192" i="6"/>
  <c r="B192" i="6"/>
  <c r="C192" i="6"/>
  <c r="D192" i="6"/>
  <c r="A171" i="6"/>
  <c r="B171" i="6"/>
  <c r="C171" i="6"/>
  <c r="D171" i="6"/>
  <c r="A150" i="6"/>
  <c r="B150" i="6"/>
  <c r="C150" i="6"/>
  <c r="D150" i="6"/>
  <c r="A129" i="6"/>
  <c r="B129" i="6"/>
  <c r="C129" i="6"/>
  <c r="D129" i="6"/>
  <c r="A108" i="6"/>
  <c r="B108" i="6"/>
  <c r="C108" i="6"/>
  <c r="D108" i="6"/>
  <c r="A87" i="6"/>
  <c r="B87" i="6"/>
  <c r="C87" i="6"/>
  <c r="D87" i="6"/>
  <c r="A66" i="6"/>
  <c r="B66" i="6"/>
  <c r="C66" i="6"/>
  <c r="D66" i="6"/>
  <c r="A45" i="6"/>
  <c r="B45" i="6"/>
  <c r="C45" i="6"/>
  <c r="D45" i="6"/>
  <c r="A24" i="6"/>
  <c r="B24" i="6"/>
  <c r="C24" i="6"/>
  <c r="D24" i="6"/>
  <c r="A318" i="4"/>
  <c r="B318" i="4"/>
  <c r="C318" i="4"/>
  <c r="D318" i="4"/>
  <c r="A297" i="4"/>
  <c r="B297" i="4"/>
  <c r="C297" i="4"/>
  <c r="D297" i="4"/>
  <c r="A276" i="4"/>
  <c r="B276" i="4"/>
  <c r="C276" i="4"/>
  <c r="D276" i="4"/>
  <c r="A255" i="4"/>
  <c r="B255" i="4"/>
  <c r="C255" i="4"/>
  <c r="D255" i="4"/>
  <c r="A234" i="4"/>
  <c r="B234" i="4"/>
  <c r="C234" i="4"/>
  <c r="D234" i="4"/>
  <c r="A213" i="4"/>
  <c r="B213" i="4"/>
  <c r="C213" i="4"/>
  <c r="D213" i="4"/>
  <c r="A192" i="4"/>
  <c r="B192" i="4"/>
  <c r="C192" i="4"/>
  <c r="D192" i="4"/>
  <c r="A171" i="4"/>
  <c r="B171" i="4"/>
  <c r="C171" i="4"/>
  <c r="D171" i="4"/>
  <c r="A150" i="4"/>
  <c r="B150" i="4"/>
  <c r="C150" i="4"/>
  <c r="D150" i="4"/>
  <c r="D129" i="4"/>
  <c r="A129" i="4"/>
  <c r="B129" i="4"/>
  <c r="C129" i="4"/>
  <c r="A108" i="4"/>
  <c r="B108" i="4"/>
  <c r="C108" i="4"/>
  <c r="D108" i="4"/>
  <c r="A87" i="4"/>
  <c r="B87" i="4"/>
  <c r="C87" i="4"/>
  <c r="D87" i="4"/>
  <c r="A66" i="4"/>
  <c r="B66" i="4"/>
  <c r="C66" i="4"/>
  <c r="D66" i="4"/>
  <c r="A45" i="4"/>
  <c r="B45" i="4"/>
  <c r="C45" i="4"/>
  <c r="D45" i="4"/>
  <c r="A24" i="4"/>
  <c r="B24" i="4"/>
  <c r="C24" i="4"/>
  <c r="D24" i="4"/>
  <c r="N49" i="19" l="1"/>
  <c r="Q49" i="19" s="1"/>
  <c r="J73" i="18"/>
  <c r="M73" i="18" s="1"/>
  <c r="L48" i="11"/>
  <c r="O48" i="11" s="1"/>
  <c r="J48" i="18"/>
  <c r="M48" i="18" s="1"/>
  <c r="Q254" i="2"/>
  <c r="R254" i="2" s="1"/>
  <c r="N255" i="20"/>
  <c r="N255" i="21"/>
  <c r="O255" i="6"/>
  <c r="N255" i="4"/>
  <c r="Q170" i="2"/>
  <c r="R170" i="2" s="1"/>
  <c r="N171" i="20"/>
  <c r="O171" i="6"/>
  <c r="N171" i="21"/>
  <c r="N171" i="4"/>
  <c r="Q65" i="2"/>
  <c r="R65" i="2" s="1"/>
  <c r="O66" i="6"/>
  <c r="N66" i="21"/>
  <c r="N66" i="20"/>
  <c r="Q149" i="2"/>
  <c r="R149" i="2" s="1"/>
  <c r="O150" i="6"/>
  <c r="N150" i="21"/>
  <c r="N150" i="20"/>
  <c r="N150" i="4"/>
  <c r="Q233" i="2"/>
  <c r="R233" i="2" s="1"/>
  <c r="O234" i="6"/>
  <c r="N234" i="21"/>
  <c r="N234" i="20"/>
  <c r="N234" i="4"/>
  <c r="P86" i="2"/>
  <c r="Q107" i="2"/>
  <c r="R107" i="2" s="1"/>
  <c r="N108" i="21"/>
  <c r="N108" i="20"/>
  <c r="O108" i="6"/>
  <c r="N108" i="4"/>
  <c r="Q275" i="2"/>
  <c r="R275" i="2" s="1"/>
  <c r="N276" i="21"/>
  <c r="O276" i="6"/>
  <c r="N276" i="20"/>
  <c r="N276" i="4"/>
  <c r="N24" i="21"/>
  <c r="O24" i="6"/>
  <c r="N24" i="20"/>
  <c r="Q191" i="2"/>
  <c r="R191" i="2" s="1"/>
  <c r="N192" i="21"/>
  <c r="O192" i="6"/>
  <c r="N192" i="20"/>
  <c r="N192" i="4"/>
  <c r="Q128" i="2"/>
  <c r="R128" i="2" s="1"/>
  <c r="O129" i="6"/>
  <c r="N129" i="20"/>
  <c r="N129" i="21"/>
  <c r="N129" i="4"/>
  <c r="Q212" i="2"/>
  <c r="R212" i="2" s="1"/>
  <c r="N213" i="20"/>
  <c r="N213" i="21"/>
  <c r="O213" i="6"/>
  <c r="N213" i="4"/>
  <c r="Q317" i="2"/>
  <c r="R317" i="2" s="1"/>
  <c r="O318" i="6"/>
  <c r="N318" i="20"/>
  <c r="N318" i="21"/>
  <c r="N318" i="4"/>
  <c r="Q44" i="2"/>
  <c r="R44" i="2" s="1"/>
  <c r="N45" i="21"/>
  <c r="O45" i="6"/>
  <c r="N45" i="20"/>
  <c r="P296" i="2"/>
  <c r="M296" i="2"/>
  <c r="N296" i="2" s="1"/>
  <c r="F23" i="18"/>
  <c r="G23" i="11"/>
  <c r="N24" i="4"/>
  <c r="Q23" i="2"/>
  <c r="R23" i="2" s="1"/>
  <c r="O285" i="21"/>
  <c r="P285" i="21"/>
  <c r="O286" i="21"/>
  <c r="P286" i="21"/>
  <c r="O287" i="21"/>
  <c r="P287" i="21"/>
  <c r="O288" i="21"/>
  <c r="P288" i="21"/>
  <c r="O289" i="21"/>
  <c r="P289" i="21"/>
  <c r="O290" i="21"/>
  <c r="P290" i="21"/>
  <c r="O291" i="21"/>
  <c r="P291" i="21"/>
  <c r="O292" i="21"/>
  <c r="P292" i="21"/>
  <c r="O293" i="21"/>
  <c r="P293" i="21"/>
  <c r="O294" i="21"/>
  <c r="P294" i="21"/>
  <c r="O295" i="21"/>
  <c r="P295" i="21"/>
  <c r="P296" i="21"/>
  <c r="O284" i="21"/>
  <c r="P284" i="21"/>
  <c r="O264" i="21"/>
  <c r="P264" i="21"/>
  <c r="O265" i="21"/>
  <c r="P265" i="21"/>
  <c r="O266" i="21"/>
  <c r="P266" i="21"/>
  <c r="O267" i="21"/>
  <c r="P267" i="21"/>
  <c r="O268" i="21"/>
  <c r="P268" i="21"/>
  <c r="O269" i="21"/>
  <c r="P269" i="21"/>
  <c r="O270" i="21"/>
  <c r="P270" i="21"/>
  <c r="O271" i="21"/>
  <c r="P271" i="21"/>
  <c r="O272" i="21"/>
  <c r="P272" i="21"/>
  <c r="O273" i="21"/>
  <c r="P273" i="21"/>
  <c r="O274" i="21"/>
  <c r="P274" i="21"/>
  <c r="O275" i="21"/>
  <c r="P275" i="21"/>
  <c r="O263" i="21"/>
  <c r="P263" i="21"/>
  <c r="O243" i="21"/>
  <c r="P243" i="21"/>
  <c r="O244" i="21"/>
  <c r="P244" i="21"/>
  <c r="O245" i="21"/>
  <c r="P245" i="21"/>
  <c r="O246" i="21"/>
  <c r="P246" i="21"/>
  <c r="O247" i="21"/>
  <c r="P247" i="21"/>
  <c r="O248" i="21"/>
  <c r="P248" i="21"/>
  <c r="O249" i="21"/>
  <c r="P249" i="21"/>
  <c r="O250" i="21"/>
  <c r="P250" i="21"/>
  <c r="O251" i="21"/>
  <c r="P251" i="21"/>
  <c r="O252" i="21"/>
  <c r="P252" i="21"/>
  <c r="O253" i="21"/>
  <c r="P253" i="21"/>
  <c r="O254" i="21"/>
  <c r="P254" i="21"/>
  <c r="O242" i="21"/>
  <c r="P242" i="21"/>
  <c r="O222" i="21"/>
  <c r="P222" i="21"/>
  <c r="O223" i="21"/>
  <c r="P223" i="21"/>
  <c r="O224" i="21"/>
  <c r="P224" i="21"/>
  <c r="O225" i="21"/>
  <c r="P225" i="21"/>
  <c r="O226" i="21"/>
  <c r="P226" i="21"/>
  <c r="O227" i="21"/>
  <c r="P227" i="21"/>
  <c r="O228" i="21"/>
  <c r="P228" i="21"/>
  <c r="O229" i="21"/>
  <c r="P229" i="21"/>
  <c r="O230" i="21"/>
  <c r="P230" i="21"/>
  <c r="O231" i="21"/>
  <c r="P231" i="21"/>
  <c r="O232" i="21"/>
  <c r="P232" i="21"/>
  <c r="O233" i="21"/>
  <c r="P233" i="21"/>
  <c r="O221" i="21"/>
  <c r="P221" i="21"/>
  <c r="O201" i="21"/>
  <c r="P201" i="21"/>
  <c r="O202" i="21"/>
  <c r="P202" i="21"/>
  <c r="O203" i="21"/>
  <c r="P203" i="21"/>
  <c r="O204" i="21"/>
  <c r="P204" i="21"/>
  <c r="O205" i="21"/>
  <c r="P205" i="21"/>
  <c r="O206" i="21"/>
  <c r="P206" i="21"/>
  <c r="O207" i="21"/>
  <c r="P207" i="21"/>
  <c r="O208" i="21"/>
  <c r="P208" i="21"/>
  <c r="O209" i="21"/>
  <c r="P209" i="21"/>
  <c r="O210" i="21"/>
  <c r="P210" i="21"/>
  <c r="O211" i="21"/>
  <c r="P211" i="21"/>
  <c r="O212" i="21"/>
  <c r="P212" i="21"/>
  <c r="O200" i="21"/>
  <c r="P200" i="21"/>
  <c r="F306" i="21"/>
  <c r="G306" i="21"/>
  <c r="F307" i="21"/>
  <c r="G307" i="21"/>
  <c r="F308" i="21"/>
  <c r="G308" i="21"/>
  <c r="F309" i="21"/>
  <c r="G309" i="21"/>
  <c r="F310" i="21"/>
  <c r="G310" i="21"/>
  <c r="F311" i="21"/>
  <c r="G311" i="21"/>
  <c r="F312" i="21"/>
  <c r="G312" i="21"/>
  <c r="F313" i="21"/>
  <c r="G313" i="21"/>
  <c r="F314" i="21"/>
  <c r="G314" i="21"/>
  <c r="F315" i="21"/>
  <c r="G315" i="21"/>
  <c r="F316" i="21"/>
  <c r="G316" i="21"/>
  <c r="F317" i="21"/>
  <c r="G317" i="21"/>
  <c r="F305" i="21"/>
  <c r="G305" i="21"/>
  <c r="F285" i="21"/>
  <c r="G285" i="21"/>
  <c r="F286" i="21"/>
  <c r="G286" i="21"/>
  <c r="F287" i="21"/>
  <c r="G287" i="21"/>
  <c r="F288" i="21"/>
  <c r="G288" i="21"/>
  <c r="F289" i="21"/>
  <c r="G289" i="21"/>
  <c r="F290" i="21"/>
  <c r="G290" i="21"/>
  <c r="F291" i="21"/>
  <c r="G291" i="21"/>
  <c r="F292" i="21"/>
  <c r="G292" i="21"/>
  <c r="F293" i="21"/>
  <c r="G293" i="21"/>
  <c r="F294" i="21"/>
  <c r="G294" i="21"/>
  <c r="F295" i="21"/>
  <c r="G295" i="21"/>
  <c r="F296" i="21"/>
  <c r="G296" i="21"/>
  <c r="F284" i="21"/>
  <c r="G284" i="21"/>
  <c r="F264" i="21"/>
  <c r="G264" i="21"/>
  <c r="F265" i="21"/>
  <c r="G265" i="21"/>
  <c r="F266" i="21"/>
  <c r="G266" i="21"/>
  <c r="F267" i="21"/>
  <c r="G267" i="21"/>
  <c r="F268" i="21"/>
  <c r="G268" i="21"/>
  <c r="F269" i="21"/>
  <c r="G269" i="21"/>
  <c r="F270" i="21"/>
  <c r="G270" i="21"/>
  <c r="F271" i="21"/>
  <c r="G271" i="21"/>
  <c r="F272" i="21"/>
  <c r="G272" i="21"/>
  <c r="F273" i="21"/>
  <c r="G273" i="21"/>
  <c r="F274" i="21"/>
  <c r="G274" i="21"/>
  <c r="F275" i="21"/>
  <c r="G275" i="21"/>
  <c r="F263" i="21"/>
  <c r="G263" i="21"/>
  <c r="F243" i="21"/>
  <c r="G243" i="21"/>
  <c r="F244" i="21"/>
  <c r="G244" i="21"/>
  <c r="F245" i="21"/>
  <c r="G245" i="21"/>
  <c r="F246" i="21"/>
  <c r="G246" i="21"/>
  <c r="F247" i="21"/>
  <c r="G247" i="21"/>
  <c r="F248" i="21"/>
  <c r="G248" i="21"/>
  <c r="F249" i="21"/>
  <c r="G249" i="21"/>
  <c r="F250" i="21"/>
  <c r="G250" i="21"/>
  <c r="F251" i="21"/>
  <c r="G251" i="21"/>
  <c r="F252" i="21"/>
  <c r="G252" i="21"/>
  <c r="F253" i="21"/>
  <c r="G253" i="21"/>
  <c r="F254" i="21"/>
  <c r="G254" i="21"/>
  <c r="F242" i="21"/>
  <c r="G242" i="21"/>
  <c r="F222" i="21"/>
  <c r="G222" i="21"/>
  <c r="F223" i="21"/>
  <c r="G223" i="21"/>
  <c r="F224" i="21"/>
  <c r="G224" i="21"/>
  <c r="F225" i="21"/>
  <c r="G225" i="21"/>
  <c r="F226" i="21"/>
  <c r="G226" i="21"/>
  <c r="F227" i="21"/>
  <c r="G227" i="21"/>
  <c r="F228" i="21"/>
  <c r="G228" i="21"/>
  <c r="F229" i="21"/>
  <c r="G229" i="21"/>
  <c r="F230" i="21"/>
  <c r="G230" i="21"/>
  <c r="F231" i="21"/>
  <c r="G231" i="21"/>
  <c r="F232" i="21"/>
  <c r="G232" i="21"/>
  <c r="F233" i="21"/>
  <c r="G233" i="21"/>
  <c r="F221" i="21"/>
  <c r="G221" i="21"/>
  <c r="F201" i="21"/>
  <c r="G201" i="21"/>
  <c r="F202" i="21"/>
  <c r="G202" i="21"/>
  <c r="F203" i="21"/>
  <c r="G203" i="21"/>
  <c r="F204" i="21"/>
  <c r="G204" i="21"/>
  <c r="F205" i="21"/>
  <c r="G205" i="21"/>
  <c r="F206" i="21"/>
  <c r="G206" i="21"/>
  <c r="F207" i="21"/>
  <c r="G207" i="21"/>
  <c r="F208" i="21"/>
  <c r="G208" i="21"/>
  <c r="F209" i="21"/>
  <c r="G209" i="21"/>
  <c r="F210" i="21"/>
  <c r="G210" i="21"/>
  <c r="F211" i="21"/>
  <c r="G211" i="21"/>
  <c r="F212" i="21"/>
  <c r="G212" i="21"/>
  <c r="F200" i="21"/>
  <c r="G200" i="21"/>
  <c r="C1" i="21"/>
  <c r="B1" i="21"/>
  <c r="A1" i="21"/>
  <c r="Q86" i="2" l="1"/>
  <c r="R86" i="2" s="1"/>
  <c r="N87" i="20"/>
  <c r="O87" i="6"/>
  <c r="N87" i="21"/>
  <c r="N87" i="4"/>
  <c r="Q296" i="2"/>
  <c r="R296" i="2" s="1"/>
  <c r="N297" i="21"/>
  <c r="O297" i="6"/>
  <c r="N297" i="20"/>
  <c r="N297" i="4"/>
  <c r="O284" i="20" l="1"/>
  <c r="P284" i="20"/>
  <c r="O285" i="20"/>
  <c r="P285" i="20"/>
  <c r="O286" i="20"/>
  <c r="P286" i="20"/>
  <c r="O287" i="20"/>
  <c r="P287" i="20"/>
  <c r="O288" i="20"/>
  <c r="P288" i="20"/>
  <c r="O289" i="20"/>
  <c r="P289" i="20"/>
  <c r="O290" i="20"/>
  <c r="P290" i="20"/>
  <c r="O291" i="20"/>
  <c r="P291" i="20"/>
  <c r="O292" i="20"/>
  <c r="P292" i="20"/>
  <c r="O293" i="20"/>
  <c r="P293" i="20"/>
  <c r="O294" i="20"/>
  <c r="P294" i="20"/>
  <c r="O295" i="20"/>
  <c r="P295" i="20"/>
  <c r="P296" i="20"/>
  <c r="O263" i="20"/>
  <c r="P263" i="20"/>
  <c r="O264" i="20"/>
  <c r="P264" i="20"/>
  <c r="O265" i="20"/>
  <c r="P265" i="20"/>
  <c r="O266" i="20"/>
  <c r="P266" i="20"/>
  <c r="O267" i="20"/>
  <c r="P267" i="20"/>
  <c r="O268" i="20"/>
  <c r="P268" i="20"/>
  <c r="O269" i="20"/>
  <c r="P269" i="20"/>
  <c r="O270" i="20"/>
  <c r="P270" i="20"/>
  <c r="O271" i="20"/>
  <c r="P271" i="20"/>
  <c r="O272" i="20"/>
  <c r="P272" i="20"/>
  <c r="O273" i="20"/>
  <c r="P273" i="20"/>
  <c r="O274" i="20"/>
  <c r="P274" i="20"/>
  <c r="O275" i="20"/>
  <c r="P275" i="20"/>
  <c r="O242" i="20"/>
  <c r="P242" i="20"/>
  <c r="O243" i="20"/>
  <c r="P243" i="20"/>
  <c r="O244" i="20"/>
  <c r="P244" i="20"/>
  <c r="O245" i="20"/>
  <c r="P245" i="20"/>
  <c r="O246" i="20"/>
  <c r="P246" i="20"/>
  <c r="O247" i="20"/>
  <c r="P247" i="20"/>
  <c r="O248" i="20"/>
  <c r="P248" i="20"/>
  <c r="O249" i="20"/>
  <c r="P249" i="20"/>
  <c r="O250" i="20"/>
  <c r="P250" i="20"/>
  <c r="O251" i="20"/>
  <c r="P251" i="20"/>
  <c r="O252" i="20"/>
  <c r="P252" i="20"/>
  <c r="O253" i="20"/>
  <c r="P253" i="20"/>
  <c r="O254" i="20"/>
  <c r="P254" i="20"/>
  <c r="O221" i="20"/>
  <c r="P221" i="20"/>
  <c r="O222" i="20"/>
  <c r="P222" i="20"/>
  <c r="O223" i="20"/>
  <c r="P223" i="20"/>
  <c r="O224" i="20"/>
  <c r="P224" i="20"/>
  <c r="O225" i="20"/>
  <c r="P225" i="20"/>
  <c r="O226" i="20"/>
  <c r="P226" i="20"/>
  <c r="O227" i="20"/>
  <c r="P227" i="20"/>
  <c r="O228" i="20"/>
  <c r="P228" i="20"/>
  <c r="O229" i="20"/>
  <c r="P229" i="20"/>
  <c r="O230" i="20"/>
  <c r="P230" i="20"/>
  <c r="O231" i="20"/>
  <c r="P231" i="20"/>
  <c r="O232" i="20"/>
  <c r="P232" i="20"/>
  <c r="O233" i="20"/>
  <c r="P233" i="20"/>
  <c r="O201" i="20"/>
  <c r="P201" i="20"/>
  <c r="O202" i="20"/>
  <c r="P202" i="20"/>
  <c r="O203" i="20"/>
  <c r="P203" i="20"/>
  <c r="O204" i="20"/>
  <c r="P204" i="20"/>
  <c r="O205" i="20"/>
  <c r="P205" i="20"/>
  <c r="O206" i="20"/>
  <c r="P206" i="20"/>
  <c r="O207" i="20"/>
  <c r="P207" i="20"/>
  <c r="O208" i="20"/>
  <c r="P208" i="20"/>
  <c r="O209" i="20"/>
  <c r="P209" i="20"/>
  <c r="O210" i="20"/>
  <c r="P210" i="20"/>
  <c r="O211" i="20"/>
  <c r="P211" i="20"/>
  <c r="O212" i="20"/>
  <c r="Q212" i="20" s="1"/>
  <c r="P212" i="20"/>
  <c r="O200" i="20"/>
  <c r="P200" i="20"/>
  <c r="R212" i="20" l="1"/>
  <c r="F306" i="20"/>
  <c r="G306" i="20"/>
  <c r="F307" i="20"/>
  <c r="G307" i="20"/>
  <c r="F308" i="20"/>
  <c r="G308" i="20"/>
  <c r="F309" i="20"/>
  <c r="G309" i="20"/>
  <c r="F310" i="20"/>
  <c r="G310" i="20"/>
  <c r="F311" i="20"/>
  <c r="G311" i="20"/>
  <c r="F312" i="20"/>
  <c r="G312" i="20"/>
  <c r="F313" i="20"/>
  <c r="G313" i="20"/>
  <c r="F314" i="20"/>
  <c r="G314" i="20"/>
  <c r="F315" i="20"/>
  <c r="G315" i="20"/>
  <c r="F316" i="20"/>
  <c r="G316" i="20"/>
  <c r="F317" i="20"/>
  <c r="G317" i="20"/>
  <c r="F305" i="20"/>
  <c r="G305" i="20"/>
  <c r="F285" i="20"/>
  <c r="G285" i="20"/>
  <c r="F286" i="20"/>
  <c r="G286" i="20"/>
  <c r="F287" i="20"/>
  <c r="G287" i="20"/>
  <c r="F288" i="20"/>
  <c r="G288" i="20"/>
  <c r="F289" i="20"/>
  <c r="G289" i="20"/>
  <c r="F290" i="20"/>
  <c r="G290" i="20"/>
  <c r="F291" i="20"/>
  <c r="G291" i="20"/>
  <c r="F292" i="20"/>
  <c r="G292" i="20"/>
  <c r="F293" i="20"/>
  <c r="G293" i="20"/>
  <c r="F294" i="20"/>
  <c r="G294" i="20"/>
  <c r="F295" i="20"/>
  <c r="G295" i="20"/>
  <c r="F296" i="20"/>
  <c r="G296" i="20"/>
  <c r="F284" i="20"/>
  <c r="G284" i="20"/>
  <c r="F264" i="20"/>
  <c r="G264" i="20"/>
  <c r="F265" i="20"/>
  <c r="G265" i="20"/>
  <c r="F266" i="20"/>
  <c r="G266" i="20"/>
  <c r="F267" i="20"/>
  <c r="G267" i="20"/>
  <c r="F268" i="20"/>
  <c r="G268" i="20"/>
  <c r="F269" i="20"/>
  <c r="G269" i="20"/>
  <c r="F270" i="20"/>
  <c r="G270" i="20"/>
  <c r="F271" i="20"/>
  <c r="G271" i="20"/>
  <c r="F272" i="20"/>
  <c r="G272" i="20"/>
  <c r="F273" i="20"/>
  <c r="G273" i="20"/>
  <c r="F274" i="20"/>
  <c r="G274" i="20"/>
  <c r="F275" i="20"/>
  <c r="G275" i="20"/>
  <c r="F263" i="20"/>
  <c r="G263" i="20"/>
  <c r="F243" i="20"/>
  <c r="G243" i="20"/>
  <c r="F244" i="20"/>
  <c r="G244" i="20"/>
  <c r="F245" i="20"/>
  <c r="G245" i="20"/>
  <c r="F246" i="20"/>
  <c r="G246" i="20"/>
  <c r="F247" i="20"/>
  <c r="G247" i="20"/>
  <c r="F248" i="20"/>
  <c r="G248" i="20"/>
  <c r="F249" i="20"/>
  <c r="G249" i="20"/>
  <c r="F250" i="20"/>
  <c r="G250" i="20"/>
  <c r="F251" i="20"/>
  <c r="G251" i="20"/>
  <c r="F252" i="20"/>
  <c r="G252" i="20"/>
  <c r="F253" i="20"/>
  <c r="G253" i="20"/>
  <c r="F254" i="20"/>
  <c r="G254" i="20"/>
  <c r="F242" i="20"/>
  <c r="G242" i="20"/>
  <c r="F222" i="20"/>
  <c r="G222" i="20"/>
  <c r="F223" i="20"/>
  <c r="G223" i="20"/>
  <c r="F224" i="20"/>
  <c r="G224" i="20"/>
  <c r="F225" i="20"/>
  <c r="G225" i="20"/>
  <c r="F226" i="20"/>
  <c r="G226" i="20"/>
  <c r="F227" i="20"/>
  <c r="G227" i="20"/>
  <c r="F228" i="20"/>
  <c r="G228" i="20"/>
  <c r="F229" i="20"/>
  <c r="G229" i="20"/>
  <c r="F230" i="20"/>
  <c r="G230" i="20"/>
  <c r="F231" i="20"/>
  <c r="G231" i="20"/>
  <c r="F232" i="20"/>
  <c r="G232" i="20"/>
  <c r="F233" i="20"/>
  <c r="G233" i="20"/>
  <c r="F221" i="20"/>
  <c r="G221" i="20"/>
  <c r="F201" i="20"/>
  <c r="G201" i="20"/>
  <c r="F202" i="20"/>
  <c r="G202" i="20"/>
  <c r="F203" i="20"/>
  <c r="G203" i="20"/>
  <c r="F204" i="20"/>
  <c r="G204" i="20"/>
  <c r="F205" i="20"/>
  <c r="G205" i="20"/>
  <c r="F206" i="20"/>
  <c r="G206" i="20"/>
  <c r="F207" i="20"/>
  <c r="G207" i="20"/>
  <c r="F208" i="20"/>
  <c r="G208" i="20"/>
  <c r="F209" i="20"/>
  <c r="G209" i="20"/>
  <c r="F210" i="20"/>
  <c r="G210" i="20"/>
  <c r="F211" i="20"/>
  <c r="G211" i="20"/>
  <c r="F212" i="20"/>
  <c r="G212" i="20"/>
  <c r="F200" i="20"/>
  <c r="G200" i="20"/>
  <c r="D23" i="20"/>
  <c r="C23" i="20"/>
  <c r="B23" i="20"/>
  <c r="A23" i="20"/>
  <c r="D22" i="20"/>
  <c r="C22" i="20"/>
  <c r="B22" i="20"/>
  <c r="A22" i="20"/>
  <c r="D21" i="20"/>
  <c r="C21" i="20"/>
  <c r="B21" i="20"/>
  <c r="A21" i="20"/>
  <c r="D20" i="20"/>
  <c r="C20" i="20"/>
  <c r="B20" i="20"/>
  <c r="A20" i="20"/>
  <c r="D19" i="20"/>
  <c r="C19" i="20"/>
  <c r="B19" i="20"/>
  <c r="A19" i="20"/>
  <c r="D18" i="20"/>
  <c r="C18" i="20"/>
  <c r="B18" i="20"/>
  <c r="A18" i="20"/>
  <c r="D17" i="20"/>
  <c r="C17" i="20"/>
  <c r="B17" i="20"/>
  <c r="A17" i="20"/>
  <c r="D16" i="20"/>
  <c r="C16" i="20"/>
  <c r="B16" i="20"/>
  <c r="A16" i="20"/>
  <c r="D15" i="20"/>
  <c r="C15" i="20"/>
  <c r="B15" i="20"/>
  <c r="A15" i="20"/>
  <c r="D14" i="20"/>
  <c r="C14" i="20"/>
  <c r="B14" i="20"/>
  <c r="A14" i="20"/>
  <c r="D13" i="20"/>
  <c r="C13" i="20"/>
  <c r="B13" i="20"/>
  <c r="A13" i="20"/>
  <c r="D12" i="20"/>
  <c r="C12" i="20"/>
  <c r="B12" i="20"/>
  <c r="A12" i="20"/>
  <c r="D11" i="20"/>
  <c r="C11" i="20"/>
  <c r="B11" i="20"/>
  <c r="A11" i="20"/>
  <c r="D10" i="20"/>
  <c r="C10" i="20"/>
  <c r="B10" i="20"/>
  <c r="A10" i="20"/>
  <c r="D9" i="20"/>
  <c r="C9" i="20"/>
  <c r="B9" i="20"/>
  <c r="A9" i="20"/>
  <c r="D8" i="20"/>
  <c r="C8" i="20"/>
  <c r="B8" i="20"/>
  <c r="A8" i="20"/>
  <c r="D7" i="20"/>
  <c r="C7" i="20"/>
  <c r="B7" i="20"/>
  <c r="A7" i="20"/>
  <c r="D6" i="20"/>
  <c r="C6" i="20"/>
  <c r="B6" i="20"/>
  <c r="A6" i="20"/>
  <c r="D5" i="20"/>
  <c r="C5" i="20"/>
  <c r="B5" i="20"/>
  <c r="A5" i="20"/>
  <c r="D4" i="20"/>
  <c r="C4" i="20"/>
  <c r="B4" i="20"/>
  <c r="A4" i="20"/>
  <c r="C1" i="20"/>
  <c r="B1" i="20"/>
  <c r="A1" i="20"/>
  <c r="S212" i="20" l="1"/>
  <c r="T212" i="20" s="1"/>
  <c r="J311" i="2"/>
  <c r="J78" i="2" l="1"/>
  <c r="J100" i="2" l="1"/>
  <c r="J101" i="2"/>
  <c r="J316" i="2" l="1"/>
  <c r="I316" i="2"/>
  <c r="J315" i="2"/>
  <c r="I315" i="2"/>
  <c r="J314" i="2"/>
  <c r="I314" i="2"/>
  <c r="J313" i="2"/>
  <c r="I313" i="2"/>
  <c r="J312" i="2"/>
  <c r="I312" i="2"/>
  <c r="I311" i="2"/>
  <c r="J310" i="2"/>
  <c r="I310" i="2"/>
  <c r="J309" i="2"/>
  <c r="I309" i="2"/>
  <c r="J295" i="2"/>
  <c r="I295" i="2"/>
  <c r="J294" i="2"/>
  <c r="I294" i="2"/>
  <c r="J293" i="2"/>
  <c r="I293" i="2"/>
  <c r="J292" i="2"/>
  <c r="I292" i="2"/>
  <c r="J291" i="2"/>
  <c r="I291" i="2"/>
  <c r="J290" i="2"/>
  <c r="I290" i="2"/>
  <c r="J289" i="2"/>
  <c r="I289" i="2"/>
  <c r="J288" i="2"/>
  <c r="I288" i="2"/>
  <c r="J274" i="2"/>
  <c r="I274" i="2"/>
  <c r="J273" i="2"/>
  <c r="I273" i="2"/>
  <c r="J272" i="2"/>
  <c r="I272" i="2"/>
  <c r="J271" i="2"/>
  <c r="I271" i="2"/>
  <c r="J270" i="2"/>
  <c r="I270" i="2"/>
  <c r="J269" i="2"/>
  <c r="I269" i="2"/>
  <c r="J268" i="2"/>
  <c r="I268" i="2"/>
  <c r="J267" i="2"/>
  <c r="I267" i="2"/>
  <c r="J253" i="2"/>
  <c r="I253" i="2"/>
  <c r="J252" i="2"/>
  <c r="I252" i="2"/>
  <c r="J251" i="2"/>
  <c r="I251" i="2"/>
  <c r="J250" i="2"/>
  <c r="I250" i="2"/>
  <c r="J249" i="2"/>
  <c r="I249" i="2"/>
  <c r="J248" i="2"/>
  <c r="I248" i="2"/>
  <c r="J247" i="2"/>
  <c r="I247" i="2"/>
  <c r="J246" i="2"/>
  <c r="I246" i="2"/>
  <c r="J232" i="2"/>
  <c r="I232" i="2"/>
  <c r="J231" i="2"/>
  <c r="I231" i="2"/>
  <c r="J230" i="2"/>
  <c r="I230" i="2"/>
  <c r="J229" i="2"/>
  <c r="I229" i="2"/>
  <c r="J228" i="2"/>
  <c r="I228" i="2"/>
  <c r="J227" i="2"/>
  <c r="I227" i="2"/>
  <c r="J226" i="2"/>
  <c r="I226" i="2"/>
  <c r="J225" i="2"/>
  <c r="I225" i="2"/>
  <c r="J211" i="2"/>
  <c r="I211" i="2"/>
  <c r="J210" i="2"/>
  <c r="I210" i="2"/>
  <c r="J209" i="2"/>
  <c r="I209" i="2"/>
  <c r="J208" i="2"/>
  <c r="I208" i="2"/>
  <c r="J207" i="2"/>
  <c r="I207" i="2"/>
  <c r="J206" i="2"/>
  <c r="I206" i="2"/>
  <c r="J205" i="2"/>
  <c r="I205" i="2"/>
  <c r="J204" i="2"/>
  <c r="I204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J99" i="2"/>
  <c r="J102" i="2"/>
  <c r="J103" i="2"/>
  <c r="J104" i="2"/>
  <c r="J105" i="2"/>
  <c r="J106" i="2"/>
  <c r="I99" i="2"/>
  <c r="I100" i="2"/>
  <c r="I101" i="2"/>
  <c r="I102" i="2"/>
  <c r="I103" i="2"/>
  <c r="I104" i="2"/>
  <c r="I105" i="2"/>
  <c r="I106" i="2"/>
  <c r="J15" i="2"/>
  <c r="J36" i="2"/>
  <c r="J79" i="2"/>
  <c r="J80" i="2"/>
  <c r="J81" i="2"/>
  <c r="J82" i="2"/>
  <c r="J83" i="2"/>
  <c r="J84" i="2"/>
  <c r="J85" i="2"/>
  <c r="I78" i="2"/>
  <c r="I79" i="2"/>
  <c r="I80" i="2"/>
  <c r="I81" i="2"/>
  <c r="I82" i="2"/>
  <c r="I83" i="2"/>
  <c r="I84" i="2"/>
  <c r="I85" i="2"/>
  <c r="J37" i="2"/>
  <c r="J38" i="2"/>
  <c r="J39" i="2"/>
  <c r="J40" i="2"/>
  <c r="J41" i="2"/>
  <c r="J42" i="2"/>
  <c r="J43" i="2"/>
  <c r="I15" i="2" l="1"/>
  <c r="I16" i="2"/>
  <c r="J16" i="2"/>
  <c r="I17" i="2"/>
  <c r="J17" i="2"/>
  <c r="I18" i="2"/>
  <c r="J18" i="2"/>
  <c r="I19" i="2"/>
  <c r="J19" i="2"/>
  <c r="I20" i="2"/>
  <c r="J20" i="2"/>
  <c r="I36" i="2"/>
  <c r="I37" i="2"/>
  <c r="I38" i="2"/>
  <c r="I39" i="2"/>
  <c r="I40" i="2"/>
  <c r="I41" i="2"/>
  <c r="I42" i="2"/>
  <c r="I43" i="2"/>
  <c r="E58" i="2"/>
  <c r="D66" i="10" s="1"/>
  <c r="F58" i="2"/>
  <c r="E66" i="10" s="1"/>
  <c r="G58" i="2"/>
  <c r="H58" i="2"/>
  <c r="E59" i="2"/>
  <c r="D67" i="10" s="1"/>
  <c r="F59" i="2"/>
  <c r="E67" i="10" s="1"/>
  <c r="G59" i="2"/>
  <c r="H59" i="2"/>
  <c r="E60" i="2"/>
  <c r="D68" i="10" s="1"/>
  <c r="F60" i="2"/>
  <c r="E68" i="10" s="1"/>
  <c r="G60" i="2"/>
  <c r="H60" i="2"/>
  <c r="E61" i="2"/>
  <c r="D69" i="10" s="1"/>
  <c r="F61" i="2"/>
  <c r="E69" i="10" s="1"/>
  <c r="G61" i="2"/>
  <c r="H61" i="2"/>
  <c r="E62" i="2"/>
  <c r="D70" i="10" s="1"/>
  <c r="F62" i="2"/>
  <c r="E70" i="10" s="1"/>
  <c r="G62" i="2"/>
  <c r="H62" i="2"/>
  <c r="E63" i="2"/>
  <c r="D71" i="10" s="1"/>
  <c r="F63" i="2"/>
  <c r="E71" i="10" s="1"/>
  <c r="G63" i="2"/>
  <c r="H63" i="2"/>
  <c r="E64" i="2"/>
  <c r="D72" i="10" s="1"/>
  <c r="F64" i="2"/>
  <c r="E72" i="10" s="1"/>
  <c r="G64" i="2"/>
  <c r="H64" i="2"/>
  <c r="F57" i="2"/>
  <c r="E65" i="10" s="1"/>
  <c r="G57" i="2"/>
  <c r="H57" i="2"/>
  <c r="E57" i="2"/>
  <c r="D65" i="10" s="1"/>
  <c r="I60" i="2" l="1"/>
  <c r="J57" i="2"/>
  <c r="I63" i="2"/>
  <c r="I61" i="2"/>
  <c r="I57" i="2"/>
  <c r="J64" i="2"/>
  <c r="J63" i="2"/>
  <c r="I64" i="2"/>
  <c r="I62" i="2"/>
  <c r="I58" i="2"/>
  <c r="I59" i="2"/>
  <c r="J60" i="2"/>
  <c r="J59" i="2"/>
  <c r="J62" i="2"/>
  <c r="J58" i="2"/>
  <c r="J61" i="2"/>
  <c r="P305" i="6" l="1"/>
  <c r="Q305" i="6"/>
  <c r="P306" i="6"/>
  <c r="Q306" i="6"/>
  <c r="P307" i="6"/>
  <c r="Q307" i="6"/>
  <c r="P308" i="6"/>
  <c r="Q308" i="6"/>
  <c r="P309" i="6"/>
  <c r="Q309" i="6"/>
  <c r="P310" i="6"/>
  <c r="Q310" i="6"/>
  <c r="P311" i="6"/>
  <c r="Q311" i="6"/>
  <c r="P314" i="6"/>
  <c r="Q314" i="6"/>
  <c r="P315" i="6"/>
  <c r="Q315" i="6"/>
  <c r="P316" i="6"/>
  <c r="Q316" i="6"/>
  <c r="P317" i="6"/>
  <c r="Q317" i="6"/>
  <c r="P284" i="6"/>
  <c r="Q284" i="6"/>
  <c r="P285" i="6"/>
  <c r="Q285" i="6"/>
  <c r="P286" i="6"/>
  <c r="Q286" i="6"/>
  <c r="P287" i="6"/>
  <c r="Q287" i="6"/>
  <c r="P288" i="6"/>
  <c r="Q288" i="6"/>
  <c r="P289" i="6"/>
  <c r="Q289" i="6"/>
  <c r="P290" i="6"/>
  <c r="Q290" i="6"/>
  <c r="P291" i="6"/>
  <c r="Q291" i="6"/>
  <c r="P292" i="6"/>
  <c r="Q292" i="6"/>
  <c r="P293" i="6"/>
  <c r="Q293" i="6"/>
  <c r="P294" i="6"/>
  <c r="Q294" i="6"/>
  <c r="P295" i="6"/>
  <c r="Q295" i="6"/>
  <c r="P296" i="6"/>
  <c r="Q296" i="6"/>
  <c r="P263" i="6"/>
  <c r="Q263" i="6"/>
  <c r="P264" i="6"/>
  <c r="Q264" i="6"/>
  <c r="P265" i="6"/>
  <c r="Q265" i="6"/>
  <c r="P266" i="6"/>
  <c r="Q266" i="6"/>
  <c r="P267" i="6"/>
  <c r="Q267" i="6"/>
  <c r="P268" i="6"/>
  <c r="Q268" i="6"/>
  <c r="P269" i="6"/>
  <c r="Q269" i="6"/>
  <c r="P270" i="6"/>
  <c r="Q270" i="6"/>
  <c r="P271" i="6"/>
  <c r="Q271" i="6"/>
  <c r="P272" i="6"/>
  <c r="Q272" i="6"/>
  <c r="P273" i="6"/>
  <c r="Q273" i="6"/>
  <c r="P274" i="6"/>
  <c r="Q274" i="6"/>
  <c r="P275" i="6"/>
  <c r="Q275" i="6"/>
  <c r="P242" i="6"/>
  <c r="Q242" i="6"/>
  <c r="P243" i="6"/>
  <c r="Q243" i="6"/>
  <c r="P244" i="6"/>
  <c r="Q244" i="6"/>
  <c r="P245" i="6"/>
  <c r="Q245" i="6"/>
  <c r="P246" i="6"/>
  <c r="Q246" i="6"/>
  <c r="P247" i="6"/>
  <c r="Q247" i="6"/>
  <c r="P248" i="6"/>
  <c r="Q248" i="6"/>
  <c r="P249" i="6"/>
  <c r="Q249" i="6"/>
  <c r="P250" i="6"/>
  <c r="Q250" i="6"/>
  <c r="P251" i="6"/>
  <c r="Q251" i="6"/>
  <c r="P252" i="6"/>
  <c r="Q252" i="6"/>
  <c r="P253" i="6"/>
  <c r="Q253" i="6"/>
  <c r="P254" i="6"/>
  <c r="Q254" i="6"/>
  <c r="P221" i="6"/>
  <c r="Q221" i="6"/>
  <c r="P222" i="6"/>
  <c r="Q222" i="6"/>
  <c r="P223" i="6"/>
  <c r="Q223" i="6"/>
  <c r="P224" i="6"/>
  <c r="Q224" i="6"/>
  <c r="P225" i="6"/>
  <c r="Q225" i="6"/>
  <c r="P226" i="6"/>
  <c r="Q226" i="6"/>
  <c r="P227" i="6"/>
  <c r="Q227" i="6"/>
  <c r="P228" i="6"/>
  <c r="Q228" i="6"/>
  <c r="P229" i="6"/>
  <c r="Q229" i="6"/>
  <c r="P230" i="6"/>
  <c r="Q230" i="6"/>
  <c r="P231" i="6"/>
  <c r="Q231" i="6"/>
  <c r="P232" i="6"/>
  <c r="Q232" i="6"/>
  <c r="P233" i="6"/>
  <c r="Q233" i="6"/>
  <c r="P200" i="6"/>
  <c r="Q200" i="6"/>
  <c r="P201" i="6"/>
  <c r="Q201" i="6"/>
  <c r="P202" i="6"/>
  <c r="Q202" i="6"/>
  <c r="P203" i="6"/>
  <c r="Q203" i="6"/>
  <c r="P204" i="6"/>
  <c r="Q204" i="6"/>
  <c r="P205" i="6"/>
  <c r="Q205" i="6"/>
  <c r="P206" i="6"/>
  <c r="Q206" i="6"/>
  <c r="P207" i="6"/>
  <c r="Q207" i="6"/>
  <c r="P208" i="6"/>
  <c r="Q208" i="6"/>
  <c r="P209" i="6"/>
  <c r="Q209" i="6"/>
  <c r="P210" i="6"/>
  <c r="Q210" i="6"/>
  <c r="P211" i="6"/>
  <c r="Q211" i="6"/>
  <c r="P212" i="6"/>
  <c r="Q212" i="6"/>
  <c r="I306" i="6" l="1"/>
  <c r="I307" i="6"/>
  <c r="I308" i="6"/>
  <c r="I309" i="6"/>
  <c r="I310" i="6"/>
  <c r="I311" i="6"/>
  <c r="I312" i="6"/>
  <c r="I313" i="6"/>
  <c r="I314" i="6"/>
  <c r="I315" i="6"/>
  <c r="I316" i="6"/>
  <c r="I317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00" i="6"/>
  <c r="I201" i="6"/>
  <c r="I202" i="6"/>
  <c r="I203" i="6"/>
  <c r="I204" i="6"/>
  <c r="I205" i="6"/>
  <c r="I206" i="6"/>
  <c r="I207" i="6"/>
  <c r="I208" i="6"/>
  <c r="I209" i="6"/>
  <c r="I210" i="6"/>
  <c r="I179" i="6"/>
  <c r="I180" i="6"/>
  <c r="I181" i="6"/>
  <c r="I182" i="6"/>
  <c r="I183" i="6"/>
  <c r="I184" i="6"/>
  <c r="I185" i="6"/>
  <c r="I186" i="6"/>
  <c r="I187" i="6"/>
  <c r="I188" i="6"/>
  <c r="I158" i="6"/>
  <c r="I159" i="6"/>
  <c r="I160" i="6"/>
  <c r="I161" i="6"/>
  <c r="I162" i="6"/>
  <c r="I163" i="6"/>
  <c r="I164" i="6"/>
  <c r="I165" i="6"/>
  <c r="I166" i="6"/>
  <c r="I167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16" i="6"/>
  <c r="I117" i="6"/>
  <c r="I118" i="6"/>
  <c r="I119" i="6"/>
  <c r="I120" i="6"/>
  <c r="I121" i="6"/>
  <c r="I122" i="6"/>
  <c r="I95" i="6"/>
  <c r="I96" i="6"/>
  <c r="I97" i="6"/>
  <c r="I98" i="6"/>
  <c r="I99" i="6"/>
  <c r="I100" i="6"/>
  <c r="I101" i="6"/>
  <c r="I102" i="6"/>
  <c r="I103" i="6"/>
  <c r="I104" i="6"/>
  <c r="I105" i="6"/>
  <c r="I106" i="6"/>
  <c r="I74" i="6"/>
  <c r="I75" i="6"/>
  <c r="I76" i="6"/>
  <c r="I77" i="6"/>
  <c r="I53" i="6"/>
  <c r="I54" i="6"/>
  <c r="I55" i="6"/>
  <c r="I56" i="6"/>
  <c r="I57" i="6"/>
  <c r="I58" i="6"/>
  <c r="I59" i="6"/>
  <c r="I46" i="6"/>
  <c r="I34" i="6"/>
  <c r="I35" i="6"/>
  <c r="F5" i="6"/>
  <c r="F6" i="6"/>
  <c r="F7" i="6"/>
  <c r="F8" i="6"/>
  <c r="F9" i="6"/>
  <c r="F10" i="6"/>
  <c r="F11" i="6"/>
  <c r="I11" i="6" s="1"/>
  <c r="F12" i="6"/>
  <c r="F13" i="6"/>
  <c r="F14" i="6"/>
  <c r="F15" i="6"/>
  <c r="F16" i="6"/>
  <c r="F17" i="6"/>
  <c r="F18" i="6"/>
  <c r="F19" i="6"/>
  <c r="F20" i="6"/>
  <c r="F21" i="6"/>
  <c r="F22" i="6"/>
  <c r="F23" i="6"/>
  <c r="I23" i="6" s="1"/>
  <c r="F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4" i="6"/>
  <c r="R5" i="6"/>
  <c r="S5" i="6"/>
  <c r="R6" i="6"/>
  <c r="S6" i="6"/>
  <c r="R7" i="6"/>
  <c r="S7" i="6"/>
  <c r="R8" i="6"/>
  <c r="S8" i="6"/>
  <c r="R9" i="6"/>
  <c r="S9" i="6"/>
  <c r="R10" i="6"/>
  <c r="S10" i="6"/>
  <c r="R11" i="6"/>
  <c r="S11" i="6"/>
  <c r="R12" i="6"/>
  <c r="S12" i="6"/>
  <c r="R13" i="6"/>
  <c r="S13" i="6"/>
  <c r="R14" i="6"/>
  <c r="S14" i="6"/>
  <c r="R15" i="6"/>
  <c r="S15" i="6"/>
  <c r="R16" i="6"/>
  <c r="S16" i="6"/>
  <c r="R17" i="6"/>
  <c r="S17" i="6"/>
  <c r="R18" i="6"/>
  <c r="S18" i="6"/>
  <c r="R19" i="6"/>
  <c r="S19" i="6"/>
  <c r="R20" i="6"/>
  <c r="S20" i="6"/>
  <c r="R21" i="6"/>
  <c r="S21" i="6"/>
  <c r="R22" i="6"/>
  <c r="S22" i="6"/>
  <c r="R23" i="6"/>
  <c r="S23" i="6"/>
  <c r="S4" i="6"/>
  <c r="R4" i="6"/>
  <c r="G5" i="6"/>
  <c r="H5" i="6"/>
  <c r="G6" i="6"/>
  <c r="H6" i="6"/>
  <c r="G7" i="6"/>
  <c r="H7" i="6"/>
  <c r="G8" i="6"/>
  <c r="H8" i="6"/>
  <c r="G9" i="6"/>
  <c r="H9" i="6"/>
  <c r="G10" i="6"/>
  <c r="H10" i="6"/>
  <c r="H4" i="6"/>
  <c r="G4" i="6"/>
  <c r="O201" i="4"/>
  <c r="P201" i="4"/>
  <c r="O202" i="4"/>
  <c r="P202" i="4"/>
  <c r="O203" i="4"/>
  <c r="P203" i="4"/>
  <c r="O204" i="4"/>
  <c r="P204" i="4"/>
  <c r="O205" i="4"/>
  <c r="P205" i="4"/>
  <c r="O206" i="4"/>
  <c r="P206" i="4"/>
  <c r="O207" i="4"/>
  <c r="P207" i="4"/>
  <c r="O208" i="4"/>
  <c r="P208" i="4"/>
  <c r="O209" i="4"/>
  <c r="P209" i="4"/>
  <c r="O210" i="4"/>
  <c r="P210" i="4"/>
  <c r="O211" i="4"/>
  <c r="P211" i="4"/>
  <c r="O212" i="4"/>
  <c r="P212" i="4"/>
  <c r="O222" i="4"/>
  <c r="P222" i="4"/>
  <c r="O223" i="4"/>
  <c r="P223" i="4"/>
  <c r="O224" i="4"/>
  <c r="P224" i="4"/>
  <c r="O225" i="4"/>
  <c r="P225" i="4"/>
  <c r="O226" i="4"/>
  <c r="P226" i="4"/>
  <c r="O227" i="4"/>
  <c r="P227" i="4"/>
  <c r="O228" i="4"/>
  <c r="P228" i="4"/>
  <c r="O229" i="4"/>
  <c r="P229" i="4"/>
  <c r="O230" i="4"/>
  <c r="P230" i="4"/>
  <c r="O231" i="4"/>
  <c r="P231" i="4"/>
  <c r="O232" i="4"/>
  <c r="P232" i="4"/>
  <c r="O233" i="4"/>
  <c r="Q233" i="4" s="1"/>
  <c r="P233" i="4"/>
  <c r="R233" i="4" s="1"/>
  <c r="O243" i="4"/>
  <c r="P243" i="4"/>
  <c r="O244" i="4"/>
  <c r="P244" i="4"/>
  <c r="O245" i="4"/>
  <c r="P245" i="4"/>
  <c r="O246" i="4"/>
  <c r="P246" i="4"/>
  <c r="O247" i="4"/>
  <c r="P247" i="4"/>
  <c r="O248" i="4"/>
  <c r="P248" i="4"/>
  <c r="O249" i="4"/>
  <c r="P249" i="4"/>
  <c r="O250" i="4"/>
  <c r="P250" i="4"/>
  <c r="O251" i="4"/>
  <c r="P251" i="4"/>
  <c r="O252" i="4"/>
  <c r="P252" i="4"/>
  <c r="O253" i="4"/>
  <c r="P253" i="4"/>
  <c r="O254" i="4"/>
  <c r="P254" i="4"/>
  <c r="O264" i="4"/>
  <c r="P264" i="4"/>
  <c r="O265" i="4"/>
  <c r="P265" i="4"/>
  <c r="O266" i="4"/>
  <c r="P266" i="4"/>
  <c r="O267" i="4"/>
  <c r="P267" i="4"/>
  <c r="O268" i="4"/>
  <c r="P268" i="4"/>
  <c r="O269" i="4"/>
  <c r="P269" i="4"/>
  <c r="O270" i="4"/>
  <c r="P270" i="4"/>
  <c r="O271" i="4"/>
  <c r="P271" i="4"/>
  <c r="O272" i="4"/>
  <c r="P272" i="4"/>
  <c r="O273" i="4"/>
  <c r="P273" i="4"/>
  <c r="O274" i="4"/>
  <c r="P274" i="4"/>
  <c r="O275" i="4"/>
  <c r="P275" i="4"/>
  <c r="O285" i="4"/>
  <c r="P285" i="4"/>
  <c r="O286" i="4"/>
  <c r="P286" i="4"/>
  <c r="O287" i="4"/>
  <c r="P287" i="4"/>
  <c r="O288" i="4"/>
  <c r="P288" i="4"/>
  <c r="O289" i="4"/>
  <c r="P289" i="4"/>
  <c r="O290" i="4"/>
  <c r="P290" i="4"/>
  <c r="O291" i="4"/>
  <c r="P291" i="4"/>
  <c r="O292" i="4"/>
  <c r="P292" i="4"/>
  <c r="O293" i="4"/>
  <c r="P293" i="4"/>
  <c r="O294" i="4"/>
  <c r="P294" i="4"/>
  <c r="O295" i="4"/>
  <c r="P295" i="4"/>
  <c r="O296" i="4"/>
  <c r="P296" i="4"/>
  <c r="O306" i="4"/>
  <c r="P306" i="4"/>
  <c r="O307" i="4"/>
  <c r="P307" i="4"/>
  <c r="O308" i="4"/>
  <c r="P308" i="4"/>
  <c r="O309" i="4"/>
  <c r="P309" i="4"/>
  <c r="O310" i="4"/>
  <c r="P310" i="4"/>
  <c r="O311" i="4"/>
  <c r="P311" i="4"/>
  <c r="O314" i="4"/>
  <c r="P314" i="4"/>
  <c r="O315" i="4"/>
  <c r="P315" i="4"/>
  <c r="O316" i="4"/>
  <c r="P316" i="4"/>
  <c r="O317" i="4"/>
  <c r="P317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S233" i="4" l="1"/>
  <c r="T233" i="4" s="1"/>
  <c r="E17" i="21"/>
  <c r="E17" i="20"/>
  <c r="E9" i="21"/>
  <c r="E9" i="20"/>
  <c r="E42" i="21"/>
  <c r="E42" i="20"/>
  <c r="E38" i="21"/>
  <c r="E38" i="20"/>
  <c r="E34" i="21"/>
  <c r="E34" i="20"/>
  <c r="E30" i="21"/>
  <c r="E30" i="20"/>
  <c r="E26" i="21"/>
  <c r="E26" i="20"/>
  <c r="E63" i="20"/>
  <c r="E63" i="21"/>
  <c r="J59" i="6"/>
  <c r="E59" i="20"/>
  <c r="E59" i="21"/>
  <c r="J55" i="6"/>
  <c r="E55" i="20"/>
  <c r="E55" i="21"/>
  <c r="J51" i="6"/>
  <c r="E51" i="20"/>
  <c r="E51" i="21"/>
  <c r="E47" i="20"/>
  <c r="E47" i="21"/>
  <c r="E84" i="21"/>
  <c r="E84" i="20"/>
  <c r="E80" i="20"/>
  <c r="E80" i="21"/>
  <c r="E76" i="21"/>
  <c r="E76" i="20"/>
  <c r="E72" i="20"/>
  <c r="E72" i="21"/>
  <c r="E68" i="21"/>
  <c r="E68" i="20"/>
  <c r="E105" i="21"/>
  <c r="E105" i="20"/>
  <c r="E101" i="21"/>
  <c r="E101" i="20"/>
  <c r="E97" i="21"/>
  <c r="E97" i="20"/>
  <c r="J93" i="6"/>
  <c r="E93" i="21"/>
  <c r="E93" i="20"/>
  <c r="E89" i="21"/>
  <c r="E89" i="20"/>
  <c r="E126" i="21"/>
  <c r="E126" i="20"/>
  <c r="E122" i="21"/>
  <c r="E122" i="20"/>
  <c r="E118" i="21"/>
  <c r="E118" i="20"/>
  <c r="E114" i="21"/>
  <c r="E114" i="20"/>
  <c r="E110" i="21"/>
  <c r="E110" i="20"/>
  <c r="J147" i="6"/>
  <c r="E147" i="20"/>
  <c r="E147" i="21"/>
  <c r="J143" i="6"/>
  <c r="E143" i="20"/>
  <c r="E143" i="21"/>
  <c r="J139" i="6"/>
  <c r="E139" i="20"/>
  <c r="E139" i="21"/>
  <c r="E135" i="20"/>
  <c r="E135" i="21"/>
  <c r="E131" i="20"/>
  <c r="E131" i="21"/>
  <c r="E168" i="20"/>
  <c r="E168" i="21"/>
  <c r="J164" i="6"/>
  <c r="E164" i="21"/>
  <c r="E164" i="20"/>
  <c r="J160" i="6"/>
  <c r="E160" i="20"/>
  <c r="E160" i="21"/>
  <c r="E156" i="21"/>
  <c r="E156" i="20"/>
  <c r="E152" i="20"/>
  <c r="E152" i="21"/>
  <c r="E189" i="21"/>
  <c r="E189" i="20"/>
  <c r="J185" i="6"/>
  <c r="E185" i="21"/>
  <c r="E185" i="20"/>
  <c r="J181" i="6"/>
  <c r="E181" i="21"/>
  <c r="E181" i="20"/>
  <c r="E177" i="21"/>
  <c r="E177" i="20"/>
  <c r="E173" i="21"/>
  <c r="E173" i="20"/>
  <c r="J210" i="6"/>
  <c r="E210" i="21"/>
  <c r="E210" i="20"/>
  <c r="J206" i="6"/>
  <c r="E206" i="21"/>
  <c r="E206" i="20"/>
  <c r="J202" i="6"/>
  <c r="E202" i="21"/>
  <c r="E202" i="20"/>
  <c r="E198" i="21"/>
  <c r="E198" i="20"/>
  <c r="E194" i="21"/>
  <c r="E194" i="20"/>
  <c r="J231" i="6"/>
  <c r="E231" i="20"/>
  <c r="E231" i="21"/>
  <c r="J227" i="6"/>
  <c r="E227" i="20"/>
  <c r="E227" i="21"/>
  <c r="J223" i="6"/>
  <c r="E223" i="20"/>
  <c r="E223" i="21"/>
  <c r="E219" i="20"/>
  <c r="E219" i="21"/>
  <c r="E215" i="20"/>
  <c r="E215" i="21"/>
  <c r="J252" i="6"/>
  <c r="E252" i="21"/>
  <c r="E252" i="20"/>
  <c r="J248" i="6"/>
  <c r="E248" i="20"/>
  <c r="E248" i="21"/>
  <c r="J244" i="6"/>
  <c r="E244" i="21"/>
  <c r="E244" i="20"/>
  <c r="E240" i="20"/>
  <c r="E240" i="21"/>
  <c r="E236" i="21"/>
  <c r="E236" i="20"/>
  <c r="J273" i="6"/>
  <c r="E273" i="21"/>
  <c r="E273" i="20"/>
  <c r="J269" i="6"/>
  <c r="E269" i="21"/>
  <c r="E269" i="20"/>
  <c r="J265" i="6"/>
  <c r="E265" i="21"/>
  <c r="E265" i="20"/>
  <c r="E261" i="21"/>
  <c r="E261" i="20"/>
  <c r="E257" i="21"/>
  <c r="E257" i="20"/>
  <c r="J294" i="6"/>
  <c r="E294" i="21"/>
  <c r="E294" i="20"/>
  <c r="J290" i="6"/>
  <c r="E290" i="21"/>
  <c r="E290" i="20"/>
  <c r="J286" i="6"/>
  <c r="E286" i="21"/>
  <c r="E286" i="20"/>
  <c r="E282" i="21"/>
  <c r="E282" i="20"/>
  <c r="E278" i="21"/>
  <c r="E278" i="20"/>
  <c r="J315" i="6"/>
  <c r="E315" i="20"/>
  <c r="E315" i="21"/>
  <c r="J311" i="6"/>
  <c r="E311" i="20"/>
  <c r="E311" i="21"/>
  <c r="J307" i="6"/>
  <c r="E307" i="20"/>
  <c r="E307" i="21"/>
  <c r="E303" i="20"/>
  <c r="E303" i="21"/>
  <c r="E299" i="20"/>
  <c r="E299" i="21"/>
  <c r="E4" i="21"/>
  <c r="E4" i="20"/>
  <c r="E172" i="21"/>
  <c r="E172" i="20"/>
  <c r="E23" i="20"/>
  <c r="E23" i="21"/>
  <c r="E15" i="20"/>
  <c r="E15" i="21"/>
  <c r="E7" i="20"/>
  <c r="E7" i="21"/>
  <c r="E41" i="21"/>
  <c r="E41" i="20"/>
  <c r="E37" i="21"/>
  <c r="E37" i="20"/>
  <c r="E33" i="21"/>
  <c r="E33" i="20"/>
  <c r="E29" i="21"/>
  <c r="E29" i="20"/>
  <c r="J62" i="6"/>
  <c r="E62" i="21"/>
  <c r="E62" i="20"/>
  <c r="J58" i="6"/>
  <c r="E58" i="21"/>
  <c r="E58" i="20"/>
  <c r="J54" i="6"/>
  <c r="E54" i="21"/>
  <c r="E54" i="20"/>
  <c r="E50" i="21"/>
  <c r="E50" i="20"/>
  <c r="E83" i="20"/>
  <c r="E83" i="21"/>
  <c r="E79" i="20"/>
  <c r="E79" i="21"/>
  <c r="E75" i="20"/>
  <c r="E75" i="21"/>
  <c r="E71" i="20"/>
  <c r="E71" i="21"/>
  <c r="E88" i="20"/>
  <c r="E88" i="21"/>
  <c r="E104" i="20"/>
  <c r="E104" i="21"/>
  <c r="E100" i="21"/>
  <c r="E100" i="20"/>
  <c r="E96" i="20"/>
  <c r="E96" i="21"/>
  <c r="J92" i="6"/>
  <c r="E92" i="21"/>
  <c r="E92" i="20"/>
  <c r="E125" i="21"/>
  <c r="E125" i="20"/>
  <c r="E121" i="21"/>
  <c r="E121" i="20"/>
  <c r="E117" i="21"/>
  <c r="E117" i="20"/>
  <c r="E113" i="21"/>
  <c r="E113" i="20"/>
  <c r="E130" i="21"/>
  <c r="E130" i="20"/>
  <c r="J146" i="6"/>
  <c r="E146" i="21"/>
  <c r="E146" i="20"/>
  <c r="J142" i="6"/>
  <c r="E142" i="21"/>
  <c r="E142" i="20"/>
  <c r="J138" i="6"/>
  <c r="E138" i="21"/>
  <c r="E138" i="20"/>
  <c r="E134" i="21"/>
  <c r="E134" i="20"/>
  <c r="E151" i="20"/>
  <c r="E151" i="21"/>
  <c r="E167" i="20"/>
  <c r="E167" i="21"/>
  <c r="J163" i="6"/>
  <c r="E163" i="20"/>
  <c r="E163" i="21"/>
  <c r="J159" i="6"/>
  <c r="E159" i="20"/>
  <c r="E159" i="21"/>
  <c r="E155" i="20"/>
  <c r="E155" i="21"/>
  <c r="J188" i="6"/>
  <c r="E188" i="21"/>
  <c r="E188" i="20"/>
  <c r="J184" i="6"/>
  <c r="E184" i="20"/>
  <c r="E184" i="21"/>
  <c r="J180" i="6"/>
  <c r="E180" i="21"/>
  <c r="E180" i="20"/>
  <c r="E176" i="20"/>
  <c r="E176" i="21"/>
  <c r="E193" i="21"/>
  <c r="E193" i="20"/>
  <c r="J209" i="6"/>
  <c r="E209" i="21"/>
  <c r="E209" i="20"/>
  <c r="J205" i="6"/>
  <c r="E205" i="21"/>
  <c r="E205" i="20"/>
  <c r="J201" i="6"/>
  <c r="E201" i="21"/>
  <c r="E201" i="20"/>
  <c r="E197" i="21"/>
  <c r="E197" i="20"/>
  <c r="J230" i="6"/>
  <c r="E230" i="21"/>
  <c r="E230" i="20"/>
  <c r="J226" i="6"/>
  <c r="E226" i="21"/>
  <c r="E226" i="20"/>
  <c r="J222" i="6"/>
  <c r="E222" i="21"/>
  <c r="E222" i="20"/>
  <c r="E218" i="21"/>
  <c r="E218" i="20"/>
  <c r="E235" i="20"/>
  <c r="E235" i="21"/>
  <c r="J251" i="6"/>
  <c r="E251" i="20"/>
  <c r="E251" i="21"/>
  <c r="J247" i="6"/>
  <c r="E247" i="20"/>
  <c r="E247" i="21"/>
  <c r="J243" i="6"/>
  <c r="E243" i="20"/>
  <c r="E243" i="21"/>
  <c r="E239" i="20"/>
  <c r="E239" i="21"/>
  <c r="J272" i="6"/>
  <c r="E272" i="20"/>
  <c r="E272" i="21"/>
  <c r="J268" i="6"/>
  <c r="E268" i="21"/>
  <c r="E268" i="20"/>
  <c r="J264" i="6"/>
  <c r="E264" i="20"/>
  <c r="E264" i="21"/>
  <c r="E260" i="21"/>
  <c r="E260" i="20"/>
  <c r="E277" i="21"/>
  <c r="E277" i="20"/>
  <c r="J293" i="6"/>
  <c r="E293" i="21"/>
  <c r="E293" i="20"/>
  <c r="J289" i="6"/>
  <c r="E289" i="21"/>
  <c r="E289" i="20"/>
  <c r="J285" i="6"/>
  <c r="E285" i="21"/>
  <c r="E285" i="20"/>
  <c r="E281" i="21"/>
  <c r="E281" i="20"/>
  <c r="J314" i="6"/>
  <c r="E314" i="21"/>
  <c r="E314" i="20"/>
  <c r="J310" i="6"/>
  <c r="E310" i="21"/>
  <c r="E310" i="20"/>
  <c r="J306" i="6"/>
  <c r="E306" i="21"/>
  <c r="E306" i="20"/>
  <c r="E302" i="21"/>
  <c r="E302" i="20"/>
  <c r="E22" i="21"/>
  <c r="E22" i="20"/>
  <c r="E14" i="21"/>
  <c r="E14" i="20"/>
  <c r="E6" i="21"/>
  <c r="E6" i="20"/>
  <c r="E67" i="20"/>
  <c r="E67" i="21"/>
  <c r="E21" i="21"/>
  <c r="E21" i="20"/>
  <c r="E13" i="21"/>
  <c r="E13" i="20"/>
  <c r="E5" i="21"/>
  <c r="E5" i="20"/>
  <c r="E44" i="21"/>
  <c r="E44" i="20"/>
  <c r="E40" i="20"/>
  <c r="E40" i="21"/>
  <c r="E36" i="21"/>
  <c r="E36" i="20"/>
  <c r="E32" i="20"/>
  <c r="E32" i="21"/>
  <c r="E28" i="21"/>
  <c r="E28" i="20"/>
  <c r="E65" i="21"/>
  <c r="E65" i="20"/>
  <c r="J61" i="6"/>
  <c r="E61" i="21"/>
  <c r="E61" i="20"/>
  <c r="J57" i="6"/>
  <c r="E57" i="21"/>
  <c r="E57" i="20"/>
  <c r="J53" i="6"/>
  <c r="E53" i="21"/>
  <c r="E53" i="20"/>
  <c r="E49" i="21"/>
  <c r="E49" i="20"/>
  <c r="E86" i="21"/>
  <c r="E86" i="20"/>
  <c r="E82" i="21"/>
  <c r="E82" i="20"/>
  <c r="E78" i="21"/>
  <c r="E78" i="20"/>
  <c r="E74" i="21"/>
  <c r="E74" i="20"/>
  <c r="E70" i="21"/>
  <c r="E70" i="20"/>
  <c r="E107" i="20"/>
  <c r="E107" i="21"/>
  <c r="E103" i="20"/>
  <c r="E103" i="21"/>
  <c r="E99" i="20"/>
  <c r="E99" i="21"/>
  <c r="E95" i="20"/>
  <c r="E95" i="21"/>
  <c r="E91" i="20"/>
  <c r="E91" i="21"/>
  <c r="E128" i="20"/>
  <c r="E128" i="21"/>
  <c r="E124" i="21"/>
  <c r="E124" i="20"/>
  <c r="E120" i="20"/>
  <c r="E120" i="21"/>
  <c r="E116" i="21"/>
  <c r="E116" i="20"/>
  <c r="E112" i="20"/>
  <c r="E112" i="21"/>
  <c r="E149" i="21"/>
  <c r="E149" i="20"/>
  <c r="J145" i="6"/>
  <c r="E145" i="21"/>
  <c r="E145" i="20"/>
  <c r="J141" i="6"/>
  <c r="E141" i="21"/>
  <c r="E141" i="20"/>
  <c r="J137" i="6"/>
  <c r="E137" i="21"/>
  <c r="E137" i="20"/>
  <c r="E133" i="21"/>
  <c r="E133" i="20"/>
  <c r="E170" i="21"/>
  <c r="E170" i="20"/>
  <c r="J166" i="6"/>
  <c r="E166" i="21"/>
  <c r="E166" i="20"/>
  <c r="J162" i="6"/>
  <c r="E162" i="21"/>
  <c r="E162" i="20"/>
  <c r="J158" i="6"/>
  <c r="E158" i="21"/>
  <c r="E158" i="20"/>
  <c r="E154" i="21"/>
  <c r="E154" i="20"/>
  <c r="E191" i="20"/>
  <c r="E191" i="21"/>
  <c r="J187" i="6"/>
  <c r="E187" i="20"/>
  <c r="E187" i="21"/>
  <c r="J183" i="6"/>
  <c r="E183" i="20"/>
  <c r="E183" i="21"/>
  <c r="J179" i="6"/>
  <c r="E179" i="20"/>
  <c r="E179" i="21"/>
  <c r="E175" i="20"/>
  <c r="E175" i="21"/>
  <c r="E212" i="21"/>
  <c r="E212" i="20"/>
  <c r="J208" i="6"/>
  <c r="E208" i="20"/>
  <c r="E208" i="21"/>
  <c r="J204" i="6"/>
  <c r="E204" i="21"/>
  <c r="E204" i="20"/>
  <c r="J200" i="6"/>
  <c r="E200" i="20"/>
  <c r="E200" i="21"/>
  <c r="E196" i="21"/>
  <c r="E196" i="20"/>
  <c r="E233" i="21"/>
  <c r="E233" i="20"/>
  <c r="J229" i="6"/>
  <c r="E229" i="21"/>
  <c r="E229" i="20"/>
  <c r="J225" i="6"/>
  <c r="E225" i="21"/>
  <c r="E225" i="20"/>
  <c r="J221" i="6"/>
  <c r="E221" i="21"/>
  <c r="E221" i="20"/>
  <c r="E217" i="21"/>
  <c r="E217" i="20"/>
  <c r="E254" i="21"/>
  <c r="E254" i="20"/>
  <c r="J250" i="6"/>
  <c r="E250" i="21"/>
  <c r="E250" i="20"/>
  <c r="J246" i="6"/>
  <c r="E246" i="21"/>
  <c r="E246" i="20"/>
  <c r="J242" i="6"/>
  <c r="E242" i="21"/>
  <c r="E242" i="20"/>
  <c r="E238" i="21"/>
  <c r="E238" i="20"/>
  <c r="E275" i="20"/>
  <c r="E275" i="21"/>
  <c r="J271" i="6"/>
  <c r="E271" i="20"/>
  <c r="E271" i="21"/>
  <c r="J267" i="6"/>
  <c r="E267" i="20"/>
  <c r="E267" i="21"/>
  <c r="J263" i="6"/>
  <c r="E263" i="20"/>
  <c r="E263" i="21"/>
  <c r="E259" i="20"/>
  <c r="E259" i="21"/>
  <c r="J296" i="6"/>
  <c r="E296" i="20"/>
  <c r="E296" i="21"/>
  <c r="J292" i="6"/>
  <c r="E292" i="21"/>
  <c r="E292" i="20"/>
  <c r="J288" i="6"/>
  <c r="E288" i="20"/>
  <c r="E288" i="21"/>
  <c r="E284" i="21"/>
  <c r="E284" i="20"/>
  <c r="E280" i="20"/>
  <c r="E280" i="21"/>
  <c r="J317" i="6"/>
  <c r="E317" i="21"/>
  <c r="E317" i="20"/>
  <c r="J313" i="6"/>
  <c r="E313" i="21"/>
  <c r="E313" i="20"/>
  <c r="J309" i="6"/>
  <c r="E309" i="21"/>
  <c r="E309" i="20"/>
  <c r="E305" i="21"/>
  <c r="E305" i="20"/>
  <c r="E301" i="21"/>
  <c r="E301" i="20"/>
  <c r="E10" i="21"/>
  <c r="E10" i="20"/>
  <c r="E8" i="20"/>
  <c r="E8" i="21"/>
  <c r="E214" i="21"/>
  <c r="E214" i="20"/>
  <c r="E256" i="20"/>
  <c r="E256" i="21"/>
  <c r="E20" i="21"/>
  <c r="E20" i="20"/>
  <c r="E12" i="21"/>
  <c r="E12" i="20"/>
  <c r="E18" i="21"/>
  <c r="E18" i="20"/>
  <c r="E16" i="20"/>
  <c r="E16" i="21"/>
  <c r="J46" i="6"/>
  <c r="E46" i="21"/>
  <c r="E46" i="20"/>
  <c r="E109" i="21"/>
  <c r="E109" i="20"/>
  <c r="E298" i="21"/>
  <c r="E298" i="20"/>
  <c r="E19" i="20"/>
  <c r="E19" i="21"/>
  <c r="J11" i="6"/>
  <c r="E11" i="20"/>
  <c r="E11" i="21"/>
  <c r="E25" i="21"/>
  <c r="E25" i="20"/>
  <c r="E43" i="20"/>
  <c r="E43" i="21"/>
  <c r="E39" i="20"/>
  <c r="E39" i="21"/>
  <c r="E35" i="20"/>
  <c r="E35" i="21"/>
  <c r="E31" i="20"/>
  <c r="E31" i="21"/>
  <c r="E27" i="20"/>
  <c r="E27" i="21"/>
  <c r="E64" i="20"/>
  <c r="E64" i="21"/>
  <c r="J60" i="6"/>
  <c r="E60" i="21"/>
  <c r="E60" i="20"/>
  <c r="J56" i="6"/>
  <c r="E56" i="20"/>
  <c r="E56" i="21"/>
  <c r="J52" i="6"/>
  <c r="E52" i="21"/>
  <c r="E52" i="20"/>
  <c r="J48" i="6"/>
  <c r="E48" i="20"/>
  <c r="E48" i="21"/>
  <c r="E85" i="21"/>
  <c r="E85" i="20"/>
  <c r="E81" i="21"/>
  <c r="E81" i="20"/>
  <c r="E77" i="21"/>
  <c r="E77" i="20"/>
  <c r="J73" i="6"/>
  <c r="E73" i="21"/>
  <c r="E73" i="20"/>
  <c r="J69" i="6"/>
  <c r="E69" i="21"/>
  <c r="E69" i="20"/>
  <c r="E106" i="21"/>
  <c r="E106" i="20"/>
  <c r="E102" i="21"/>
  <c r="E102" i="20"/>
  <c r="E98" i="21"/>
  <c r="E98" i="20"/>
  <c r="J94" i="6"/>
  <c r="E94" i="21"/>
  <c r="E94" i="20"/>
  <c r="E90" i="21"/>
  <c r="E90" i="20"/>
  <c r="E127" i="20"/>
  <c r="E127" i="21"/>
  <c r="E123" i="20"/>
  <c r="E123" i="21"/>
  <c r="E119" i="20"/>
  <c r="E119" i="21"/>
  <c r="E115" i="20"/>
  <c r="E115" i="21"/>
  <c r="E111" i="20"/>
  <c r="E111" i="21"/>
  <c r="J148" i="6"/>
  <c r="E148" i="21"/>
  <c r="E148" i="20"/>
  <c r="J144" i="6"/>
  <c r="E144" i="20"/>
  <c r="E144" i="21"/>
  <c r="J140" i="6"/>
  <c r="E140" i="21"/>
  <c r="E140" i="20"/>
  <c r="E136" i="20"/>
  <c r="E136" i="21"/>
  <c r="E132" i="21"/>
  <c r="E132" i="20"/>
  <c r="E169" i="21"/>
  <c r="E169" i="20"/>
  <c r="J165" i="6"/>
  <c r="E165" i="21"/>
  <c r="E165" i="20"/>
  <c r="J161" i="6"/>
  <c r="E161" i="21"/>
  <c r="E161" i="20"/>
  <c r="E157" i="21"/>
  <c r="E157" i="20"/>
  <c r="E153" i="21"/>
  <c r="E153" i="20"/>
  <c r="E190" i="21"/>
  <c r="E190" i="20"/>
  <c r="J186" i="6"/>
  <c r="E186" i="21"/>
  <c r="E186" i="20"/>
  <c r="J182" i="6"/>
  <c r="E182" i="21"/>
  <c r="E182" i="20"/>
  <c r="E178" i="21"/>
  <c r="E178" i="20"/>
  <c r="E174" i="21"/>
  <c r="E174" i="20"/>
  <c r="E211" i="20"/>
  <c r="E211" i="21"/>
  <c r="J207" i="6"/>
  <c r="E207" i="20"/>
  <c r="E207" i="21"/>
  <c r="J203" i="6"/>
  <c r="E203" i="20"/>
  <c r="E203" i="21"/>
  <c r="E199" i="20"/>
  <c r="E199" i="21"/>
  <c r="E195" i="20"/>
  <c r="E195" i="21"/>
  <c r="J232" i="6"/>
  <c r="E232" i="20"/>
  <c r="E232" i="21"/>
  <c r="J228" i="6"/>
  <c r="E228" i="21"/>
  <c r="E228" i="20"/>
  <c r="J224" i="6"/>
  <c r="E224" i="20"/>
  <c r="E224" i="21"/>
  <c r="E220" i="21"/>
  <c r="E220" i="20"/>
  <c r="E216" i="20"/>
  <c r="E216" i="21"/>
  <c r="J253" i="6"/>
  <c r="E253" i="21"/>
  <c r="E253" i="20"/>
  <c r="J249" i="6"/>
  <c r="E249" i="21"/>
  <c r="E249" i="20"/>
  <c r="J245" i="6"/>
  <c r="E245" i="21"/>
  <c r="E245" i="20"/>
  <c r="E241" i="21"/>
  <c r="E241" i="20"/>
  <c r="E237" i="21"/>
  <c r="E237" i="20"/>
  <c r="J274" i="6"/>
  <c r="E274" i="21"/>
  <c r="E274" i="20"/>
  <c r="J270" i="6"/>
  <c r="E270" i="21"/>
  <c r="E270" i="20"/>
  <c r="J266" i="6"/>
  <c r="E266" i="21"/>
  <c r="E266" i="20"/>
  <c r="E262" i="21"/>
  <c r="E262" i="20"/>
  <c r="E258" i="21"/>
  <c r="E258" i="20"/>
  <c r="J295" i="6"/>
  <c r="E295" i="20"/>
  <c r="E295" i="21"/>
  <c r="J291" i="6"/>
  <c r="E291" i="20"/>
  <c r="E291" i="21"/>
  <c r="J287" i="6"/>
  <c r="E287" i="20"/>
  <c r="E287" i="21"/>
  <c r="E283" i="20"/>
  <c r="E283" i="21"/>
  <c r="E279" i="20"/>
  <c r="E279" i="21"/>
  <c r="J316" i="6"/>
  <c r="E316" i="21"/>
  <c r="E316" i="20"/>
  <c r="J312" i="6"/>
  <c r="E312" i="20"/>
  <c r="E312" i="21"/>
  <c r="J308" i="6"/>
  <c r="E308" i="21"/>
  <c r="E308" i="20"/>
  <c r="E304" i="20"/>
  <c r="E304" i="21"/>
  <c r="E300" i="21"/>
  <c r="E300" i="20"/>
  <c r="I49" i="6"/>
  <c r="J49" i="6"/>
  <c r="J89" i="6"/>
  <c r="I89" i="6"/>
  <c r="J112" i="6"/>
  <c r="I112" i="6"/>
  <c r="I133" i="6"/>
  <c r="J133" i="6"/>
  <c r="I156" i="6"/>
  <c r="J156" i="6"/>
  <c r="J152" i="6"/>
  <c r="I152" i="6"/>
  <c r="J177" i="6"/>
  <c r="I177" i="6"/>
  <c r="J173" i="6"/>
  <c r="I173" i="6"/>
  <c r="I198" i="6"/>
  <c r="J198" i="6"/>
  <c r="J196" i="6"/>
  <c r="I196" i="6"/>
  <c r="J219" i="6"/>
  <c r="I219" i="6"/>
  <c r="I217" i="6"/>
  <c r="J217" i="6"/>
  <c r="J215" i="6"/>
  <c r="I215" i="6"/>
  <c r="J240" i="6"/>
  <c r="I240" i="6"/>
  <c r="I238" i="6"/>
  <c r="J238" i="6"/>
  <c r="I236" i="6"/>
  <c r="J236" i="6"/>
  <c r="J261" i="6"/>
  <c r="I261" i="6"/>
  <c r="I259" i="6"/>
  <c r="J259" i="6"/>
  <c r="I257" i="6"/>
  <c r="J257" i="6"/>
  <c r="I282" i="6"/>
  <c r="J282" i="6"/>
  <c r="J280" i="6"/>
  <c r="I280" i="6"/>
  <c r="J278" i="6"/>
  <c r="I278" i="6"/>
  <c r="J303" i="6"/>
  <c r="I303" i="6"/>
  <c r="I301" i="6"/>
  <c r="J301" i="6"/>
  <c r="I299" i="6"/>
  <c r="J299" i="6"/>
  <c r="I4" i="6"/>
  <c r="J214" i="6"/>
  <c r="I214" i="6"/>
  <c r="I298" i="6"/>
  <c r="J298" i="6"/>
  <c r="I91" i="6"/>
  <c r="J91" i="6"/>
  <c r="J114" i="6"/>
  <c r="I114" i="6"/>
  <c r="J110" i="6"/>
  <c r="I110" i="6"/>
  <c r="I135" i="6"/>
  <c r="J135" i="6"/>
  <c r="J131" i="6"/>
  <c r="I131" i="6"/>
  <c r="J154" i="6"/>
  <c r="I154" i="6"/>
  <c r="J175" i="6"/>
  <c r="I175" i="6"/>
  <c r="I194" i="6"/>
  <c r="J194" i="6"/>
  <c r="I50" i="6"/>
  <c r="J50" i="6"/>
  <c r="J88" i="6"/>
  <c r="I88" i="6"/>
  <c r="J90" i="6"/>
  <c r="I90" i="6"/>
  <c r="J115" i="6"/>
  <c r="I115" i="6"/>
  <c r="J113" i="6"/>
  <c r="I113" i="6"/>
  <c r="I111" i="6"/>
  <c r="J111" i="6"/>
  <c r="I130" i="6"/>
  <c r="J130" i="6"/>
  <c r="J136" i="6"/>
  <c r="I136" i="6"/>
  <c r="I134" i="6"/>
  <c r="J134" i="6"/>
  <c r="I132" i="6"/>
  <c r="J132" i="6"/>
  <c r="I151" i="6"/>
  <c r="J151" i="6"/>
  <c r="I157" i="6"/>
  <c r="J157" i="6"/>
  <c r="I155" i="6"/>
  <c r="J155" i="6"/>
  <c r="J153" i="6"/>
  <c r="I153" i="6"/>
  <c r="J178" i="6"/>
  <c r="I178" i="6"/>
  <c r="I176" i="6"/>
  <c r="J176" i="6"/>
  <c r="J174" i="6"/>
  <c r="I174" i="6"/>
  <c r="I193" i="6"/>
  <c r="J193" i="6"/>
  <c r="J199" i="6"/>
  <c r="I199" i="6"/>
  <c r="I197" i="6"/>
  <c r="J197" i="6"/>
  <c r="J195" i="6"/>
  <c r="I195" i="6"/>
  <c r="J220" i="6"/>
  <c r="I220" i="6"/>
  <c r="I218" i="6"/>
  <c r="J218" i="6"/>
  <c r="I216" i="6"/>
  <c r="J216" i="6"/>
  <c r="I235" i="6"/>
  <c r="J235" i="6"/>
  <c r="I241" i="6"/>
  <c r="J241" i="6"/>
  <c r="J239" i="6"/>
  <c r="I239" i="6"/>
  <c r="J237" i="6"/>
  <c r="I237" i="6"/>
  <c r="J262" i="6"/>
  <c r="I262" i="6"/>
  <c r="I260" i="6"/>
  <c r="J260" i="6"/>
  <c r="J258" i="6"/>
  <c r="I258" i="6"/>
  <c r="I283" i="6"/>
  <c r="J283" i="6"/>
  <c r="J281" i="6"/>
  <c r="I281" i="6"/>
  <c r="I279" i="6"/>
  <c r="J279" i="6"/>
  <c r="J304" i="6"/>
  <c r="I304" i="6"/>
  <c r="I302" i="6"/>
  <c r="J302" i="6"/>
  <c r="J300" i="6"/>
  <c r="I300" i="6"/>
  <c r="J72" i="6"/>
  <c r="I72" i="6"/>
  <c r="I68" i="6"/>
  <c r="J68" i="6"/>
  <c r="I70" i="6"/>
  <c r="J70" i="6"/>
  <c r="I67" i="6"/>
  <c r="J67" i="6"/>
  <c r="I71" i="6"/>
  <c r="J71" i="6"/>
  <c r="I25" i="6"/>
  <c r="I69" i="6"/>
  <c r="I51" i="6"/>
  <c r="I47" i="6"/>
  <c r="I52" i="6"/>
  <c r="O47" i="4"/>
  <c r="O90" i="4"/>
  <c r="O49" i="4"/>
  <c r="O92" i="4"/>
  <c r="O30" i="4"/>
  <c r="O94" i="4"/>
  <c r="O95" i="4"/>
  <c r="O96" i="4"/>
  <c r="O55" i="4"/>
  <c r="O98" i="4"/>
  <c r="O100" i="4"/>
  <c r="O59" i="4"/>
  <c r="O39" i="4"/>
  <c r="O103" i="4"/>
  <c r="O104" i="4"/>
  <c r="O63" i="4"/>
  <c r="O64" i="4"/>
  <c r="O44" i="4"/>
  <c r="O46" i="4"/>
  <c r="O27" i="4" l="1"/>
  <c r="I304" i="20"/>
  <c r="J304" i="20" s="1"/>
  <c r="K304" i="20" s="1"/>
  <c r="H304" i="20"/>
  <c r="H316" i="21"/>
  <c r="I316" i="21"/>
  <c r="J316" i="21" s="1"/>
  <c r="K316" i="21" s="1"/>
  <c r="I258" i="21"/>
  <c r="J258" i="21" s="1"/>
  <c r="K258" i="21" s="1"/>
  <c r="H258" i="21"/>
  <c r="I245" i="20"/>
  <c r="J245" i="20" s="1"/>
  <c r="K245" i="20" s="1"/>
  <c r="H245" i="20"/>
  <c r="H228" i="20"/>
  <c r="I228" i="20"/>
  <c r="J228" i="20" s="1"/>
  <c r="K228" i="20" s="1"/>
  <c r="I199" i="21"/>
  <c r="J199" i="21" s="1"/>
  <c r="K199" i="21" s="1"/>
  <c r="H199" i="21"/>
  <c r="H211" i="21"/>
  <c r="I211" i="21"/>
  <c r="J211" i="21" s="1"/>
  <c r="K211" i="21" s="1"/>
  <c r="I157" i="20"/>
  <c r="J157" i="20" s="1"/>
  <c r="K157" i="20" s="1"/>
  <c r="H157" i="20"/>
  <c r="I169" i="20"/>
  <c r="J169" i="20" s="1"/>
  <c r="K169" i="20" s="1"/>
  <c r="H169" i="20"/>
  <c r="I111" i="20"/>
  <c r="J111" i="20" s="1"/>
  <c r="K111" i="20" s="1"/>
  <c r="H111" i="20"/>
  <c r="H127" i="20"/>
  <c r="I127" i="20"/>
  <c r="J127" i="20" s="1"/>
  <c r="K127" i="20" s="1"/>
  <c r="H102" i="20"/>
  <c r="I102" i="20"/>
  <c r="I73" i="21"/>
  <c r="J73" i="21" s="1"/>
  <c r="K73" i="21" s="1"/>
  <c r="H73" i="21"/>
  <c r="H48" i="21"/>
  <c r="I48" i="21"/>
  <c r="J48" i="21" s="1"/>
  <c r="K48" i="21" s="1"/>
  <c r="H31" i="21"/>
  <c r="I31" i="21"/>
  <c r="J31" i="21" s="1"/>
  <c r="K31" i="21" s="1"/>
  <c r="I25" i="20"/>
  <c r="J25" i="20" s="1"/>
  <c r="K25" i="20" s="1"/>
  <c r="H25" i="20"/>
  <c r="I298" i="21"/>
  <c r="J298" i="21" s="1"/>
  <c r="K298" i="21" s="1"/>
  <c r="H298" i="21"/>
  <c r="H18" i="20"/>
  <c r="I18" i="20"/>
  <c r="J18" i="20" s="1"/>
  <c r="K18" i="20" s="1"/>
  <c r="H214" i="20"/>
  <c r="I214" i="20"/>
  <c r="J214" i="20" s="1"/>
  <c r="K214" i="20" s="1"/>
  <c r="H305" i="20"/>
  <c r="I305" i="20"/>
  <c r="J305" i="20" s="1"/>
  <c r="K305" i="20" s="1"/>
  <c r="H317" i="20"/>
  <c r="I317" i="20"/>
  <c r="J317" i="20" s="1"/>
  <c r="K317" i="20" s="1"/>
  <c r="H288" i="20"/>
  <c r="I288" i="20"/>
  <c r="J288" i="20" s="1"/>
  <c r="K288" i="20" s="1"/>
  <c r="I259" i="21"/>
  <c r="J259" i="21" s="1"/>
  <c r="K259" i="21" s="1"/>
  <c r="H259" i="21"/>
  <c r="H271" i="21"/>
  <c r="I271" i="21"/>
  <c r="J271" i="21" s="1"/>
  <c r="K271" i="21" s="1"/>
  <c r="I242" i="21"/>
  <c r="J242" i="21" s="1"/>
  <c r="K242" i="21" s="1"/>
  <c r="H242" i="21"/>
  <c r="H254" i="20"/>
  <c r="I254" i="20"/>
  <c r="J254" i="20" s="1"/>
  <c r="K254" i="20" s="1"/>
  <c r="I225" i="21"/>
  <c r="J225" i="21" s="1"/>
  <c r="K225" i="21" s="1"/>
  <c r="H225" i="21"/>
  <c r="H196" i="21"/>
  <c r="I196" i="21"/>
  <c r="J196" i="21" s="1"/>
  <c r="K196" i="21" s="1"/>
  <c r="H208" i="20"/>
  <c r="I208" i="20"/>
  <c r="J208" i="20" s="1"/>
  <c r="K208" i="20" s="1"/>
  <c r="I191" i="20"/>
  <c r="J191" i="20" s="1"/>
  <c r="K191" i="20" s="1"/>
  <c r="H191" i="20"/>
  <c r="I137" i="20"/>
  <c r="J137" i="20" s="1"/>
  <c r="K137" i="20" s="1"/>
  <c r="H137" i="20"/>
  <c r="I120" i="20"/>
  <c r="J120" i="20" s="1"/>
  <c r="K120" i="20" s="1"/>
  <c r="H120" i="20"/>
  <c r="H95" i="20"/>
  <c r="I95" i="20"/>
  <c r="I70" i="21"/>
  <c r="J70" i="21" s="1"/>
  <c r="K70" i="21" s="1"/>
  <c r="H70" i="21"/>
  <c r="I86" i="21"/>
  <c r="J86" i="21" s="1"/>
  <c r="K86" i="21" s="1"/>
  <c r="H86" i="21"/>
  <c r="I32" i="21"/>
  <c r="J32" i="21" s="1"/>
  <c r="K32" i="21" s="1"/>
  <c r="H32" i="21"/>
  <c r="H5" i="20"/>
  <c r="I5" i="20"/>
  <c r="J5" i="20" s="1"/>
  <c r="K5" i="20" s="1"/>
  <c r="I6" i="20"/>
  <c r="J6" i="20" s="1"/>
  <c r="K6" i="20" s="1"/>
  <c r="H6" i="20"/>
  <c r="H306" i="20"/>
  <c r="I306" i="20"/>
  <c r="J306" i="20" s="1"/>
  <c r="K306" i="20" s="1"/>
  <c r="H264" i="21"/>
  <c r="I264" i="21"/>
  <c r="J264" i="21" s="1"/>
  <c r="K264" i="21" s="1"/>
  <c r="I222" i="20"/>
  <c r="J222" i="20" s="1"/>
  <c r="K222" i="20" s="1"/>
  <c r="H222" i="20"/>
  <c r="H180" i="20"/>
  <c r="I180" i="20"/>
  <c r="J180" i="20" s="1"/>
  <c r="K180" i="20" s="1"/>
  <c r="I138" i="21"/>
  <c r="J138" i="21" s="1"/>
  <c r="K138" i="21" s="1"/>
  <c r="H138" i="21"/>
  <c r="H130" i="20"/>
  <c r="I130" i="20"/>
  <c r="J130" i="20" s="1"/>
  <c r="K130" i="20" s="1"/>
  <c r="H125" i="20"/>
  <c r="I125" i="20"/>
  <c r="J125" i="20" s="1"/>
  <c r="K125" i="20" s="1"/>
  <c r="H100" i="21"/>
  <c r="I100" i="21"/>
  <c r="I75" i="20"/>
  <c r="J75" i="20" s="1"/>
  <c r="K75" i="20" s="1"/>
  <c r="H75" i="20"/>
  <c r="I54" i="21"/>
  <c r="J54" i="21" s="1"/>
  <c r="K54" i="21" s="1"/>
  <c r="H54" i="21"/>
  <c r="I29" i="20"/>
  <c r="J29" i="20" s="1"/>
  <c r="K29" i="20" s="1"/>
  <c r="H29" i="20"/>
  <c r="I7" i="21"/>
  <c r="J7" i="21" s="1"/>
  <c r="K7" i="21" s="1"/>
  <c r="H7" i="21"/>
  <c r="I4" i="20"/>
  <c r="J4" i="20" s="1"/>
  <c r="K4" i="20" s="1"/>
  <c r="H4" i="20"/>
  <c r="H278" i="21"/>
  <c r="I278" i="21"/>
  <c r="J278" i="21" s="1"/>
  <c r="K278" i="21" s="1"/>
  <c r="H265" i="20"/>
  <c r="I265" i="20"/>
  <c r="J265" i="20" s="1"/>
  <c r="K265" i="20" s="1"/>
  <c r="H248" i="21"/>
  <c r="I248" i="21"/>
  <c r="J248" i="21" s="1"/>
  <c r="K248" i="21" s="1"/>
  <c r="H219" i="21"/>
  <c r="I219" i="21"/>
  <c r="J219" i="21" s="1"/>
  <c r="K219" i="21" s="1"/>
  <c r="I231" i="21"/>
  <c r="J231" i="21" s="1"/>
  <c r="K231" i="21" s="1"/>
  <c r="H231" i="21"/>
  <c r="H202" i="21"/>
  <c r="I202" i="21"/>
  <c r="J202" i="21" s="1"/>
  <c r="K202" i="21" s="1"/>
  <c r="I173" i="20"/>
  <c r="J173" i="20" s="1"/>
  <c r="K173" i="20" s="1"/>
  <c r="H173" i="20"/>
  <c r="H185" i="21"/>
  <c r="I185" i="21"/>
  <c r="J185" i="21" s="1"/>
  <c r="K185" i="21" s="1"/>
  <c r="I160" i="21"/>
  <c r="J160" i="21" s="1"/>
  <c r="K160" i="21" s="1"/>
  <c r="H160" i="21"/>
  <c r="H131" i="21"/>
  <c r="I131" i="21"/>
  <c r="J131" i="21" s="1"/>
  <c r="K131" i="21" s="1"/>
  <c r="H143" i="20"/>
  <c r="I143" i="20"/>
  <c r="J143" i="20" s="1"/>
  <c r="K143" i="20" s="1"/>
  <c r="H114" i="21"/>
  <c r="I114" i="21"/>
  <c r="J114" i="21" s="1"/>
  <c r="K114" i="21" s="1"/>
  <c r="I89" i="21"/>
  <c r="H89" i="21"/>
  <c r="H105" i="20"/>
  <c r="I105" i="20"/>
  <c r="I80" i="21"/>
  <c r="J80" i="21" s="1"/>
  <c r="K80" i="21" s="1"/>
  <c r="H80" i="21"/>
  <c r="I51" i="20"/>
  <c r="J51" i="20" s="1"/>
  <c r="K51" i="20" s="1"/>
  <c r="H51" i="20"/>
  <c r="I63" i="21"/>
  <c r="J63" i="21" s="1"/>
  <c r="K63" i="21" s="1"/>
  <c r="H63" i="21"/>
  <c r="H38" i="20"/>
  <c r="I38" i="20"/>
  <c r="J38" i="20" s="1"/>
  <c r="K38" i="20" s="1"/>
  <c r="I308" i="20"/>
  <c r="J308" i="20" s="1"/>
  <c r="K308" i="20" s="1"/>
  <c r="H308" i="20"/>
  <c r="I291" i="21"/>
  <c r="J291" i="21" s="1"/>
  <c r="K291" i="21" s="1"/>
  <c r="H291" i="21"/>
  <c r="H262" i="20"/>
  <c r="I262" i="20"/>
  <c r="J262" i="20" s="1"/>
  <c r="K262" i="20" s="1"/>
  <c r="I274" i="20"/>
  <c r="J274" i="20" s="1"/>
  <c r="K274" i="20" s="1"/>
  <c r="H274" i="20"/>
  <c r="H245" i="21"/>
  <c r="I245" i="21"/>
  <c r="J245" i="21" s="1"/>
  <c r="K245" i="21" s="1"/>
  <c r="I216" i="21"/>
  <c r="J216" i="21" s="1"/>
  <c r="K216" i="21" s="1"/>
  <c r="H216" i="21"/>
  <c r="H228" i="21"/>
  <c r="I228" i="21"/>
  <c r="J228" i="21" s="1"/>
  <c r="K228" i="21" s="1"/>
  <c r="I199" i="20"/>
  <c r="J199" i="20" s="1"/>
  <c r="K199" i="20" s="1"/>
  <c r="H199" i="20"/>
  <c r="H211" i="20"/>
  <c r="I211" i="20"/>
  <c r="J211" i="20" s="1"/>
  <c r="K211" i="20" s="1"/>
  <c r="H186" i="20"/>
  <c r="I186" i="20"/>
  <c r="J186" i="20" s="1"/>
  <c r="K186" i="20" s="1"/>
  <c r="H157" i="21"/>
  <c r="I157" i="21"/>
  <c r="J157" i="21" s="1"/>
  <c r="K157" i="21" s="1"/>
  <c r="I169" i="21"/>
  <c r="J169" i="21" s="1"/>
  <c r="K169" i="21" s="1"/>
  <c r="H169" i="21"/>
  <c r="I144" i="21"/>
  <c r="J144" i="21" s="1"/>
  <c r="K144" i="21" s="1"/>
  <c r="H144" i="21"/>
  <c r="H115" i="21"/>
  <c r="I115" i="21"/>
  <c r="J115" i="21" s="1"/>
  <c r="K115" i="21" s="1"/>
  <c r="H90" i="20"/>
  <c r="I90" i="20"/>
  <c r="H102" i="21"/>
  <c r="I102" i="21"/>
  <c r="H48" i="20"/>
  <c r="I48" i="20"/>
  <c r="J48" i="20" s="1"/>
  <c r="K48" i="20" s="1"/>
  <c r="H60" i="20"/>
  <c r="I60" i="20"/>
  <c r="J60" i="20" s="1"/>
  <c r="K60" i="20" s="1"/>
  <c r="H31" i="20"/>
  <c r="I31" i="20"/>
  <c r="J31" i="20" s="1"/>
  <c r="K31" i="20" s="1"/>
  <c r="H25" i="21"/>
  <c r="I25" i="21"/>
  <c r="J25" i="21" s="1"/>
  <c r="K25" i="21" s="1"/>
  <c r="I109" i="20"/>
  <c r="J109" i="20" s="1"/>
  <c r="K109" i="20" s="1"/>
  <c r="H109" i="20"/>
  <c r="I18" i="21"/>
  <c r="J18" i="21" s="1"/>
  <c r="K18" i="21" s="1"/>
  <c r="H18" i="21"/>
  <c r="H214" i="21"/>
  <c r="I214" i="21"/>
  <c r="J214" i="21" s="1"/>
  <c r="K214" i="21" s="1"/>
  <c r="H305" i="21"/>
  <c r="I305" i="21"/>
  <c r="J305" i="21" s="1"/>
  <c r="K305" i="21" s="1"/>
  <c r="I317" i="21"/>
  <c r="J317" i="21" s="1"/>
  <c r="K317" i="21" s="1"/>
  <c r="H317" i="21"/>
  <c r="I259" i="20"/>
  <c r="J259" i="20" s="1"/>
  <c r="K259" i="20" s="1"/>
  <c r="H259" i="20"/>
  <c r="H271" i="20"/>
  <c r="I271" i="20"/>
  <c r="J271" i="20" s="1"/>
  <c r="K271" i="20" s="1"/>
  <c r="H254" i="21"/>
  <c r="I254" i="21"/>
  <c r="J254" i="21" s="1"/>
  <c r="K254" i="21" s="1"/>
  <c r="H200" i="21"/>
  <c r="I200" i="21"/>
  <c r="J200" i="21" s="1"/>
  <c r="K200" i="21" s="1"/>
  <c r="H183" i="21"/>
  <c r="I183" i="21"/>
  <c r="J183" i="21" s="1"/>
  <c r="K183" i="21" s="1"/>
  <c r="I154" i="20"/>
  <c r="J154" i="20" s="1"/>
  <c r="K154" i="20" s="1"/>
  <c r="H154" i="20"/>
  <c r="H166" i="20"/>
  <c r="I166" i="20"/>
  <c r="J166" i="20" s="1"/>
  <c r="K166" i="20" s="1"/>
  <c r="I137" i="21"/>
  <c r="J137" i="21" s="1"/>
  <c r="K137" i="21" s="1"/>
  <c r="H137" i="21"/>
  <c r="H149" i="20"/>
  <c r="I149" i="20"/>
  <c r="J149" i="20" s="1"/>
  <c r="K149" i="20" s="1"/>
  <c r="H124" i="20"/>
  <c r="I124" i="20"/>
  <c r="J124" i="20" s="1"/>
  <c r="K124" i="20" s="1"/>
  <c r="I99" i="21"/>
  <c r="H99" i="21"/>
  <c r="H74" i="20"/>
  <c r="I74" i="20"/>
  <c r="J74" i="20" s="1"/>
  <c r="K74" i="20" s="1"/>
  <c r="H49" i="20"/>
  <c r="I49" i="20"/>
  <c r="J49" i="20" s="1"/>
  <c r="K49" i="20" s="1"/>
  <c r="I61" i="20"/>
  <c r="J61" i="20" s="1"/>
  <c r="K61" i="20" s="1"/>
  <c r="H61" i="20"/>
  <c r="I32" i="20"/>
  <c r="J32" i="20" s="1"/>
  <c r="K32" i="20" s="1"/>
  <c r="H32" i="20"/>
  <c r="I5" i="21"/>
  <c r="J5" i="21" s="1"/>
  <c r="K5" i="21" s="1"/>
  <c r="H5" i="21"/>
  <c r="H6" i="21"/>
  <c r="I6" i="21"/>
  <c r="J6" i="21" s="1"/>
  <c r="K6" i="21" s="1"/>
  <c r="H306" i="21"/>
  <c r="I306" i="21"/>
  <c r="J306" i="21" s="1"/>
  <c r="K306" i="21" s="1"/>
  <c r="H281" i="20"/>
  <c r="I281" i="20"/>
  <c r="J281" i="20" s="1"/>
  <c r="K281" i="20" s="1"/>
  <c r="I293" i="20"/>
  <c r="J293" i="20" s="1"/>
  <c r="K293" i="20" s="1"/>
  <c r="H293" i="20"/>
  <c r="H264" i="20"/>
  <c r="I264" i="20"/>
  <c r="J264" i="20" s="1"/>
  <c r="K264" i="20" s="1"/>
  <c r="H239" i="21"/>
  <c r="I239" i="21"/>
  <c r="J239" i="21" s="1"/>
  <c r="K239" i="21" s="1"/>
  <c r="H251" i="21"/>
  <c r="I251" i="21"/>
  <c r="J251" i="21" s="1"/>
  <c r="K251" i="21" s="1"/>
  <c r="I222" i="21"/>
  <c r="J222" i="21" s="1"/>
  <c r="K222" i="21" s="1"/>
  <c r="H222" i="21"/>
  <c r="I197" i="20"/>
  <c r="J197" i="20" s="1"/>
  <c r="K197" i="20" s="1"/>
  <c r="H197" i="20"/>
  <c r="H209" i="20"/>
  <c r="I209" i="20"/>
  <c r="J209" i="20" s="1"/>
  <c r="K209" i="20" s="1"/>
  <c r="I180" i="21"/>
  <c r="J180" i="21" s="1"/>
  <c r="K180" i="21" s="1"/>
  <c r="H180" i="21"/>
  <c r="H155" i="21"/>
  <c r="I155" i="21"/>
  <c r="J155" i="21" s="1"/>
  <c r="K155" i="21" s="1"/>
  <c r="H167" i="21"/>
  <c r="I167" i="21"/>
  <c r="J167" i="21" s="1"/>
  <c r="K167" i="21" s="1"/>
  <c r="H130" i="21"/>
  <c r="I130" i="21"/>
  <c r="J130" i="21" s="1"/>
  <c r="K130" i="21" s="1"/>
  <c r="I125" i="21"/>
  <c r="J125" i="21" s="1"/>
  <c r="K125" i="21" s="1"/>
  <c r="H125" i="21"/>
  <c r="H104" i="21"/>
  <c r="I104" i="21"/>
  <c r="H79" i="21"/>
  <c r="I79" i="21"/>
  <c r="J79" i="21" s="1"/>
  <c r="K79" i="21" s="1"/>
  <c r="I29" i="21"/>
  <c r="J29" i="21" s="1"/>
  <c r="K29" i="21" s="1"/>
  <c r="H29" i="21"/>
  <c r="H7" i="20"/>
  <c r="I7" i="20"/>
  <c r="J7" i="20" s="1"/>
  <c r="K7" i="20" s="1"/>
  <c r="I4" i="21"/>
  <c r="J4" i="21" s="1"/>
  <c r="K4" i="21" s="1"/>
  <c r="H4" i="21"/>
  <c r="H311" i="21"/>
  <c r="I311" i="21"/>
  <c r="J311" i="21" s="1"/>
  <c r="K311" i="21" s="1"/>
  <c r="I282" i="20"/>
  <c r="J282" i="20" s="1"/>
  <c r="K282" i="20" s="1"/>
  <c r="H282" i="20"/>
  <c r="H294" i="20"/>
  <c r="I294" i="20"/>
  <c r="J294" i="20" s="1"/>
  <c r="K294" i="20" s="1"/>
  <c r="H265" i="21"/>
  <c r="I265" i="21"/>
  <c r="J265" i="21" s="1"/>
  <c r="K265" i="21" s="1"/>
  <c r="I236" i="20"/>
  <c r="J236" i="20" s="1"/>
  <c r="K236" i="20" s="1"/>
  <c r="H236" i="20"/>
  <c r="H248" i="20"/>
  <c r="I248" i="20"/>
  <c r="J248" i="20" s="1"/>
  <c r="K248" i="20" s="1"/>
  <c r="H219" i="20"/>
  <c r="I219" i="20"/>
  <c r="J219" i="20" s="1"/>
  <c r="K219" i="20" s="1"/>
  <c r="H231" i="20"/>
  <c r="I231" i="20"/>
  <c r="J231" i="20" s="1"/>
  <c r="K231" i="20" s="1"/>
  <c r="H173" i="21"/>
  <c r="I173" i="21"/>
  <c r="J173" i="21" s="1"/>
  <c r="K173" i="21" s="1"/>
  <c r="H160" i="20"/>
  <c r="I160" i="20"/>
  <c r="J160" i="20" s="1"/>
  <c r="K160" i="20" s="1"/>
  <c r="H131" i="20"/>
  <c r="I131" i="20"/>
  <c r="J131" i="20" s="1"/>
  <c r="K131" i="20" s="1"/>
  <c r="H118" i="20"/>
  <c r="I118" i="20"/>
  <c r="J118" i="20" s="1"/>
  <c r="K118" i="20" s="1"/>
  <c r="I93" i="20"/>
  <c r="H93" i="20"/>
  <c r="H105" i="21"/>
  <c r="I105" i="21"/>
  <c r="H80" i="20"/>
  <c r="I80" i="20"/>
  <c r="J80" i="20" s="1"/>
  <c r="K80" i="20" s="1"/>
  <c r="H63" i="20"/>
  <c r="I63" i="20"/>
  <c r="J63" i="20" s="1"/>
  <c r="K63" i="20" s="1"/>
  <c r="I38" i="21"/>
  <c r="J38" i="21" s="1"/>
  <c r="K38" i="21" s="1"/>
  <c r="H38" i="21"/>
  <c r="H308" i="21"/>
  <c r="I308" i="21"/>
  <c r="J308" i="21" s="1"/>
  <c r="K308" i="21" s="1"/>
  <c r="I274" i="21"/>
  <c r="J274" i="21" s="1"/>
  <c r="K274" i="21" s="1"/>
  <c r="H274" i="21"/>
  <c r="I174" i="20"/>
  <c r="J174" i="20" s="1"/>
  <c r="K174" i="20" s="1"/>
  <c r="H174" i="20"/>
  <c r="I144" i="20"/>
  <c r="J144" i="20" s="1"/>
  <c r="K144" i="20" s="1"/>
  <c r="H144" i="20"/>
  <c r="I109" i="21"/>
  <c r="J109" i="21" s="1"/>
  <c r="K109" i="21" s="1"/>
  <c r="H109" i="21"/>
  <c r="I309" i="20"/>
  <c r="J309" i="20" s="1"/>
  <c r="K309" i="20" s="1"/>
  <c r="H309" i="20"/>
  <c r="H292" i="20"/>
  <c r="I292" i="20"/>
  <c r="J292" i="20" s="1"/>
  <c r="K292" i="20" s="1"/>
  <c r="I246" i="20"/>
  <c r="J246" i="20" s="1"/>
  <c r="K246" i="20" s="1"/>
  <c r="H246" i="20"/>
  <c r="H229" i="20"/>
  <c r="I229" i="20"/>
  <c r="J229" i="20" s="1"/>
  <c r="K229" i="20" s="1"/>
  <c r="H183" i="20"/>
  <c r="I183" i="20"/>
  <c r="J183" i="20" s="1"/>
  <c r="K183" i="20" s="1"/>
  <c r="I149" i="21"/>
  <c r="J149" i="21" s="1"/>
  <c r="K149" i="21" s="1"/>
  <c r="H149" i="21"/>
  <c r="I74" i="21"/>
  <c r="J74" i="21" s="1"/>
  <c r="K74" i="21" s="1"/>
  <c r="H74" i="21"/>
  <c r="H36" i="20"/>
  <c r="I36" i="20"/>
  <c r="J36" i="20" s="1"/>
  <c r="K36" i="20" s="1"/>
  <c r="I281" i="21"/>
  <c r="J281" i="21" s="1"/>
  <c r="K281" i="21" s="1"/>
  <c r="H281" i="21"/>
  <c r="H251" i="20"/>
  <c r="I251" i="20"/>
  <c r="J251" i="20" s="1"/>
  <c r="K251" i="20" s="1"/>
  <c r="I209" i="21"/>
  <c r="J209" i="21" s="1"/>
  <c r="K209" i="21" s="1"/>
  <c r="H209" i="21"/>
  <c r="I142" i="20"/>
  <c r="J142" i="20" s="1"/>
  <c r="K142" i="20" s="1"/>
  <c r="H142" i="20"/>
  <c r="H92" i="20"/>
  <c r="I92" i="20"/>
  <c r="I79" i="20"/>
  <c r="J79" i="20" s="1"/>
  <c r="K79" i="20" s="1"/>
  <c r="H79" i="20"/>
  <c r="I299" i="21"/>
  <c r="J299" i="21" s="1"/>
  <c r="K299" i="21" s="1"/>
  <c r="H299" i="21"/>
  <c r="H282" i="21"/>
  <c r="I282" i="21"/>
  <c r="J282" i="21" s="1"/>
  <c r="K282" i="21" s="1"/>
  <c r="H236" i="21"/>
  <c r="I236" i="21"/>
  <c r="J236" i="21" s="1"/>
  <c r="K236" i="21" s="1"/>
  <c r="H206" i="20"/>
  <c r="I206" i="20"/>
  <c r="J206" i="20" s="1"/>
  <c r="K206" i="20" s="1"/>
  <c r="H42" i="20"/>
  <c r="I42" i="20"/>
  <c r="J42" i="20" s="1"/>
  <c r="K42" i="20" s="1"/>
  <c r="H279" i="20"/>
  <c r="I279" i="20"/>
  <c r="J279" i="20" s="1"/>
  <c r="K279" i="20" s="1"/>
  <c r="H266" i="20"/>
  <c r="I266" i="20"/>
  <c r="J266" i="20" s="1"/>
  <c r="K266" i="20" s="1"/>
  <c r="H249" i="20"/>
  <c r="I249" i="20"/>
  <c r="J249" i="20" s="1"/>
  <c r="K249" i="20" s="1"/>
  <c r="I220" i="20"/>
  <c r="J220" i="20" s="1"/>
  <c r="K220" i="20" s="1"/>
  <c r="H220" i="20"/>
  <c r="H232" i="21"/>
  <c r="I232" i="21"/>
  <c r="J232" i="21" s="1"/>
  <c r="K232" i="21" s="1"/>
  <c r="H203" i="20"/>
  <c r="I203" i="20"/>
  <c r="J203" i="20" s="1"/>
  <c r="K203" i="20" s="1"/>
  <c r="I174" i="21"/>
  <c r="J174" i="21" s="1"/>
  <c r="K174" i="21" s="1"/>
  <c r="H174" i="21"/>
  <c r="I161" i="21"/>
  <c r="J161" i="21" s="1"/>
  <c r="K161" i="21" s="1"/>
  <c r="H161" i="21"/>
  <c r="H132" i="21"/>
  <c r="I132" i="21"/>
  <c r="J132" i="21" s="1"/>
  <c r="K132" i="21" s="1"/>
  <c r="H119" i="21"/>
  <c r="I119" i="21"/>
  <c r="J119" i="21" s="1"/>
  <c r="K119" i="21" s="1"/>
  <c r="I94" i="20"/>
  <c r="H94" i="20"/>
  <c r="H106" i="21"/>
  <c r="I106" i="21"/>
  <c r="I77" i="21"/>
  <c r="J77" i="21" s="1"/>
  <c r="K77" i="21" s="1"/>
  <c r="H77" i="21"/>
  <c r="H52" i="20"/>
  <c r="I52" i="20"/>
  <c r="J52" i="20" s="1"/>
  <c r="K52" i="20" s="1"/>
  <c r="H35" i="20"/>
  <c r="I35" i="20"/>
  <c r="J35" i="20" s="1"/>
  <c r="K35" i="20" s="1"/>
  <c r="H11" i="20"/>
  <c r="I11" i="20"/>
  <c r="J11" i="20" s="1"/>
  <c r="K11" i="20" s="1"/>
  <c r="I46" i="20"/>
  <c r="J46" i="20" s="1"/>
  <c r="K46" i="20" s="1"/>
  <c r="H46" i="20"/>
  <c r="I12" i="21"/>
  <c r="J12" i="21" s="1"/>
  <c r="K12" i="21" s="1"/>
  <c r="H12" i="21"/>
  <c r="H8" i="20"/>
  <c r="I8" i="20"/>
  <c r="J8" i="20" s="1"/>
  <c r="K8" i="20" s="1"/>
  <c r="H309" i="21"/>
  <c r="I309" i="21"/>
  <c r="J309" i="21" s="1"/>
  <c r="K309" i="21" s="1"/>
  <c r="I280" i="21"/>
  <c r="J280" i="21" s="1"/>
  <c r="K280" i="21" s="1"/>
  <c r="H280" i="21"/>
  <c r="I292" i="21"/>
  <c r="J292" i="21" s="1"/>
  <c r="K292" i="21" s="1"/>
  <c r="H292" i="21"/>
  <c r="I263" i="20"/>
  <c r="J263" i="20" s="1"/>
  <c r="K263" i="20" s="1"/>
  <c r="H263" i="20"/>
  <c r="I275" i="21"/>
  <c r="J275" i="21" s="1"/>
  <c r="K275" i="21" s="1"/>
  <c r="H275" i="21"/>
  <c r="H246" i="21"/>
  <c r="I246" i="21"/>
  <c r="J246" i="21" s="1"/>
  <c r="K246" i="21" s="1"/>
  <c r="H217" i="21"/>
  <c r="I217" i="21"/>
  <c r="J217" i="21" s="1"/>
  <c r="K217" i="21" s="1"/>
  <c r="I229" i="21"/>
  <c r="J229" i="21" s="1"/>
  <c r="K229" i="21" s="1"/>
  <c r="H229" i="21"/>
  <c r="H212" i="21"/>
  <c r="I212" i="21"/>
  <c r="J212" i="21" s="1"/>
  <c r="K212" i="21" s="1"/>
  <c r="H158" i="20"/>
  <c r="I158" i="20"/>
  <c r="J158" i="20" s="1"/>
  <c r="K158" i="20" s="1"/>
  <c r="I141" i="20"/>
  <c r="J141" i="20" s="1"/>
  <c r="K141" i="20" s="1"/>
  <c r="H141" i="20"/>
  <c r="I112" i="21"/>
  <c r="J112" i="21" s="1"/>
  <c r="K112" i="21" s="1"/>
  <c r="H112" i="21"/>
  <c r="I128" i="21"/>
  <c r="J128" i="21" s="1"/>
  <c r="K128" i="21" s="1"/>
  <c r="H128" i="21"/>
  <c r="I103" i="21"/>
  <c r="H103" i="21"/>
  <c r="I78" i="20"/>
  <c r="J78" i="20" s="1"/>
  <c r="K78" i="20" s="1"/>
  <c r="H78" i="20"/>
  <c r="H53" i="20"/>
  <c r="I53" i="20"/>
  <c r="J53" i="20" s="1"/>
  <c r="K53" i="20" s="1"/>
  <c r="I36" i="21"/>
  <c r="J36" i="21" s="1"/>
  <c r="K36" i="21" s="1"/>
  <c r="H36" i="21"/>
  <c r="I13" i="21"/>
  <c r="J13" i="21" s="1"/>
  <c r="K13" i="21" s="1"/>
  <c r="H13" i="21"/>
  <c r="I14" i="21"/>
  <c r="J14" i="21" s="1"/>
  <c r="K14" i="21" s="1"/>
  <c r="H14" i="21"/>
  <c r="I310" i="20"/>
  <c r="J310" i="20" s="1"/>
  <c r="K310" i="20" s="1"/>
  <c r="H310" i="20"/>
  <c r="H285" i="20"/>
  <c r="I285" i="20"/>
  <c r="J285" i="20" s="1"/>
  <c r="K285" i="20" s="1"/>
  <c r="I268" i="20"/>
  <c r="J268" i="20" s="1"/>
  <c r="K268" i="20" s="1"/>
  <c r="H268" i="20"/>
  <c r="H243" i="21"/>
  <c r="I243" i="21"/>
  <c r="J243" i="21" s="1"/>
  <c r="K243" i="21" s="1"/>
  <c r="I226" i="20"/>
  <c r="J226" i="20" s="1"/>
  <c r="K226" i="20" s="1"/>
  <c r="H226" i="20"/>
  <c r="H201" i="20"/>
  <c r="I201" i="20"/>
  <c r="J201" i="20" s="1"/>
  <c r="K201" i="20" s="1"/>
  <c r="I184" i="21"/>
  <c r="J184" i="21" s="1"/>
  <c r="K184" i="21" s="1"/>
  <c r="H184" i="21"/>
  <c r="H159" i="21"/>
  <c r="I159" i="21"/>
  <c r="J159" i="21" s="1"/>
  <c r="K159" i="21" s="1"/>
  <c r="H151" i="21"/>
  <c r="I151" i="21"/>
  <c r="J151" i="21" s="1"/>
  <c r="K151" i="21" s="1"/>
  <c r="H142" i="21"/>
  <c r="I142" i="21"/>
  <c r="J142" i="21" s="1"/>
  <c r="K142" i="21" s="1"/>
  <c r="I113" i="21"/>
  <c r="J113" i="21" s="1"/>
  <c r="K113" i="21" s="1"/>
  <c r="H113" i="21"/>
  <c r="H92" i="21"/>
  <c r="I92" i="21"/>
  <c r="I88" i="21"/>
  <c r="H88" i="21"/>
  <c r="I83" i="21"/>
  <c r="J83" i="21" s="1"/>
  <c r="K83" i="21" s="1"/>
  <c r="H83" i="21"/>
  <c r="I58" i="21"/>
  <c r="J58" i="21" s="1"/>
  <c r="K58" i="21" s="1"/>
  <c r="H58" i="21"/>
  <c r="I33" i="21"/>
  <c r="J33" i="21" s="1"/>
  <c r="K33" i="21" s="1"/>
  <c r="H33" i="21"/>
  <c r="I15" i="20"/>
  <c r="J15" i="20" s="1"/>
  <c r="K15" i="20" s="1"/>
  <c r="H15" i="20"/>
  <c r="H299" i="20"/>
  <c r="I299" i="20"/>
  <c r="J299" i="20" s="1"/>
  <c r="K299" i="20" s="1"/>
  <c r="H286" i="20"/>
  <c r="I286" i="20"/>
  <c r="J286" i="20" s="1"/>
  <c r="K286" i="20" s="1"/>
  <c r="H269" i="20"/>
  <c r="I269" i="20"/>
  <c r="J269" i="20" s="1"/>
  <c r="K269" i="20" s="1"/>
  <c r="H240" i="21"/>
  <c r="I240" i="21"/>
  <c r="J240" i="21" s="1"/>
  <c r="K240" i="21" s="1"/>
  <c r="I252" i="20"/>
  <c r="J252" i="20" s="1"/>
  <c r="K252" i="20" s="1"/>
  <c r="H252" i="20"/>
  <c r="I223" i="20"/>
  <c r="J223" i="20" s="1"/>
  <c r="K223" i="20" s="1"/>
  <c r="H223" i="20"/>
  <c r="H194" i="20"/>
  <c r="I194" i="20"/>
  <c r="J194" i="20" s="1"/>
  <c r="K194" i="20" s="1"/>
  <c r="H206" i="21"/>
  <c r="I206" i="21"/>
  <c r="J206" i="21" s="1"/>
  <c r="K206" i="21" s="1"/>
  <c r="I177" i="21"/>
  <c r="J177" i="21" s="1"/>
  <c r="K177" i="21" s="1"/>
  <c r="H177" i="21"/>
  <c r="I189" i="21"/>
  <c r="J189" i="21" s="1"/>
  <c r="K189" i="21" s="1"/>
  <c r="H189" i="21"/>
  <c r="H164" i="20"/>
  <c r="I164" i="20"/>
  <c r="J164" i="20" s="1"/>
  <c r="K164" i="20" s="1"/>
  <c r="I135" i="20"/>
  <c r="J135" i="20" s="1"/>
  <c r="K135" i="20" s="1"/>
  <c r="H135" i="20"/>
  <c r="I147" i="20"/>
  <c r="J147" i="20" s="1"/>
  <c r="K147" i="20" s="1"/>
  <c r="H147" i="20"/>
  <c r="H122" i="20"/>
  <c r="I122" i="20"/>
  <c r="J122" i="20" s="1"/>
  <c r="K122" i="20" s="1"/>
  <c r="I68" i="21"/>
  <c r="J68" i="21" s="1"/>
  <c r="K68" i="21" s="1"/>
  <c r="H68" i="21"/>
  <c r="I84" i="21"/>
  <c r="J84" i="21" s="1"/>
  <c r="K84" i="21" s="1"/>
  <c r="H84" i="21"/>
  <c r="I55" i="20"/>
  <c r="J55" i="20" s="1"/>
  <c r="K55" i="20" s="1"/>
  <c r="H55" i="20"/>
  <c r="I26" i="21"/>
  <c r="J26" i="21" s="1"/>
  <c r="K26" i="21" s="1"/>
  <c r="H26" i="21"/>
  <c r="H42" i="21"/>
  <c r="I42" i="21"/>
  <c r="J42" i="21" s="1"/>
  <c r="K42" i="21" s="1"/>
  <c r="H262" i="21"/>
  <c r="I262" i="21"/>
  <c r="J262" i="21" s="1"/>
  <c r="K262" i="21" s="1"/>
  <c r="H132" i="20"/>
  <c r="I132" i="20"/>
  <c r="J132" i="20" s="1"/>
  <c r="K132" i="20" s="1"/>
  <c r="H106" i="20"/>
  <c r="I106" i="20"/>
  <c r="H11" i="21"/>
  <c r="I11" i="21"/>
  <c r="J11" i="21" s="1"/>
  <c r="K11" i="21" s="1"/>
  <c r="I217" i="20"/>
  <c r="J217" i="20" s="1"/>
  <c r="K217" i="20" s="1"/>
  <c r="H217" i="20"/>
  <c r="I154" i="21"/>
  <c r="J154" i="21" s="1"/>
  <c r="K154" i="21" s="1"/>
  <c r="H154" i="21"/>
  <c r="I49" i="21"/>
  <c r="J49" i="21" s="1"/>
  <c r="K49" i="21" s="1"/>
  <c r="H49" i="21"/>
  <c r="I167" i="20"/>
  <c r="J167" i="20" s="1"/>
  <c r="K167" i="20" s="1"/>
  <c r="H167" i="20"/>
  <c r="I33" i="20"/>
  <c r="J33" i="20" s="1"/>
  <c r="K33" i="20" s="1"/>
  <c r="H33" i="20"/>
  <c r="H84" i="20"/>
  <c r="I84" i="20"/>
  <c r="J84" i="20" s="1"/>
  <c r="K84" i="20" s="1"/>
  <c r="H312" i="21"/>
  <c r="I312" i="21"/>
  <c r="J312" i="21" s="1"/>
  <c r="K312" i="21" s="1"/>
  <c r="H283" i="21"/>
  <c r="I283" i="21"/>
  <c r="J283" i="21" s="1"/>
  <c r="K283" i="21" s="1"/>
  <c r="H295" i="21"/>
  <c r="I295" i="21"/>
  <c r="J295" i="21" s="1"/>
  <c r="K295" i="21" s="1"/>
  <c r="H266" i="21"/>
  <c r="I266" i="21"/>
  <c r="J266" i="21" s="1"/>
  <c r="K266" i="21" s="1"/>
  <c r="H237" i="20"/>
  <c r="I237" i="20"/>
  <c r="J237" i="20" s="1"/>
  <c r="K237" i="20" s="1"/>
  <c r="H249" i="21"/>
  <c r="I249" i="21"/>
  <c r="J249" i="21" s="1"/>
  <c r="K249" i="21" s="1"/>
  <c r="H220" i="21"/>
  <c r="I220" i="21"/>
  <c r="J220" i="21" s="1"/>
  <c r="K220" i="21" s="1"/>
  <c r="H232" i="20"/>
  <c r="I232" i="20"/>
  <c r="J232" i="20" s="1"/>
  <c r="K232" i="20" s="1"/>
  <c r="H178" i="20"/>
  <c r="I178" i="20"/>
  <c r="J178" i="20" s="1"/>
  <c r="K178" i="20" s="1"/>
  <c r="H190" i="20"/>
  <c r="I190" i="20"/>
  <c r="J190" i="20" s="1"/>
  <c r="K190" i="20" s="1"/>
  <c r="H136" i="21"/>
  <c r="I136" i="21"/>
  <c r="J136" i="21" s="1"/>
  <c r="K136" i="21" s="1"/>
  <c r="H148" i="20"/>
  <c r="I148" i="20"/>
  <c r="J148" i="20" s="1"/>
  <c r="K148" i="20" s="1"/>
  <c r="H119" i="20"/>
  <c r="I119" i="20"/>
  <c r="J119" i="20" s="1"/>
  <c r="K119" i="20" s="1"/>
  <c r="I94" i="21"/>
  <c r="H94" i="21"/>
  <c r="H69" i="20"/>
  <c r="I69" i="20"/>
  <c r="J69" i="20" s="1"/>
  <c r="K69" i="20" s="1"/>
  <c r="I81" i="20"/>
  <c r="J81" i="20" s="1"/>
  <c r="K81" i="20" s="1"/>
  <c r="H81" i="20"/>
  <c r="I52" i="21"/>
  <c r="J52" i="21" s="1"/>
  <c r="K52" i="21" s="1"/>
  <c r="H52" i="21"/>
  <c r="I64" i="21"/>
  <c r="J64" i="21" s="1"/>
  <c r="K64" i="21" s="1"/>
  <c r="H64" i="21"/>
  <c r="H39" i="21"/>
  <c r="I39" i="21"/>
  <c r="J39" i="21" s="1"/>
  <c r="K39" i="21" s="1"/>
  <c r="H46" i="21"/>
  <c r="I46" i="21"/>
  <c r="J46" i="21" s="1"/>
  <c r="K46" i="21" s="1"/>
  <c r="I20" i="20"/>
  <c r="J20" i="20" s="1"/>
  <c r="K20" i="20" s="1"/>
  <c r="H20" i="20"/>
  <c r="I10" i="20"/>
  <c r="J10" i="20" s="1"/>
  <c r="K10" i="20" s="1"/>
  <c r="H10" i="20"/>
  <c r="I280" i="20"/>
  <c r="J280" i="20" s="1"/>
  <c r="K280" i="20" s="1"/>
  <c r="H280" i="20"/>
  <c r="H275" i="20"/>
  <c r="I275" i="20"/>
  <c r="J275" i="20" s="1"/>
  <c r="K275" i="20" s="1"/>
  <c r="H221" i="20"/>
  <c r="I221" i="20"/>
  <c r="J221" i="20" s="1"/>
  <c r="K221" i="20" s="1"/>
  <c r="H204" i="20"/>
  <c r="I204" i="20"/>
  <c r="J204" i="20" s="1"/>
  <c r="K204" i="20" s="1"/>
  <c r="I175" i="21"/>
  <c r="J175" i="21" s="1"/>
  <c r="K175" i="21" s="1"/>
  <c r="H175" i="21"/>
  <c r="I187" i="21"/>
  <c r="J187" i="21" s="1"/>
  <c r="K187" i="21" s="1"/>
  <c r="H187" i="21"/>
  <c r="H158" i="21"/>
  <c r="I158" i="21"/>
  <c r="J158" i="21" s="1"/>
  <c r="K158" i="21" s="1"/>
  <c r="I170" i="20"/>
  <c r="J170" i="20" s="1"/>
  <c r="K170" i="20" s="1"/>
  <c r="H170" i="20"/>
  <c r="H141" i="21"/>
  <c r="I141" i="21"/>
  <c r="J141" i="21" s="1"/>
  <c r="K141" i="21" s="1"/>
  <c r="H112" i="20"/>
  <c r="I112" i="20"/>
  <c r="J112" i="20" s="1"/>
  <c r="K112" i="20" s="1"/>
  <c r="H128" i="20"/>
  <c r="I128" i="20"/>
  <c r="J128" i="20" s="1"/>
  <c r="K128" i="20" s="1"/>
  <c r="H103" i="20"/>
  <c r="I103" i="20"/>
  <c r="I78" i="21"/>
  <c r="J78" i="21" s="1"/>
  <c r="K78" i="21" s="1"/>
  <c r="H78" i="21"/>
  <c r="I53" i="21"/>
  <c r="J53" i="21" s="1"/>
  <c r="K53" i="21" s="1"/>
  <c r="H53" i="21"/>
  <c r="H65" i="20"/>
  <c r="I65" i="20"/>
  <c r="J65" i="20" s="1"/>
  <c r="K65" i="20" s="1"/>
  <c r="I40" i="21"/>
  <c r="J40" i="21" s="1"/>
  <c r="K40" i="21" s="1"/>
  <c r="H40" i="21"/>
  <c r="H21" i="20"/>
  <c r="I21" i="20"/>
  <c r="J21" i="20" s="1"/>
  <c r="K21" i="20" s="1"/>
  <c r="H22" i="20"/>
  <c r="I22" i="20"/>
  <c r="J22" i="20" s="1"/>
  <c r="K22" i="20" s="1"/>
  <c r="H310" i="21"/>
  <c r="I310" i="21"/>
  <c r="J310" i="21" s="1"/>
  <c r="K310" i="21" s="1"/>
  <c r="H285" i="21"/>
  <c r="I285" i="21"/>
  <c r="J285" i="21" s="1"/>
  <c r="K285" i="21" s="1"/>
  <c r="H277" i="20"/>
  <c r="I277" i="20"/>
  <c r="J277" i="20" s="1"/>
  <c r="K277" i="20" s="1"/>
  <c r="H268" i="21"/>
  <c r="I268" i="21"/>
  <c r="J268" i="21" s="1"/>
  <c r="K268" i="21" s="1"/>
  <c r="H243" i="20"/>
  <c r="I243" i="20"/>
  <c r="J243" i="20" s="1"/>
  <c r="K243" i="20" s="1"/>
  <c r="H235" i="21"/>
  <c r="I235" i="21"/>
  <c r="J235" i="21" s="1"/>
  <c r="K235" i="21" s="1"/>
  <c r="H226" i="21"/>
  <c r="I226" i="21"/>
  <c r="J226" i="21" s="1"/>
  <c r="K226" i="21" s="1"/>
  <c r="I201" i="21"/>
  <c r="J201" i="21" s="1"/>
  <c r="K201" i="21" s="1"/>
  <c r="H201" i="21"/>
  <c r="I193" i="20"/>
  <c r="J193" i="20" s="1"/>
  <c r="K193" i="20" s="1"/>
  <c r="H193" i="20"/>
  <c r="I184" i="20"/>
  <c r="J184" i="20" s="1"/>
  <c r="K184" i="20" s="1"/>
  <c r="H184" i="20"/>
  <c r="H159" i="20"/>
  <c r="I159" i="20"/>
  <c r="J159" i="20" s="1"/>
  <c r="K159" i="20" s="1"/>
  <c r="I151" i="20"/>
  <c r="J151" i="20" s="1"/>
  <c r="K151" i="20" s="1"/>
  <c r="H151" i="20"/>
  <c r="H117" i="20"/>
  <c r="I117" i="20"/>
  <c r="J117" i="20" s="1"/>
  <c r="K117" i="20" s="1"/>
  <c r="H88" i="20"/>
  <c r="I88" i="20"/>
  <c r="H83" i="20"/>
  <c r="I83" i="20"/>
  <c r="J83" i="20" s="1"/>
  <c r="K83" i="20" s="1"/>
  <c r="H37" i="20"/>
  <c r="I37" i="20"/>
  <c r="J37" i="20" s="1"/>
  <c r="K37" i="20" s="1"/>
  <c r="I23" i="21"/>
  <c r="J23" i="21" s="1"/>
  <c r="K23" i="21" s="1"/>
  <c r="H23" i="21"/>
  <c r="H303" i="21"/>
  <c r="I303" i="21"/>
  <c r="J303" i="21" s="1"/>
  <c r="K303" i="21" s="1"/>
  <c r="H315" i="21"/>
  <c r="I315" i="21"/>
  <c r="J315" i="21" s="1"/>
  <c r="K315" i="21" s="1"/>
  <c r="H286" i="21"/>
  <c r="I286" i="21"/>
  <c r="J286" i="21" s="1"/>
  <c r="K286" i="21" s="1"/>
  <c r="H257" i="20"/>
  <c r="I257" i="20"/>
  <c r="J257" i="20" s="1"/>
  <c r="K257" i="20" s="1"/>
  <c r="I269" i="21"/>
  <c r="J269" i="21" s="1"/>
  <c r="K269" i="21" s="1"/>
  <c r="H269" i="21"/>
  <c r="I240" i="20"/>
  <c r="J240" i="20" s="1"/>
  <c r="K240" i="20" s="1"/>
  <c r="H240" i="20"/>
  <c r="I252" i="21"/>
  <c r="J252" i="21" s="1"/>
  <c r="K252" i="21" s="1"/>
  <c r="H252" i="21"/>
  <c r="I194" i="21"/>
  <c r="J194" i="21" s="1"/>
  <c r="K194" i="21" s="1"/>
  <c r="H194" i="21"/>
  <c r="H181" i="20"/>
  <c r="I181" i="20"/>
  <c r="J181" i="20" s="1"/>
  <c r="K181" i="20" s="1"/>
  <c r="H152" i="21"/>
  <c r="I152" i="21"/>
  <c r="J152" i="21" s="1"/>
  <c r="K152" i="21" s="1"/>
  <c r="I164" i="21"/>
  <c r="J164" i="21" s="1"/>
  <c r="K164" i="21" s="1"/>
  <c r="H164" i="21"/>
  <c r="I139" i="21"/>
  <c r="J139" i="21" s="1"/>
  <c r="K139" i="21" s="1"/>
  <c r="H139" i="21"/>
  <c r="I122" i="21"/>
  <c r="J122" i="21" s="1"/>
  <c r="K122" i="21" s="1"/>
  <c r="H122" i="21"/>
  <c r="I97" i="20"/>
  <c r="H97" i="20"/>
  <c r="H72" i="21"/>
  <c r="I72" i="21"/>
  <c r="J72" i="21" s="1"/>
  <c r="K72" i="21" s="1"/>
  <c r="H47" i="21"/>
  <c r="I47" i="21"/>
  <c r="J47" i="21" s="1"/>
  <c r="K47" i="21" s="1"/>
  <c r="I30" i="20"/>
  <c r="J30" i="20" s="1"/>
  <c r="K30" i="20" s="1"/>
  <c r="H30" i="20"/>
  <c r="H9" i="20"/>
  <c r="I9" i="20"/>
  <c r="J9" i="20" s="1"/>
  <c r="K9" i="20" s="1"/>
  <c r="I291" i="20"/>
  <c r="J291" i="20" s="1"/>
  <c r="K291" i="20" s="1"/>
  <c r="H291" i="20"/>
  <c r="I216" i="20"/>
  <c r="J216" i="20" s="1"/>
  <c r="K216" i="20" s="1"/>
  <c r="H216" i="20"/>
  <c r="I161" i="20"/>
  <c r="J161" i="20" s="1"/>
  <c r="K161" i="20" s="1"/>
  <c r="H161" i="20"/>
  <c r="I90" i="21"/>
  <c r="H90" i="21"/>
  <c r="I35" i="21"/>
  <c r="J35" i="21" s="1"/>
  <c r="K35" i="21" s="1"/>
  <c r="H35" i="21"/>
  <c r="I8" i="21"/>
  <c r="J8" i="21" s="1"/>
  <c r="K8" i="21" s="1"/>
  <c r="H8" i="21"/>
  <c r="I200" i="20"/>
  <c r="J200" i="20" s="1"/>
  <c r="K200" i="20" s="1"/>
  <c r="H200" i="20"/>
  <c r="I166" i="21"/>
  <c r="J166" i="21" s="1"/>
  <c r="K166" i="21" s="1"/>
  <c r="H166" i="21"/>
  <c r="I99" i="20"/>
  <c r="H99" i="20"/>
  <c r="I13" i="20"/>
  <c r="J13" i="20" s="1"/>
  <c r="K13" i="20" s="1"/>
  <c r="H13" i="20"/>
  <c r="H58" i="20"/>
  <c r="I58" i="20"/>
  <c r="J58" i="20" s="1"/>
  <c r="K58" i="20" s="1"/>
  <c r="I55" i="21"/>
  <c r="J55" i="21" s="1"/>
  <c r="K55" i="21" s="1"/>
  <c r="H55" i="21"/>
  <c r="I300" i="20"/>
  <c r="J300" i="20" s="1"/>
  <c r="K300" i="20" s="1"/>
  <c r="H300" i="20"/>
  <c r="I312" i="20"/>
  <c r="J312" i="20" s="1"/>
  <c r="K312" i="20" s="1"/>
  <c r="H312" i="20"/>
  <c r="I283" i="20"/>
  <c r="J283" i="20" s="1"/>
  <c r="K283" i="20" s="1"/>
  <c r="H283" i="20"/>
  <c r="I295" i="20"/>
  <c r="J295" i="20" s="1"/>
  <c r="K295" i="20" s="1"/>
  <c r="H295" i="20"/>
  <c r="H237" i="21"/>
  <c r="I237" i="21"/>
  <c r="J237" i="21" s="1"/>
  <c r="K237" i="21" s="1"/>
  <c r="H224" i="21"/>
  <c r="I224" i="21"/>
  <c r="J224" i="21" s="1"/>
  <c r="K224" i="21" s="1"/>
  <c r="I207" i="21"/>
  <c r="J207" i="21" s="1"/>
  <c r="K207" i="21" s="1"/>
  <c r="H207" i="21"/>
  <c r="H178" i="21"/>
  <c r="I178" i="21"/>
  <c r="J178" i="21" s="1"/>
  <c r="K178" i="21" s="1"/>
  <c r="I190" i="21"/>
  <c r="J190" i="21" s="1"/>
  <c r="K190" i="21" s="1"/>
  <c r="H190" i="21"/>
  <c r="H165" i="20"/>
  <c r="I165" i="20"/>
  <c r="J165" i="20" s="1"/>
  <c r="K165" i="20" s="1"/>
  <c r="I136" i="20"/>
  <c r="J136" i="20" s="1"/>
  <c r="K136" i="20" s="1"/>
  <c r="H136" i="20"/>
  <c r="I148" i="21"/>
  <c r="J148" i="21" s="1"/>
  <c r="K148" i="21" s="1"/>
  <c r="H148" i="21"/>
  <c r="H123" i="21"/>
  <c r="I123" i="21"/>
  <c r="J123" i="21" s="1"/>
  <c r="K123" i="21" s="1"/>
  <c r="I69" i="21"/>
  <c r="J69" i="21" s="1"/>
  <c r="K69" i="21" s="1"/>
  <c r="H69" i="21"/>
  <c r="H81" i="21"/>
  <c r="I81" i="21"/>
  <c r="J81" i="21" s="1"/>
  <c r="K81" i="21" s="1"/>
  <c r="I64" i="20"/>
  <c r="J64" i="20" s="1"/>
  <c r="K64" i="20" s="1"/>
  <c r="H64" i="20"/>
  <c r="H39" i="20"/>
  <c r="I39" i="20"/>
  <c r="J39" i="20" s="1"/>
  <c r="K39" i="20" s="1"/>
  <c r="H19" i="21"/>
  <c r="I19" i="21"/>
  <c r="J19" i="21" s="1"/>
  <c r="K19" i="21" s="1"/>
  <c r="I20" i="21"/>
  <c r="J20" i="21" s="1"/>
  <c r="K20" i="21" s="1"/>
  <c r="H20" i="21"/>
  <c r="I10" i="21"/>
  <c r="J10" i="21" s="1"/>
  <c r="K10" i="21" s="1"/>
  <c r="H10" i="21"/>
  <c r="H313" i="20"/>
  <c r="I313" i="20"/>
  <c r="J313" i="20" s="1"/>
  <c r="K313" i="20" s="1"/>
  <c r="H284" i="20"/>
  <c r="I284" i="20"/>
  <c r="J284" i="20" s="1"/>
  <c r="K284" i="20" s="1"/>
  <c r="I296" i="21"/>
  <c r="J296" i="21" s="1"/>
  <c r="K296" i="21" s="1"/>
  <c r="H296" i="21"/>
  <c r="H267" i="21"/>
  <c r="I267" i="21"/>
  <c r="J267" i="21" s="1"/>
  <c r="K267" i="21" s="1"/>
  <c r="I238" i="20"/>
  <c r="J238" i="20" s="1"/>
  <c r="K238" i="20" s="1"/>
  <c r="H238" i="20"/>
  <c r="I250" i="20"/>
  <c r="J250" i="20" s="1"/>
  <c r="K250" i="20" s="1"/>
  <c r="H250" i="20"/>
  <c r="H221" i="21"/>
  <c r="I221" i="21"/>
  <c r="J221" i="21" s="1"/>
  <c r="K221" i="21" s="1"/>
  <c r="I233" i="20"/>
  <c r="J233" i="20" s="1"/>
  <c r="K233" i="20" s="1"/>
  <c r="H233" i="20"/>
  <c r="H204" i="21"/>
  <c r="I204" i="21"/>
  <c r="J204" i="21" s="1"/>
  <c r="K204" i="21" s="1"/>
  <c r="I175" i="20"/>
  <c r="J175" i="20" s="1"/>
  <c r="K175" i="20" s="1"/>
  <c r="H175" i="20"/>
  <c r="H187" i="20"/>
  <c r="I187" i="20"/>
  <c r="J187" i="20" s="1"/>
  <c r="K187" i="20" s="1"/>
  <c r="I170" i="21"/>
  <c r="J170" i="21" s="1"/>
  <c r="K170" i="21" s="1"/>
  <c r="H170" i="21"/>
  <c r="I116" i="20"/>
  <c r="J116" i="20" s="1"/>
  <c r="K116" i="20" s="1"/>
  <c r="H116" i="20"/>
  <c r="I91" i="21"/>
  <c r="H91" i="21"/>
  <c r="I107" i="21"/>
  <c r="H107" i="21"/>
  <c r="I82" i="20"/>
  <c r="J82" i="20" s="1"/>
  <c r="K82" i="20" s="1"/>
  <c r="H82" i="20"/>
  <c r="I65" i="21"/>
  <c r="J65" i="21" s="1"/>
  <c r="K65" i="21" s="1"/>
  <c r="H65" i="21"/>
  <c r="H40" i="20"/>
  <c r="I40" i="20"/>
  <c r="J40" i="20" s="1"/>
  <c r="K40" i="20" s="1"/>
  <c r="I21" i="21"/>
  <c r="J21" i="21" s="1"/>
  <c r="K21" i="21" s="1"/>
  <c r="H21" i="21"/>
  <c r="H22" i="21"/>
  <c r="I22" i="21"/>
  <c r="J22" i="21" s="1"/>
  <c r="K22" i="21" s="1"/>
  <c r="I277" i="21"/>
  <c r="J277" i="21" s="1"/>
  <c r="K277" i="21" s="1"/>
  <c r="H277" i="21"/>
  <c r="I235" i="20"/>
  <c r="J235" i="20" s="1"/>
  <c r="K235" i="20" s="1"/>
  <c r="H235" i="20"/>
  <c r="I193" i="21"/>
  <c r="J193" i="21" s="1"/>
  <c r="K193" i="21" s="1"/>
  <c r="H193" i="21"/>
  <c r="I134" i="20"/>
  <c r="J134" i="20" s="1"/>
  <c r="K134" i="20" s="1"/>
  <c r="H134" i="20"/>
  <c r="H146" i="20"/>
  <c r="I146" i="20"/>
  <c r="J146" i="20" s="1"/>
  <c r="K146" i="20" s="1"/>
  <c r="I117" i="21"/>
  <c r="J117" i="21" s="1"/>
  <c r="K117" i="21" s="1"/>
  <c r="H117" i="21"/>
  <c r="H96" i="21"/>
  <c r="I96" i="21"/>
  <c r="I71" i="21"/>
  <c r="J71" i="21" s="1"/>
  <c r="K71" i="21" s="1"/>
  <c r="H71" i="21"/>
  <c r="I50" i="20"/>
  <c r="J50" i="20" s="1"/>
  <c r="K50" i="20" s="1"/>
  <c r="H50" i="20"/>
  <c r="H62" i="20"/>
  <c r="I62" i="20"/>
  <c r="J62" i="20" s="1"/>
  <c r="K62" i="20" s="1"/>
  <c r="I37" i="21"/>
  <c r="J37" i="21" s="1"/>
  <c r="K37" i="21" s="1"/>
  <c r="H37" i="21"/>
  <c r="H23" i="20"/>
  <c r="I23" i="20"/>
  <c r="J23" i="20" s="1"/>
  <c r="K23" i="20" s="1"/>
  <c r="I303" i="20"/>
  <c r="J303" i="20" s="1"/>
  <c r="K303" i="20" s="1"/>
  <c r="H303" i="20"/>
  <c r="H315" i="20"/>
  <c r="I315" i="20"/>
  <c r="J315" i="20" s="1"/>
  <c r="K315" i="20" s="1"/>
  <c r="I257" i="21"/>
  <c r="J257" i="21" s="1"/>
  <c r="K257" i="21" s="1"/>
  <c r="H257" i="21"/>
  <c r="I244" i="20"/>
  <c r="J244" i="20" s="1"/>
  <c r="K244" i="20" s="1"/>
  <c r="H244" i="20"/>
  <c r="I227" i="21"/>
  <c r="J227" i="21" s="1"/>
  <c r="K227" i="21" s="1"/>
  <c r="H227" i="21"/>
  <c r="I198" i="20"/>
  <c r="J198" i="20" s="1"/>
  <c r="K198" i="20" s="1"/>
  <c r="H198" i="20"/>
  <c r="H210" i="20"/>
  <c r="I210" i="20"/>
  <c r="J210" i="20" s="1"/>
  <c r="K210" i="20" s="1"/>
  <c r="H181" i="21"/>
  <c r="I181" i="21"/>
  <c r="J181" i="21" s="1"/>
  <c r="K181" i="21" s="1"/>
  <c r="I152" i="20"/>
  <c r="J152" i="20" s="1"/>
  <c r="K152" i="20" s="1"/>
  <c r="H152" i="20"/>
  <c r="H139" i="20"/>
  <c r="I139" i="20"/>
  <c r="J139" i="20" s="1"/>
  <c r="K139" i="20" s="1"/>
  <c r="I110" i="20"/>
  <c r="J110" i="20" s="1"/>
  <c r="K110" i="20" s="1"/>
  <c r="H110" i="20"/>
  <c r="I126" i="20"/>
  <c r="J126" i="20" s="1"/>
  <c r="K126" i="20" s="1"/>
  <c r="H126" i="20"/>
  <c r="I97" i="21"/>
  <c r="H97" i="21"/>
  <c r="H72" i="20"/>
  <c r="I72" i="20"/>
  <c r="J72" i="20" s="1"/>
  <c r="K72" i="20" s="1"/>
  <c r="I47" i="20"/>
  <c r="J47" i="20" s="1"/>
  <c r="K47" i="20" s="1"/>
  <c r="H47" i="20"/>
  <c r="H59" i="21"/>
  <c r="I59" i="21"/>
  <c r="J59" i="21" s="1"/>
  <c r="K59" i="21" s="1"/>
  <c r="I30" i="21"/>
  <c r="J30" i="21" s="1"/>
  <c r="K30" i="21" s="1"/>
  <c r="H30" i="21"/>
  <c r="I9" i="21"/>
  <c r="J9" i="21" s="1"/>
  <c r="K9" i="21" s="1"/>
  <c r="H9" i="21"/>
  <c r="H279" i="21"/>
  <c r="I279" i="21"/>
  <c r="J279" i="21" s="1"/>
  <c r="K279" i="21" s="1"/>
  <c r="I203" i="21"/>
  <c r="J203" i="21" s="1"/>
  <c r="K203" i="21" s="1"/>
  <c r="H203" i="21"/>
  <c r="I186" i="21"/>
  <c r="J186" i="21" s="1"/>
  <c r="K186" i="21" s="1"/>
  <c r="H186" i="21"/>
  <c r="I115" i="20"/>
  <c r="J115" i="20" s="1"/>
  <c r="K115" i="20" s="1"/>
  <c r="H115" i="20"/>
  <c r="H77" i="20"/>
  <c r="I77" i="20"/>
  <c r="J77" i="20" s="1"/>
  <c r="K77" i="20" s="1"/>
  <c r="I60" i="21"/>
  <c r="J60" i="21" s="1"/>
  <c r="K60" i="21" s="1"/>
  <c r="H60" i="21"/>
  <c r="H12" i="20"/>
  <c r="I12" i="20"/>
  <c r="J12" i="20" s="1"/>
  <c r="K12" i="20" s="1"/>
  <c r="I263" i="21"/>
  <c r="J263" i="21" s="1"/>
  <c r="K263" i="21" s="1"/>
  <c r="H263" i="21"/>
  <c r="I212" i="20"/>
  <c r="H212" i="20"/>
  <c r="V212" i="20" s="1"/>
  <c r="I124" i="21"/>
  <c r="J124" i="21" s="1"/>
  <c r="K124" i="21" s="1"/>
  <c r="H124" i="21"/>
  <c r="H61" i="21"/>
  <c r="I61" i="21"/>
  <c r="J61" i="21" s="1"/>
  <c r="K61" i="21" s="1"/>
  <c r="H14" i="20"/>
  <c r="I14" i="20"/>
  <c r="J14" i="20" s="1"/>
  <c r="K14" i="20" s="1"/>
  <c r="I293" i="21"/>
  <c r="J293" i="21" s="1"/>
  <c r="K293" i="21" s="1"/>
  <c r="H293" i="21"/>
  <c r="H239" i="20"/>
  <c r="I239" i="20"/>
  <c r="J239" i="20" s="1"/>
  <c r="K239" i="20" s="1"/>
  <c r="H197" i="21"/>
  <c r="I197" i="21"/>
  <c r="J197" i="21" s="1"/>
  <c r="K197" i="21" s="1"/>
  <c r="I155" i="20"/>
  <c r="J155" i="20" s="1"/>
  <c r="K155" i="20" s="1"/>
  <c r="H155" i="20"/>
  <c r="I113" i="20"/>
  <c r="J113" i="20" s="1"/>
  <c r="K113" i="20" s="1"/>
  <c r="H113" i="20"/>
  <c r="I104" i="20"/>
  <c r="H104" i="20"/>
  <c r="I15" i="21"/>
  <c r="J15" i="21" s="1"/>
  <c r="K15" i="21" s="1"/>
  <c r="H15" i="21"/>
  <c r="H311" i="20"/>
  <c r="I311" i="20"/>
  <c r="J311" i="20" s="1"/>
  <c r="K311" i="20" s="1"/>
  <c r="H294" i="21"/>
  <c r="I294" i="21"/>
  <c r="J294" i="21" s="1"/>
  <c r="K294" i="21" s="1"/>
  <c r="H223" i="21"/>
  <c r="I223" i="21"/>
  <c r="J223" i="21" s="1"/>
  <c r="K223" i="21" s="1"/>
  <c r="I177" i="20"/>
  <c r="J177" i="20" s="1"/>
  <c r="K177" i="20" s="1"/>
  <c r="H177" i="20"/>
  <c r="I189" i="20"/>
  <c r="J189" i="20" s="1"/>
  <c r="K189" i="20" s="1"/>
  <c r="H189" i="20"/>
  <c r="H135" i="21"/>
  <c r="I135" i="21"/>
  <c r="J135" i="21" s="1"/>
  <c r="K135" i="21" s="1"/>
  <c r="I147" i="21"/>
  <c r="J147" i="21" s="1"/>
  <c r="K147" i="21" s="1"/>
  <c r="H147" i="21"/>
  <c r="I118" i="21"/>
  <c r="J118" i="21" s="1"/>
  <c r="K118" i="21" s="1"/>
  <c r="H118" i="21"/>
  <c r="H93" i="21"/>
  <c r="I93" i="21"/>
  <c r="H68" i="20"/>
  <c r="I68" i="20"/>
  <c r="J68" i="20" s="1"/>
  <c r="K68" i="20" s="1"/>
  <c r="I26" i="20"/>
  <c r="J26" i="20" s="1"/>
  <c r="K26" i="20" s="1"/>
  <c r="H26" i="20"/>
  <c r="I300" i="21"/>
  <c r="J300" i="21" s="1"/>
  <c r="K300" i="21" s="1"/>
  <c r="H300" i="21"/>
  <c r="I287" i="21"/>
  <c r="J287" i="21" s="1"/>
  <c r="K287" i="21" s="1"/>
  <c r="H287" i="21"/>
  <c r="H270" i="20"/>
  <c r="I270" i="20"/>
  <c r="J270" i="20" s="1"/>
  <c r="K270" i="20" s="1"/>
  <c r="I241" i="20"/>
  <c r="J241" i="20" s="1"/>
  <c r="K241" i="20" s="1"/>
  <c r="H241" i="20"/>
  <c r="H253" i="20"/>
  <c r="I253" i="20"/>
  <c r="J253" i="20" s="1"/>
  <c r="K253" i="20" s="1"/>
  <c r="H224" i="20"/>
  <c r="I224" i="20"/>
  <c r="J224" i="20" s="1"/>
  <c r="K224" i="20" s="1"/>
  <c r="I195" i="21"/>
  <c r="J195" i="21" s="1"/>
  <c r="K195" i="21" s="1"/>
  <c r="H195" i="21"/>
  <c r="H207" i="20"/>
  <c r="I207" i="20"/>
  <c r="J207" i="20" s="1"/>
  <c r="K207" i="20" s="1"/>
  <c r="H182" i="20"/>
  <c r="I182" i="20"/>
  <c r="J182" i="20" s="1"/>
  <c r="K182" i="20" s="1"/>
  <c r="I153" i="20"/>
  <c r="J153" i="20" s="1"/>
  <c r="K153" i="20" s="1"/>
  <c r="H153" i="20"/>
  <c r="I165" i="21"/>
  <c r="J165" i="21" s="1"/>
  <c r="K165" i="21" s="1"/>
  <c r="H165" i="21"/>
  <c r="H140" i="20"/>
  <c r="I140" i="20"/>
  <c r="J140" i="20" s="1"/>
  <c r="K140" i="20" s="1"/>
  <c r="I123" i="20"/>
  <c r="J123" i="20" s="1"/>
  <c r="K123" i="20" s="1"/>
  <c r="H123" i="20"/>
  <c r="H98" i="20"/>
  <c r="I98" i="20"/>
  <c r="I85" i="20"/>
  <c r="J85" i="20" s="1"/>
  <c r="K85" i="20" s="1"/>
  <c r="H85" i="20"/>
  <c r="H56" i="21"/>
  <c r="I56" i="21"/>
  <c r="J56" i="21" s="1"/>
  <c r="K56" i="21" s="1"/>
  <c r="H27" i="21"/>
  <c r="I27" i="21"/>
  <c r="J27" i="21" s="1"/>
  <c r="K27" i="21" s="1"/>
  <c r="I43" i="21"/>
  <c r="J43" i="21" s="1"/>
  <c r="K43" i="21" s="1"/>
  <c r="H43" i="21"/>
  <c r="H19" i="20"/>
  <c r="I19" i="20"/>
  <c r="J19" i="20" s="1"/>
  <c r="K19" i="20" s="1"/>
  <c r="I16" i="21"/>
  <c r="J16" i="21" s="1"/>
  <c r="K16" i="21" s="1"/>
  <c r="H16" i="21"/>
  <c r="I256" i="21"/>
  <c r="J256" i="21" s="1"/>
  <c r="K256" i="21" s="1"/>
  <c r="H256" i="21"/>
  <c r="I301" i="20"/>
  <c r="J301" i="20" s="1"/>
  <c r="K301" i="20" s="1"/>
  <c r="H301" i="20"/>
  <c r="I313" i="21"/>
  <c r="J313" i="21" s="1"/>
  <c r="K313" i="21" s="1"/>
  <c r="H313" i="21"/>
  <c r="H284" i="21"/>
  <c r="I284" i="21"/>
  <c r="J284" i="21" s="1"/>
  <c r="K284" i="21" s="1"/>
  <c r="H296" i="20"/>
  <c r="I296" i="20"/>
  <c r="J296" i="20" s="1"/>
  <c r="K296" i="20" s="1"/>
  <c r="H267" i="20"/>
  <c r="I267" i="20"/>
  <c r="J267" i="20" s="1"/>
  <c r="K267" i="20" s="1"/>
  <c r="I238" i="21"/>
  <c r="J238" i="21" s="1"/>
  <c r="K238" i="21" s="1"/>
  <c r="H238" i="21"/>
  <c r="I250" i="21"/>
  <c r="J250" i="21" s="1"/>
  <c r="K250" i="21" s="1"/>
  <c r="H250" i="21"/>
  <c r="I233" i="21"/>
  <c r="J233" i="21" s="1"/>
  <c r="K233" i="21" s="1"/>
  <c r="H233" i="21"/>
  <c r="I179" i="21"/>
  <c r="J179" i="21" s="1"/>
  <c r="K179" i="21" s="1"/>
  <c r="H179" i="21"/>
  <c r="I162" i="20"/>
  <c r="J162" i="20" s="1"/>
  <c r="K162" i="20" s="1"/>
  <c r="H162" i="20"/>
  <c r="H133" i="20"/>
  <c r="I133" i="20"/>
  <c r="J133" i="20" s="1"/>
  <c r="K133" i="20" s="1"/>
  <c r="I145" i="20"/>
  <c r="J145" i="20" s="1"/>
  <c r="K145" i="20" s="1"/>
  <c r="H145" i="20"/>
  <c r="I116" i="21"/>
  <c r="J116" i="21" s="1"/>
  <c r="K116" i="21" s="1"/>
  <c r="H116" i="21"/>
  <c r="H91" i="20"/>
  <c r="I91" i="20"/>
  <c r="I107" i="20"/>
  <c r="H107" i="20"/>
  <c r="H82" i="21"/>
  <c r="I82" i="21"/>
  <c r="J82" i="21" s="1"/>
  <c r="K82" i="21" s="1"/>
  <c r="H57" i="20"/>
  <c r="I57" i="20"/>
  <c r="J57" i="20" s="1"/>
  <c r="K57" i="20" s="1"/>
  <c r="I28" i="20"/>
  <c r="J28" i="20" s="1"/>
  <c r="K28" i="20" s="1"/>
  <c r="H28" i="20"/>
  <c r="H44" i="20"/>
  <c r="I44" i="20"/>
  <c r="J44" i="20" s="1"/>
  <c r="K44" i="20" s="1"/>
  <c r="H67" i="21"/>
  <c r="I67" i="21"/>
  <c r="J67" i="21" s="1"/>
  <c r="K67" i="21" s="1"/>
  <c r="I302" i="20"/>
  <c r="J302" i="20" s="1"/>
  <c r="K302" i="20" s="1"/>
  <c r="H302" i="20"/>
  <c r="H314" i="20"/>
  <c r="I314" i="20"/>
  <c r="J314" i="20" s="1"/>
  <c r="K314" i="20" s="1"/>
  <c r="I289" i="20"/>
  <c r="J289" i="20" s="1"/>
  <c r="K289" i="20" s="1"/>
  <c r="H289" i="20"/>
  <c r="H260" i="20"/>
  <c r="I260" i="20"/>
  <c r="J260" i="20" s="1"/>
  <c r="K260" i="20" s="1"/>
  <c r="H272" i="21"/>
  <c r="I272" i="21"/>
  <c r="J272" i="21" s="1"/>
  <c r="K272" i="21" s="1"/>
  <c r="H247" i="21"/>
  <c r="I247" i="21"/>
  <c r="J247" i="21" s="1"/>
  <c r="K247" i="21" s="1"/>
  <c r="H218" i="20"/>
  <c r="I218" i="20"/>
  <c r="J218" i="20" s="1"/>
  <c r="K218" i="20" s="1"/>
  <c r="I230" i="20"/>
  <c r="J230" i="20" s="1"/>
  <c r="K230" i="20" s="1"/>
  <c r="H230" i="20"/>
  <c r="H205" i="20"/>
  <c r="I205" i="20"/>
  <c r="J205" i="20" s="1"/>
  <c r="K205" i="20" s="1"/>
  <c r="H176" i="21"/>
  <c r="I176" i="21"/>
  <c r="J176" i="21" s="1"/>
  <c r="K176" i="21" s="1"/>
  <c r="I188" i="20"/>
  <c r="J188" i="20" s="1"/>
  <c r="K188" i="20" s="1"/>
  <c r="H188" i="20"/>
  <c r="I163" i="21"/>
  <c r="J163" i="21" s="1"/>
  <c r="K163" i="21" s="1"/>
  <c r="H163" i="21"/>
  <c r="I134" i="21"/>
  <c r="J134" i="21" s="1"/>
  <c r="K134" i="21" s="1"/>
  <c r="H134" i="21"/>
  <c r="H146" i="21"/>
  <c r="I146" i="21"/>
  <c r="J146" i="21" s="1"/>
  <c r="K146" i="21" s="1"/>
  <c r="H121" i="20"/>
  <c r="I121" i="20"/>
  <c r="J121" i="20" s="1"/>
  <c r="K121" i="20" s="1"/>
  <c r="I96" i="20"/>
  <c r="H96" i="20"/>
  <c r="I71" i="20"/>
  <c r="J71" i="20" s="1"/>
  <c r="K71" i="20" s="1"/>
  <c r="H71" i="20"/>
  <c r="H50" i="21"/>
  <c r="I50" i="21"/>
  <c r="J50" i="21" s="1"/>
  <c r="K50" i="21" s="1"/>
  <c r="H62" i="21"/>
  <c r="I62" i="21"/>
  <c r="J62" i="21" s="1"/>
  <c r="K62" i="21" s="1"/>
  <c r="H41" i="20"/>
  <c r="I41" i="20"/>
  <c r="J41" i="20" s="1"/>
  <c r="K41" i="20" s="1"/>
  <c r="I172" i="20"/>
  <c r="J172" i="20" s="1"/>
  <c r="K172" i="20" s="1"/>
  <c r="H172" i="20"/>
  <c r="H307" i="21"/>
  <c r="I307" i="21"/>
  <c r="J307" i="21" s="1"/>
  <c r="K307" i="21" s="1"/>
  <c r="H290" i="20"/>
  <c r="I290" i="20"/>
  <c r="J290" i="20" s="1"/>
  <c r="K290" i="20" s="1"/>
  <c r="I261" i="20"/>
  <c r="J261" i="20" s="1"/>
  <c r="K261" i="20" s="1"/>
  <c r="H261" i="20"/>
  <c r="H273" i="20"/>
  <c r="I273" i="20"/>
  <c r="J273" i="20" s="1"/>
  <c r="K273" i="20" s="1"/>
  <c r="I244" i="21"/>
  <c r="J244" i="21" s="1"/>
  <c r="K244" i="21" s="1"/>
  <c r="H244" i="21"/>
  <c r="H215" i="21"/>
  <c r="I215" i="21"/>
  <c r="J215" i="21" s="1"/>
  <c r="K215" i="21" s="1"/>
  <c r="I227" i="20"/>
  <c r="J227" i="20" s="1"/>
  <c r="K227" i="20" s="1"/>
  <c r="H227" i="20"/>
  <c r="H198" i="21"/>
  <c r="I198" i="21"/>
  <c r="J198" i="21" s="1"/>
  <c r="K198" i="21" s="1"/>
  <c r="H210" i="21"/>
  <c r="I210" i="21"/>
  <c r="J210" i="21" s="1"/>
  <c r="K210" i="21" s="1"/>
  <c r="I156" i="20"/>
  <c r="J156" i="20" s="1"/>
  <c r="K156" i="20" s="1"/>
  <c r="H156" i="20"/>
  <c r="I168" i="21"/>
  <c r="J168" i="21" s="1"/>
  <c r="K168" i="21" s="1"/>
  <c r="H168" i="21"/>
  <c r="I110" i="21"/>
  <c r="J110" i="21" s="1"/>
  <c r="K110" i="21" s="1"/>
  <c r="H110" i="21"/>
  <c r="H126" i="21"/>
  <c r="I126" i="21"/>
  <c r="J126" i="21" s="1"/>
  <c r="K126" i="21" s="1"/>
  <c r="H101" i="20"/>
  <c r="I101" i="20"/>
  <c r="I76" i="20"/>
  <c r="J76" i="20" s="1"/>
  <c r="K76" i="20" s="1"/>
  <c r="H76" i="20"/>
  <c r="H59" i="20"/>
  <c r="I59" i="20"/>
  <c r="J59" i="20" s="1"/>
  <c r="K59" i="20" s="1"/>
  <c r="I34" i="20"/>
  <c r="J34" i="20" s="1"/>
  <c r="K34" i="20" s="1"/>
  <c r="H34" i="20"/>
  <c r="H17" i="20"/>
  <c r="I17" i="20"/>
  <c r="J17" i="20" s="1"/>
  <c r="K17" i="20" s="1"/>
  <c r="I304" i="21"/>
  <c r="J304" i="21" s="1"/>
  <c r="K304" i="21" s="1"/>
  <c r="H304" i="21"/>
  <c r="H316" i="20"/>
  <c r="I316" i="20"/>
  <c r="J316" i="20" s="1"/>
  <c r="K316" i="20" s="1"/>
  <c r="I287" i="20"/>
  <c r="J287" i="20" s="1"/>
  <c r="K287" i="20" s="1"/>
  <c r="H287" i="20"/>
  <c r="I258" i="20"/>
  <c r="J258" i="20" s="1"/>
  <c r="K258" i="20" s="1"/>
  <c r="H258" i="20"/>
  <c r="I270" i="21"/>
  <c r="J270" i="21" s="1"/>
  <c r="K270" i="21" s="1"/>
  <c r="H270" i="21"/>
  <c r="I241" i="21"/>
  <c r="J241" i="21" s="1"/>
  <c r="K241" i="21" s="1"/>
  <c r="H241" i="21"/>
  <c r="I253" i="21"/>
  <c r="J253" i="21" s="1"/>
  <c r="K253" i="21" s="1"/>
  <c r="H253" i="21"/>
  <c r="H195" i="20"/>
  <c r="I195" i="20"/>
  <c r="J195" i="20" s="1"/>
  <c r="K195" i="20" s="1"/>
  <c r="I182" i="21"/>
  <c r="J182" i="21" s="1"/>
  <c r="K182" i="21" s="1"/>
  <c r="H182" i="21"/>
  <c r="H153" i="21"/>
  <c r="I153" i="21"/>
  <c r="J153" i="21" s="1"/>
  <c r="K153" i="21" s="1"/>
  <c r="H140" i="21"/>
  <c r="I140" i="21"/>
  <c r="J140" i="21" s="1"/>
  <c r="K140" i="21" s="1"/>
  <c r="H111" i="21"/>
  <c r="I111" i="21"/>
  <c r="J111" i="21" s="1"/>
  <c r="K111" i="21" s="1"/>
  <c r="H127" i="21"/>
  <c r="I127" i="21"/>
  <c r="J127" i="21" s="1"/>
  <c r="K127" i="21" s="1"/>
  <c r="I98" i="21"/>
  <c r="H98" i="21"/>
  <c r="H73" i="20"/>
  <c r="I73" i="20"/>
  <c r="J73" i="20" s="1"/>
  <c r="K73" i="20" s="1"/>
  <c r="I85" i="21"/>
  <c r="J85" i="21" s="1"/>
  <c r="K85" i="21" s="1"/>
  <c r="H85" i="21"/>
  <c r="H56" i="20"/>
  <c r="I56" i="20"/>
  <c r="J56" i="20" s="1"/>
  <c r="K56" i="20" s="1"/>
  <c r="H27" i="20"/>
  <c r="I27" i="20"/>
  <c r="J27" i="20" s="1"/>
  <c r="K27" i="20" s="1"/>
  <c r="H43" i="20"/>
  <c r="I43" i="20"/>
  <c r="J43" i="20" s="1"/>
  <c r="K43" i="20" s="1"/>
  <c r="I298" i="20"/>
  <c r="J298" i="20" s="1"/>
  <c r="K298" i="20" s="1"/>
  <c r="H298" i="20"/>
  <c r="H16" i="20"/>
  <c r="I16" i="20"/>
  <c r="J16" i="20" s="1"/>
  <c r="K16" i="20" s="1"/>
  <c r="H256" i="20"/>
  <c r="I256" i="20"/>
  <c r="J256" i="20" s="1"/>
  <c r="K256" i="20" s="1"/>
  <c r="H301" i="21"/>
  <c r="I301" i="21"/>
  <c r="J301" i="21" s="1"/>
  <c r="K301" i="21" s="1"/>
  <c r="H288" i="21"/>
  <c r="I288" i="21"/>
  <c r="J288" i="21" s="1"/>
  <c r="K288" i="21" s="1"/>
  <c r="I242" i="20"/>
  <c r="J242" i="20" s="1"/>
  <c r="K242" i="20" s="1"/>
  <c r="H242" i="20"/>
  <c r="H225" i="20"/>
  <c r="I225" i="20"/>
  <c r="J225" i="20" s="1"/>
  <c r="K225" i="20" s="1"/>
  <c r="I196" i="20"/>
  <c r="J196" i="20" s="1"/>
  <c r="K196" i="20" s="1"/>
  <c r="H196" i="20"/>
  <c r="H208" i="21"/>
  <c r="I208" i="21"/>
  <c r="J208" i="21" s="1"/>
  <c r="K208" i="21" s="1"/>
  <c r="H179" i="20"/>
  <c r="I179" i="20"/>
  <c r="J179" i="20" s="1"/>
  <c r="K179" i="20" s="1"/>
  <c r="I191" i="21"/>
  <c r="J191" i="21" s="1"/>
  <c r="K191" i="21" s="1"/>
  <c r="H191" i="21"/>
  <c r="I162" i="21"/>
  <c r="J162" i="21" s="1"/>
  <c r="K162" i="21" s="1"/>
  <c r="H162" i="21"/>
  <c r="I133" i="21"/>
  <c r="J133" i="21" s="1"/>
  <c r="K133" i="21" s="1"/>
  <c r="H133" i="21"/>
  <c r="I145" i="21"/>
  <c r="J145" i="21" s="1"/>
  <c r="K145" i="21" s="1"/>
  <c r="H145" i="21"/>
  <c r="I120" i="21"/>
  <c r="J120" i="21" s="1"/>
  <c r="K120" i="21" s="1"/>
  <c r="H120" i="21"/>
  <c r="I95" i="21"/>
  <c r="H95" i="21"/>
  <c r="H70" i="20"/>
  <c r="I70" i="20"/>
  <c r="J70" i="20" s="1"/>
  <c r="K70" i="20" s="1"/>
  <c r="I86" i="20"/>
  <c r="J86" i="20" s="1"/>
  <c r="K86" i="20" s="1"/>
  <c r="H86" i="20"/>
  <c r="I57" i="21"/>
  <c r="J57" i="21" s="1"/>
  <c r="K57" i="21" s="1"/>
  <c r="H57" i="21"/>
  <c r="I28" i="21"/>
  <c r="J28" i="21" s="1"/>
  <c r="K28" i="21" s="1"/>
  <c r="H28" i="21"/>
  <c r="I44" i="21"/>
  <c r="J44" i="21" s="1"/>
  <c r="K44" i="21" s="1"/>
  <c r="H44" i="21"/>
  <c r="H67" i="20"/>
  <c r="I67" i="20"/>
  <c r="J67" i="20" s="1"/>
  <c r="K67" i="20" s="1"/>
  <c r="H302" i="21"/>
  <c r="I302" i="21"/>
  <c r="J302" i="21" s="1"/>
  <c r="K302" i="21" s="1"/>
  <c r="H314" i="21"/>
  <c r="I314" i="21"/>
  <c r="J314" i="21" s="1"/>
  <c r="K314" i="21" s="1"/>
  <c r="H289" i="21"/>
  <c r="I289" i="21"/>
  <c r="J289" i="21" s="1"/>
  <c r="K289" i="21" s="1"/>
  <c r="H260" i="21"/>
  <c r="I260" i="21"/>
  <c r="J260" i="21" s="1"/>
  <c r="K260" i="21" s="1"/>
  <c r="H272" i="20"/>
  <c r="I272" i="20"/>
  <c r="J272" i="20" s="1"/>
  <c r="K272" i="20" s="1"/>
  <c r="H247" i="20"/>
  <c r="I247" i="20"/>
  <c r="J247" i="20" s="1"/>
  <c r="K247" i="20" s="1"/>
  <c r="H218" i="21"/>
  <c r="I218" i="21"/>
  <c r="J218" i="21" s="1"/>
  <c r="K218" i="21" s="1"/>
  <c r="H230" i="21"/>
  <c r="I230" i="21"/>
  <c r="J230" i="21" s="1"/>
  <c r="K230" i="21" s="1"/>
  <c r="H205" i="21"/>
  <c r="I205" i="21"/>
  <c r="J205" i="21" s="1"/>
  <c r="K205" i="21" s="1"/>
  <c r="I176" i="20"/>
  <c r="J176" i="20" s="1"/>
  <c r="K176" i="20" s="1"/>
  <c r="H176" i="20"/>
  <c r="I188" i="21"/>
  <c r="J188" i="21" s="1"/>
  <c r="K188" i="21" s="1"/>
  <c r="H188" i="21"/>
  <c r="H163" i="20"/>
  <c r="I163" i="20"/>
  <c r="J163" i="20" s="1"/>
  <c r="K163" i="20" s="1"/>
  <c r="H138" i="20"/>
  <c r="I138" i="20"/>
  <c r="J138" i="20" s="1"/>
  <c r="K138" i="20" s="1"/>
  <c r="I121" i="21"/>
  <c r="J121" i="21" s="1"/>
  <c r="K121" i="21" s="1"/>
  <c r="H121" i="21"/>
  <c r="I100" i="20"/>
  <c r="H100" i="20"/>
  <c r="H75" i="21"/>
  <c r="I75" i="21"/>
  <c r="J75" i="21" s="1"/>
  <c r="K75" i="21" s="1"/>
  <c r="I54" i="20"/>
  <c r="J54" i="20" s="1"/>
  <c r="K54" i="20" s="1"/>
  <c r="H54" i="20"/>
  <c r="H41" i="21"/>
  <c r="I41" i="21"/>
  <c r="J41" i="21" s="1"/>
  <c r="K41" i="21" s="1"/>
  <c r="H172" i="21"/>
  <c r="I172" i="21"/>
  <c r="J172" i="21" s="1"/>
  <c r="K172" i="21" s="1"/>
  <c r="H307" i="20"/>
  <c r="I307" i="20"/>
  <c r="J307" i="20" s="1"/>
  <c r="K307" i="20" s="1"/>
  <c r="I278" i="20"/>
  <c r="J278" i="20" s="1"/>
  <c r="K278" i="20" s="1"/>
  <c r="H278" i="20"/>
  <c r="H290" i="21"/>
  <c r="I290" i="21"/>
  <c r="J290" i="21" s="1"/>
  <c r="K290" i="21" s="1"/>
  <c r="H261" i="21"/>
  <c r="I261" i="21"/>
  <c r="J261" i="21" s="1"/>
  <c r="K261" i="21" s="1"/>
  <c r="I273" i="21"/>
  <c r="J273" i="21" s="1"/>
  <c r="K273" i="21" s="1"/>
  <c r="H273" i="21"/>
  <c r="I215" i="20"/>
  <c r="J215" i="20" s="1"/>
  <c r="K215" i="20" s="1"/>
  <c r="H215" i="20"/>
  <c r="H202" i="20"/>
  <c r="I202" i="20"/>
  <c r="J202" i="20" s="1"/>
  <c r="K202" i="20" s="1"/>
  <c r="H185" i="20"/>
  <c r="I185" i="20"/>
  <c r="J185" i="20" s="1"/>
  <c r="K185" i="20" s="1"/>
  <c r="I156" i="21"/>
  <c r="J156" i="21" s="1"/>
  <c r="K156" i="21" s="1"/>
  <c r="H156" i="21"/>
  <c r="I168" i="20"/>
  <c r="J168" i="20" s="1"/>
  <c r="K168" i="20" s="1"/>
  <c r="H168" i="20"/>
  <c r="I143" i="21"/>
  <c r="J143" i="21" s="1"/>
  <c r="K143" i="21" s="1"/>
  <c r="H143" i="21"/>
  <c r="I114" i="20"/>
  <c r="J114" i="20" s="1"/>
  <c r="K114" i="20" s="1"/>
  <c r="H114" i="20"/>
  <c r="I89" i="20"/>
  <c r="H89" i="20"/>
  <c r="I101" i="21"/>
  <c r="H101" i="21"/>
  <c r="I76" i="21"/>
  <c r="J76" i="21" s="1"/>
  <c r="K76" i="21" s="1"/>
  <c r="H76" i="21"/>
  <c r="I51" i="21"/>
  <c r="J51" i="21" s="1"/>
  <c r="K51" i="21" s="1"/>
  <c r="H51" i="21"/>
  <c r="I34" i="21"/>
  <c r="J34" i="21" s="1"/>
  <c r="K34" i="21" s="1"/>
  <c r="H34" i="21"/>
  <c r="I17" i="21"/>
  <c r="J17" i="21" s="1"/>
  <c r="K17" i="21" s="1"/>
  <c r="H17" i="21"/>
  <c r="O6" i="4"/>
  <c r="P35" i="4"/>
  <c r="P54" i="4"/>
  <c r="P94" i="4"/>
  <c r="P92" i="4"/>
  <c r="P27" i="4"/>
  <c r="P106" i="4"/>
  <c r="P104" i="4"/>
  <c r="P39" i="4"/>
  <c r="P58" i="4"/>
  <c r="P107" i="4"/>
  <c r="P61" i="4"/>
  <c r="P57" i="4"/>
  <c r="P34" i="4"/>
  <c r="P53" i="4"/>
  <c r="P51" i="4"/>
  <c r="P52" i="4"/>
  <c r="P14" i="4"/>
  <c r="O52" i="4"/>
  <c r="P9" i="4"/>
  <c r="P100" i="4"/>
  <c r="O14" i="4"/>
  <c r="P60" i="4"/>
  <c r="O10" i="4"/>
  <c r="O56" i="4"/>
  <c r="O25" i="4"/>
  <c r="O48" i="4"/>
  <c r="P22" i="4"/>
  <c r="O35" i="4"/>
  <c r="P18" i="4"/>
  <c r="O31" i="4"/>
  <c r="P11" i="4"/>
  <c r="P30" i="4"/>
  <c r="P55" i="4"/>
  <c r="P32" i="4"/>
  <c r="P97" i="4"/>
  <c r="P13" i="4"/>
  <c r="P93" i="4"/>
  <c r="O18" i="4"/>
  <c r="O60" i="4"/>
  <c r="P33" i="4"/>
  <c r="O101" i="4"/>
  <c r="P102" i="4"/>
  <c r="P43" i="4"/>
  <c r="P64" i="4"/>
  <c r="P20" i="4"/>
  <c r="P12" i="4"/>
  <c r="O42" i="4"/>
  <c r="P62" i="4"/>
  <c r="O21" i="4"/>
  <c r="P41" i="4"/>
  <c r="P96" i="4"/>
  <c r="P29" i="4"/>
  <c r="P50" i="4"/>
  <c r="O105" i="4"/>
  <c r="O89" i="4"/>
  <c r="O17" i="4"/>
  <c r="O38" i="4"/>
  <c r="O4" i="4"/>
  <c r="P16" i="4"/>
  <c r="P8" i="4"/>
  <c r="P37" i="4"/>
  <c r="P65" i="4"/>
  <c r="O61" i="4"/>
  <c r="P6" i="4"/>
  <c r="O40" i="4"/>
  <c r="P31" i="4"/>
  <c r="O65" i="4"/>
  <c r="P98" i="4"/>
  <c r="P90" i="4"/>
  <c r="P48" i="4"/>
  <c r="O107" i="4"/>
  <c r="O19" i="4"/>
  <c r="P56" i="4"/>
  <c r="P44" i="4"/>
  <c r="P10" i="4"/>
  <c r="O11" i="4"/>
  <c r="O32" i="4"/>
  <c r="P99" i="4"/>
  <c r="P15" i="4"/>
  <c r="O53" i="4"/>
  <c r="O91" i="4"/>
  <c r="P36" i="4"/>
  <c r="P103" i="4"/>
  <c r="P19" i="4"/>
  <c r="O7" i="4"/>
  <c r="O28" i="4"/>
  <c r="P40" i="4"/>
  <c r="P23" i="4"/>
  <c r="O26" i="4"/>
  <c r="O51" i="4"/>
  <c r="P63" i="4"/>
  <c r="P42" i="4"/>
  <c r="P105" i="4"/>
  <c r="P21" i="4"/>
  <c r="O93" i="4"/>
  <c r="P88" i="4"/>
  <c r="P25" i="4"/>
  <c r="P4" i="4"/>
  <c r="P49" i="4"/>
  <c r="P28" i="4"/>
  <c r="P91" i="4"/>
  <c r="P7" i="4"/>
  <c r="O5" i="4"/>
  <c r="O9" i="4"/>
  <c r="P101" i="4"/>
  <c r="P17" i="4"/>
  <c r="P38" i="4"/>
  <c r="O97" i="4"/>
  <c r="O13" i="4"/>
  <c r="O34" i="4"/>
  <c r="P59" i="4"/>
  <c r="O102" i="4"/>
  <c r="P95" i="4"/>
  <c r="O106" i="4"/>
  <c r="O22" i="4"/>
  <c r="O43" i="4"/>
  <c r="P89" i="4"/>
  <c r="P5" i="4"/>
  <c r="P47" i="4"/>
  <c r="P26" i="4"/>
  <c r="O62" i="4"/>
  <c r="O58" i="4"/>
  <c r="O54" i="4"/>
  <c r="O50" i="4"/>
  <c r="O20" i="4"/>
  <c r="O16" i="4"/>
  <c r="O12" i="4"/>
  <c r="O8" i="4"/>
  <c r="O41" i="4"/>
  <c r="O37" i="4"/>
  <c r="O33" i="4"/>
  <c r="O29" i="4"/>
  <c r="P46" i="4"/>
  <c r="J212" i="20" l="1"/>
  <c r="K212" i="20" s="1"/>
  <c r="W212" i="20"/>
  <c r="X212" i="20" s="1"/>
  <c r="Z212" i="20" s="1"/>
  <c r="J106" i="20"/>
  <c r="K106" i="20" s="1"/>
  <c r="W106" i="20"/>
  <c r="X106" i="20" s="1"/>
  <c r="Y106" i="20" s="1"/>
  <c r="W105" i="21"/>
  <c r="X105" i="21" s="1"/>
  <c r="Y105" i="21" s="1"/>
  <c r="J105" i="21"/>
  <c r="K105" i="21" s="1"/>
  <c r="J90" i="20"/>
  <c r="K90" i="20" s="1"/>
  <c r="W90" i="20"/>
  <c r="X90" i="20" s="1"/>
  <c r="Y90" i="20" s="1"/>
  <c r="W102" i="20"/>
  <c r="X102" i="20" s="1"/>
  <c r="Y102" i="20" s="1"/>
  <c r="J102" i="20"/>
  <c r="K102" i="20" s="1"/>
  <c r="W101" i="21"/>
  <c r="X101" i="21" s="1"/>
  <c r="Y101" i="21" s="1"/>
  <c r="J101" i="21"/>
  <c r="K101" i="21" s="1"/>
  <c r="W98" i="21"/>
  <c r="X98" i="21" s="1"/>
  <c r="Y98" i="21" s="1"/>
  <c r="J98" i="21"/>
  <c r="K98" i="21" s="1"/>
  <c r="J91" i="21"/>
  <c r="K91" i="21" s="1"/>
  <c r="W91" i="21"/>
  <c r="X91" i="21" s="1"/>
  <c r="Y91" i="21" s="1"/>
  <c r="W103" i="21"/>
  <c r="X103" i="21" s="1"/>
  <c r="Y103" i="21" s="1"/>
  <c r="J103" i="21"/>
  <c r="K103" i="21" s="1"/>
  <c r="W89" i="21"/>
  <c r="X89" i="21" s="1"/>
  <c r="Y89" i="21" s="1"/>
  <c r="J89" i="21"/>
  <c r="K89" i="21" s="1"/>
  <c r="J98" i="20"/>
  <c r="K98" i="20" s="1"/>
  <c r="W98" i="20"/>
  <c r="X98" i="20" s="1"/>
  <c r="Y98" i="20" s="1"/>
  <c r="J89" i="20"/>
  <c r="K89" i="20" s="1"/>
  <c r="W89" i="20"/>
  <c r="X89" i="20" s="1"/>
  <c r="Y89" i="20" s="1"/>
  <c r="J96" i="20"/>
  <c r="K96" i="20" s="1"/>
  <c r="W96" i="20"/>
  <c r="X96" i="20" s="1"/>
  <c r="Y96" i="20" s="1"/>
  <c r="W97" i="21"/>
  <c r="X97" i="21" s="1"/>
  <c r="Y97" i="21" s="1"/>
  <c r="J97" i="21"/>
  <c r="K97" i="21" s="1"/>
  <c r="J99" i="20"/>
  <c r="K99" i="20" s="1"/>
  <c r="W99" i="20"/>
  <c r="X99" i="20" s="1"/>
  <c r="Y99" i="20" s="1"/>
  <c r="J93" i="20"/>
  <c r="K93" i="20" s="1"/>
  <c r="W93" i="20"/>
  <c r="X93" i="20" s="1"/>
  <c r="Y93" i="20" s="1"/>
  <c r="W101" i="20"/>
  <c r="X101" i="20" s="1"/>
  <c r="Y101" i="20" s="1"/>
  <c r="J101" i="20"/>
  <c r="K101" i="20" s="1"/>
  <c r="J104" i="21"/>
  <c r="K104" i="21" s="1"/>
  <c r="W104" i="21"/>
  <c r="X104" i="21" s="1"/>
  <c r="Y104" i="21" s="1"/>
  <c r="J100" i="21"/>
  <c r="K100" i="21" s="1"/>
  <c r="W100" i="21"/>
  <c r="X100" i="21" s="1"/>
  <c r="Y100" i="21" s="1"/>
  <c r="W100" i="20"/>
  <c r="X100" i="20" s="1"/>
  <c r="Y100" i="20" s="1"/>
  <c r="J100" i="20"/>
  <c r="K100" i="20" s="1"/>
  <c r="W107" i="20"/>
  <c r="X107" i="20" s="1"/>
  <c r="Y107" i="20" s="1"/>
  <c r="J107" i="20"/>
  <c r="K107" i="20" s="1"/>
  <c r="W104" i="20"/>
  <c r="X104" i="20" s="1"/>
  <c r="Y104" i="20" s="1"/>
  <c r="J104" i="20"/>
  <c r="K104" i="20" s="1"/>
  <c r="W90" i="21"/>
  <c r="X90" i="21" s="1"/>
  <c r="Y90" i="21" s="1"/>
  <c r="J90" i="21"/>
  <c r="K90" i="21" s="1"/>
  <c r="J97" i="20"/>
  <c r="K97" i="20" s="1"/>
  <c r="W97" i="20"/>
  <c r="X97" i="20" s="1"/>
  <c r="Y97" i="20" s="1"/>
  <c r="J88" i="21"/>
  <c r="K88" i="21" s="1"/>
  <c r="W88" i="21"/>
  <c r="X88" i="21" s="1"/>
  <c r="Y88" i="21" s="1"/>
  <c r="W94" i="20"/>
  <c r="X94" i="20" s="1"/>
  <c r="Y94" i="20" s="1"/>
  <c r="J94" i="20"/>
  <c r="K94" i="20" s="1"/>
  <c r="W93" i="21"/>
  <c r="X93" i="21" s="1"/>
  <c r="Y93" i="21" s="1"/>
  <c r="J93" i="21"/>
  <c r="K93" i="21" s="1"/>
  <c r="W106" i="21"/>
  <c r="X106" i="21" s="1"/>
  <c r="Y106" i="21" s="1"/>
  <c r="J106" i="21"/>
  <c r="K106" i="21" s="1"/>
  <c r="J91" i="20"/>
  <c r="K91" i="20" s="1"/>
  <c r="W91" i="20"/>
  <c r="X91" i="20" s="1"/>
  <c r="Y91" i="20" s="1"/>
  <c r="J96" i="21"/>
  <c r="K96" i="21" s="1"/>
  <c r="W96" i="21"/>
  <c r="X96" i="21" s="1"/>
  <c r="Y96" i="21" s="1"/>
  <c r="J88" i="20"/>
  <c r="K88" i="20" s="1"/>
  <c r="W88" i="20"/>
  <c r="X88" i="20" s="1"/>
  <c r="Y88" i="20" s="1"/>
  <c r="J103" i="20"/>
  <c r="K103" i="20" s="1"/>
  <c r="W103" i="20"/>
  <c r="X103" i="20" s="1"/>
  <c r="Y103" i="20" s="1"/>
  <c r="J92" i="21"/>
  <c r="K92" i="21" s="1"/>
  <c r="W92" i="21"/>
  <c r="X92" i="21" s="1"/>
  <c r="Y92" i="21" s="1"/>
  <c r="J92" i="20"/>
  <c r="K92" i="20" s="1"/>
  <c r="W92" i="20"/>
  <c r="X92" i="20" s="1"/>
  <c r="Y92" i="20" s="1"/>
  <c r="W102" i="21"/>
  <c r="X102" i="21" s="1"/>
  <c r="Y102" i="21" s="1"/>
  <c r="J102" i="21"/>
  <c r="K102" i="21" s="1"/>
  <c r="W105" i="20"/>
  <c r="X105" i="20" s="1"/>
  <c r="Y105" i="20" s="1"/>
  <c r="J105" i="20"/>
  <c r="K105" i="20" s="1"/>
  <c r="J95" i="20"/>
  <c r="K95" i="20" s="1"/>
  <c r="W95" i="20"/>
  <c r="X95" i="20" s="1"/>
  <c r="Y95" i="20" s="1"/>
  <c r="J95" i="21"/>
  <c r="K95" i="21" s="1"/>
  <c r="W95" i="21"/>
  <c r="X95" i="21" s="1"/>
  <c r="Y95" i="21" s="1"/>
  <c r="W107" i="21"/>
  <c r="X107" i="21" s="1"/>
  <c r="Y107" i="21" s="1"/>
  <c r="J107" i="21"/>
  <c r="K107" i="21" s="1"/>
  <c r="W94" i="21"/>
  <c r="X94" i="21" s="1"/>
  <c r="Y94" i="21" s="1"/>
  <c r="J94" i="21"/>
  <c r="K94" i="21" s="1"/>
  <c r="W99" i="21"/>
  <c r="X99" i="21" s="1"/>
  <c r="Y99" i="21" s="1"/>
  <c r="J99" i="21"/>
  <c r="K99" i="21" s="1"/>
  <c r="O36" i="4"/>
  <c r="O99" i="4"/>
  <c r="O15" i="4"/>
  <c r="O57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4" i="4"/>
  <c r="I193" i="4" l="1"/>
  <c r="H193" i="4"/>
  <c r="I194" i="4"/>
  <c r="H194" i="4"/>
  <c r="L253" i="2"/>
  <c r="M253" i="2" s="1"/>
  <c r="K129" i="2"/>
  <c r="D3" i="11" s="1"/>
  <c r="L106" i="2"/>
  <c r="K87" i="2"/>
  <c r="C3" i="11" s="1"/>
  <c r="L66" i="2" l="1"/>
  <c r="K66" i="2"/>
  <c r="K24" i="2"/>
  <c r="E3" i="11" s="1"/>
  <c r="L5" i="2"/>
  <c r="O66" i="2" l="1"/>
  <c r="B3" i="18"/>
  <c r="D46" i="4"/>
  <c r="L45" i="2"/>
  <c r="M45" i="2" s="1"/>
  <c r="N45" i="2" s="1"/>
  <c r="L3" i="2"/>
  <c r="K3" i="2"/>
  <c r="P66" i="2"/>
  <c r="M66" i="2"/>
  <c r="N66" i="2" s="1"/>
  <c r="G23" i="4"/>
  <c r="I23" i="4" s="1"/>
  <c r="N67" i="21" l="1"/>
  <c r="N67" i="20"/>
  <c r="M67" i="21"/>
  <c r="M67" i="20"/>
  <c r="F23" i="4"/>
  <c r="H23" i="4" s="1"/>
  <c r="Q67" i="20" l="1"/>
  <c r="V67" i="20" s="1"/>
  <c r="R67" i="20"/>
  <c r="Q67" i="21"/>
  <c r="V67" i="21" s="1"/>
  <c r="R67" i="21"/>
  <c r="I277" i="6"/>
  <c r="J277" i="6"/>
  <c r="I256" i="6"/>
  <c r="J256" i="6"/>
  <c r="I172" i="6"/>
  <c r="J172" i="6"/>
  <c r="I109" i="6"/>
  <c r="J109" i="6"/>
  <c r="F44" i="4"/>
  <c r="G44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G50" i="4"/>
  <c r="F50" i="4"/>
  <c r="F46" i="4"/>
  <c r="G46" i="4"/>
  <c r="F47" i="4"/>
  <c r="G47" i="4"/>
  <c r="F48" i="4"/>
  <c r="G48" i="4"/>
  <c r="F49" i="4"/>
  <c r="G49" i="4"/>
  <c r="I67" i="4"/>
  <c r="H67" i="4"/>
  <c r="W67" i="21" l="1"/>
  <c r="X67" i="21" s="1"/>
  <c r="Y67" i="21" s="1"/>
  <c r="S67" i="21"/>
  <c r="T67" i="21" s="1"/>
  <c r="W67" i="20"/>
  <c r="X67" i="20" s="1"/>
  <c r="Y67" i="20" s="1"/>
  <c r="S67" i="20"/>
  <c r="T67" i="20" s="1"/>
  <c r="F10" i="4"/>
  <c r="H10" i="4" s="1"/>
  <c r="F31" i="4"/>
  <c r="G10" i="4"/>
  <c r="G31" i="4"/>
  <c r="F11" i="4"/>
  <c r="H11" i="4" s="1"/>
  <c r="F32" i="4"/>
  <c r="G29" i="4"/>
  <c r="G8" i="4"/>
  <c r="G25" i="4"/>
  <c r="G4" i="4"/>
  <c r="G22" i="4"/>
  <c r="G43" i="4"/>
  <c r="G18" i="4"/>
  <c r="G39" i="4"/>
  <c r="G14" i="4"/>
  <c r="G35" i="4"/>
  <c r="G26" i="4"/>
  <c r="G5" i="4"/>
  <c r="F36" i="4"/>
  <c r="F15" i="4"/>
  <c r="H15" i="4" s="1"/>
  <c r="F29" i="4"/>
  <c r="F8" i="4"/>
  <c r="H8" i="4" s="1"/>
  <c r="F25" i="4"/>
  <c r="F4" i="4"/>
  <c r="F22" i="4"/>
  <c r="H22" i="4" s="1"/>
  <c r="F43" i="4"/>
  <c r="F18" i="4"/>
  <c r="H18" i="4" s="1"/>
  <c r="F39" i="4"/>
  <c r="F14" i="4"/>
  <c r="H14" i="4" s="1"/>
  <c r="F35" i="4"/>
  <c r="G19" i="4"/>
  <c r="G40" i="4"/>
  <c r="F30" i="4"/>
  <c r="F9" i="4"/>
  <c r="H9" i="4" s="1"/>
  <c r="G7" i="4"/>
  <c r="G28" i="4"/>
  <c r="G42" i="4"/>
  <c r="G21" i="4"/>
  <c r="G38" i="4"/>
  <c r="G17" i="4"/>
  <c r="G34" i="4"/>
  <c r="G13" i="4"/>
  <c r="G30" i="4"/>
  <c r="G9" i="4"/>
  <c r="G11" i="4"/>
  <c r="G32" i="4"/>
  <c r="F7" i="4"/>
  <c r="H7" i="4" s="1"/>
  <c r="F28" i="4"/>
  <c r="F21" i="4"/>
  <c r="H21" i="4" s="1"/>
  <c r="F42" i="4"/>
  <c r="F38" i="4"/>
  <c r="F17" i="4"/>
  <c r="H17" i="4" s="1"/>
  <c r="F34" i="4"/>
  <c r="F13" i="4"/>
  <c r="H13" i="4" s="1"/>
  <c r="G15" i="4"/>
  <c r="G36" i="4"/>
  <c r="F5" i="4"/>
  <c r="H5" i="4" s="1"/>
  <c r="F26" i="4"/>
  <c r="G6" i="4"/>
  <c r="G27" i="4"/>
  <c r="G41" i="4"/>
  <c r="G20" i="4"/>
  <c r="G37" i="4"/>
  <c r="G16" i="4"/>
  <c r="G33" i="4"/>
  <c r="G12" i="4"/>
  <c r="F19" i="4"/>
  <c r="H19" i="4" s="1"/>
  <c r="F40" i="4"/>
  <c r="F6" i="4"/>
  <c r="H6" i="4" s="1"/>
  <c r="F27" i="4"/>
  <c r="F41" i="4"/>
  <c r="F20" i="4"/>
  <c r="H20" i="4" s="1"/>
  <c r="F37" i="4"/>
  <c r="F16" i="4"/>
  <c r="H16" i="4" s="1"/>
  <c r="F33" i="4"/>
  <c r="F12" i="4"/>
  <c r="H12" i="4" s="1"/>
  <c r="L224" i="2" l="1"/>
  <c r="L225" i="2"/>
  <c r="M225" i="2" s="1"/>
  <c r="N225" i="2" s="1"/>
  <c r="L226" i="2"/>
  <c r="M226" i="2" s="1"/>
  <c r="N226" i="2" s="1"/>
  <c r="L227" i="2"/>
  <c r="M227" i="2" s="1"/>
  <c r="N227" i="2" s="1"/>
  <c r="L228" i="2"/>
  <c r="M228" i="2" s="1"/>
  <c r="N228" i="2" s="1"/>
  <c r="L229" i="2"/>
  <c r="M229" i="2" s="1"/>
  <c r="N229" i="2" s="1"/>
  <c r="L230" i="2"/>
  <c r="M230" i="2" s="1"/>
  <c r="N230" i="2" s="1"/>
  <c r="L231" i="2"/>
  <c r="M231" i="2" s="1"/>
  <c r="N231" i="2" s="1"/>
  <c r="L232" i="2"/>
  <c r="M232" i="2" s="1"/>
  <c r="N232" i="2" s="1"/>
  <c r="L234" i="2"/>
  <c r="L235" i="2"/>
  <c r="L236" i="2"/>
  <c r="M236" i="2" l="1"/>
  <c r="N236" i="2" s="1"/>
  <c r="I6" i="19"/>
  <c r="M235" i="2"/>
  <c r="N235" i="2" s="1"/>
  <c r="I5" i="19"/>
  <c r="M234" i="2"/>
  <c r="N234" i="2" s="1"/>
  <c r="I4" i="19"/>
  <c r="M224" i="2"/>
  <c r="N224" i="2" s="1"/>
  <c r="G15" i="19"/>
  <c r="D48" i="4"/>
  <c r="L38" i="2"/>
  <c r="M38" i="2" s="1"/>
  <c r="L68" i="2"/>
  <c r="L67" i="2"/>
  <c r="F56" i="10" l="1"/>
  <c r="G56" i="10" s="1"/>
  <c r="F57" i="10"/>
  <c r="G57" i="10" s="1"/>
  <c r="F58" i="10"/>
  <c r="G58" i="10" s="1"/>
  <c r="F59" i="10"/>
  <c r="G59" i="10" s="1"/>
  <c r="F60" i="10"/>
  <c r="G60" i="10" s="1"/>
  <c r="F61" i="10"/>
  <c r="G61" i="10" s="1"/>
  <c r="F62" i="10"/>
  <c r="G62" i="10" s="1"/>
  <c r="F63" i="10"/>
  <c r="G63" i="10" s="1"/>
  <c r="F65" i="10"/>
  <c r="G65" i="10" s="1"/>
  <c r="F66" i="10"/>
  <c r="G66" i="10" s="1"/>
  <c r="F67" i="10"/>
  <c r="G67" i="10" s="1"/>
  <c r="F68" i="10"/>
  <c r="G68" i="10" s="1"/>
  <c r="F69" i="10"/>
  <c r="G69" i="10" s="1"/>
  <c r="F70" i="10"/>
  <c r="G70" i="10" s="1"/>
  <c r="F71" i="10"/>
  <c r="G71" i="10" s="1"/>
  <c r="F72" i="10"/>
  <c r="G72" i="10" s="1"/>
  <c r="F74" i="10"/>
  <c r="G74" i="10" s="1"/>
  <c r="F75" i="10"/>
  <c r="G75" i="10" s="1"/>
  <c r="F76" i="10"/>
  <c r="G76" i="10" s="1"/>
  <c r="F77" i="10"/>
  <c r="G77" i="10" s="1"/>
  <c r="F78" i="10"/>
  <c r="G78" i="10" s="1"/>
  <c r="F79" i="10"/>
  <c r="G79" i="10" s="1"/>
  <c r="F80" i="10"/>
  <c r="G80" i="10" s="1"/>
  <c r="F81" i="10"/>
  <c r="G81" i="10" s="1"/>
  <c r="F83" i="10"/>
  <c r="G83" i="10" s="1"/>
  <c r="F84" i="10"/>
  <c r="G84" i="10" s="1"/>
  <c r="F85" i="10"/>
  <c r="G85" i="10" s="1"/>
  <c r="F86" i="10"/>
  <c r="G86" i="10" s="1"/>
  <c r="F87" i="10"/>
  <c r="G87" i="10" s="1"/>
  <c r="F88" i="10"/>
  <c r="G88" i="10" s="1"/>
  <c r="F89" i="10"/>
  <c r="G89" i="10" s="1"/>
  <c r="F90" i="10"/>
  <c r="G90" i="10" s="1"/>
  <c r="F92" i="10"/>
  <c r="G92" i="10" s="1"/>
  <c r="F93" i="10"/>
  <c r="G93" i="10" s="1"/>
  <c r="F94" i="10"/>
  <c r="G94" i="10" s="1"/>
  <c r="F95" i="10"/>
  <c r="G95" i="10" s="1"/>
  <c r="F96" i="10"/>
  <c r="G96" i="10" s="1"/>
  <c r="F97" i="10"/>
  <c r="G97" i="10" s="1"/>
  <c r="F98" i="10"/>
  <c r="G98" i="10" s="1"/>
  <c r="F99" i="10"/>
  <c r="G99" i="10" s="1"/>
  <c r="F101" i="10"/>
  <c r="G101" i="10" s="1"/>
  <c r="F102" i="10"/>
  <c r="G102" i="10" s="1"/>
  <c r="F103" i="10"/>
  <c r="G103" i="10" s="1"/>
  <c r="F104" i="10"/>
  <c r="G104" i="10" s="1"/>
  <c r="F105" i="10"/>
  <c r="G105" i="10" s="1"/>
  <c r="F106" i="10"/>
  <c r="G106" i="10" s="1"/>
  <c r="F107" i="10"/>
  <c r="G107" i="10" s="1"/>
  <c r="F108" i="10"/>
  <c r="G108" i="10" s="1"/>
  <c r="F110" i="10"/>
  <c r="G110" i="10" s="1"/>
  <c r="F111" i="10"/>
  <c r="G111" i="10" s="1"/>
  <c r="F112" i="10"/>
  <c r="G112" i="10" s="1"/>
  <c r="F113" i="10"/>
  <c r="G113" i="10" s="1"/>
  <c r="F114" i="10"/>
  <c r="G114" i="10" s="1"/>
  <c r="F115" i="10"/>
  <c r="G115" i="10" s="1"/>
  <c r="F116" i="10"/>
  <c r="G116" i="10" s="1"/>
  <c r="F117" i="10"/>
  <c r="G117" i="10" s="1"/>
  <c r="F119" i="10"/>
  <c r="G119" i="10" s="1"/>
  <c r="F120" i="10"/>
  <c r="G120" i="10" s="1"/>
  <c r="F121" i="10"/>
  <c r="G121" i="10" s="1"/>
  <c r="F122" i="10"/>
  <c r="G122" i="10" s="1"/>
  <c r="F123" i="10"/>
  <c r="G123" i="10" s="1"/>
  <c r="F124" i="10"/>
  <c r="G124" i="10" s="1"/>
  <c r="F125" i="10"/>
  <c r="G125" i="10" s="1"/>
  <c r="F126" i="10"/>
  <c r="G126" i="10" s="1"/>
  <c r="F128" i="10"/>
  <c r="G128" i="10" s="1"/>
  <c r="F129" i="10"/>
  <c r="G129" i="10" s="1"/>
  <c r="F130" i="10"/>
  <c r="G130" i="10" s="1"/>
  <c r="F131" i="10"/>
  <c r="G131" i="10" s="1"/>
  <c r="F132" i="10"/>
  <c r="G132" i="10" s="1"/>
  <c r="F133" i="10"/>
  <c r="G133" i="10" s="1"/>
  <c r="F134" i="10"/>
  <c r="G134" i="10" s="1"/>
  <c r="F135" i="10"/>
  <c r="G135" i="10" s="1"/>
  <c r="F3" i="10"/>
  <c r="G3" i="10" s="1"/>
  <c r="F4" i="10"/>
  <c r="G4" i="10" s="1"/>
  <c r="F5" i="10"/>
  <c r="G5" i="10" s="1"/>
  <c r="F6" i="10"/>
  <c r="G6" i="10" s="1"/>
  <c r="F7" i="10"/>
  <c r="G7" i="10" s="1"/>
  <c r="F8" i="10"/>
  <c r="G8" i="10" s="1"/>
  <c r="F9" i="10"/>
  <c r="G9" i="10" s="1"/>
  <c r="F11" i="10"/>
  <c r="G11" i="10" s="1"/>
  <c r="F12" i="10"/>
  <c r="G12" i="10" s="1"/>
  <c r="F13" i="10"/>
  <c r="G13" i="10" s="1"/>
  <c r="F14" i="10"/>
  <c r="G14" i="10" s="1"/>
  <c r="F15" i="10"/>
  <c r="G15" i="10" s="1"/>
  <c r="F16" i="10"/>
  <c r="G16" i="10" s="1"/>
  <c r="F17" i="10"/>
  <c r="G17" i="10" s="1"/>
  <c r="F18" i="10"/>
  <c r="G18" i="10" s="1"/>
  <c r="F20" i="10"/>
  <c r="G20" i="10" s="1"/>
  <c r="F21" i="10"/>
  <c r="G21" i="10" s="1"/>
  <c r="F22" i="10"/>
  <c r="G22" i="10" s="1"/>
  <c r="F23" i="10"/>
  <c r="G23" i="10" s="1"/>
  <c r="F24" i="10"/>
  <c r="G24" i="10" s="1"/>
  <c r="F25" i="10"/>
  <c r="G25" i="10" s="1"/>
  <c r="F26" i="10"/>
  <c r="G26" i="10" s="1"/>
  <c r="F27" i="10"/>
  <c r="G27" i="10" s="1"/>
  <c r="F29" i="10"/>
  <c r="G29" i="10" s="1"/>
  <c r="F30" i="10"/>
  <c r="G30" i="10" s="1"/>
  <c r="F31" i="10"/>
  <c r="G31" i="10" s="1"/>
  <c r="F32" i="10"/>
  <c r="G32" i="10" s="1"/>
  <c r="F33" i="10"/>
  <c r="G33" i="10" s="1"/>
  <c r="F34" i="10"/>
  <c r="G34" i="10" s="1"/>
  <c r="F35" i="10"/>
  <c r="G35" i="10" s="1"/>
  <c r="F36" i="10"/>
  <c r="G36" i="10" s="1"/>
  <c r="F38" i="10"/>
  <c r="G38" i="10" s="1"/>
  <c r="F39" i="10"/>
  <c r="G39" i="10" s="1"/>
  <c r="F40" i="10"/>
  <c r="G40" i="10" s="1"/>
  <c r="F41" i="10"/>
  <c r="G41" i="10" s="1"/>
  <c r="F42" i="10"/>
  <c r="G42" i="10" s="1"/>
  <c r="F43" i="10"/>
  <c r="G43" i="10" s="1"/>
  <c r="F44" i="10"/>
  <c r="G44" i="10" s="1"/>
  <c r="F45" i="10"/>
  <c r="G45" i="10" s="1"/>
  <c r="F47" i="10"/>
  <c r="G47" i="10" s="1"/>
  <c r="F48" i="10"/>
  <c r="G48" i="10" s="1"/>
  <c r="F49" i="10"/>
  <c r="G49" i="10" s="1"/>
  <c r="F50" i="10"/>
  <c r="G50" i="10" s="1"/>
  <c r="F51" i="10"/>
  <c r="G51" i="10" s="1"/>
  <c r="F52" i="10"/>
  <c r="G52" i="10" s="1"/>
  <c r="F53" i="10"/>
  <c r="G53" i="10" s="1"/>
  <c r="F54" i="10"/>
  <c r="G54" i="10" s="1"/>
  <c r="F2" i="10"/>
  <c r="G2" i="10" s="1"/>
  <c r="J12" i="6" l="1"/>
  <c r="J13" i="6"/>
  <c r="J14" i="6"/>
  <c r="J15" i="6"/>
  <c r="J16" i="6"/>
  <c r="J17" i="6"/>
  <c r="J18" i="6"/>
  <c r="J19" i="6"/>
  <c r="J20" i="6"/>
  <c r="J21" i="6"/>
  <c r="J22" i="6"/>
  <c r="J23" i="6"/>
  <c r="J25" i="6"/>
  <c r="J26" i="6"/>
  <c r="J27" i="6"/>
  <c r="J28" i="6"/>
  <c r="J29" i="6"/>
  <c r="J30" i="6"/>
  <c r="J31" i="6"/>
  <c r="J34" i="6"/>
  <c r="J35" i="6"/>
  <c r="J36" i="6"/>
  <c r="J37" i="6"/>
  <c r="J38" i="6"/>
  <c r="J39" i="6"/>
  <c r="J40" i="6"/>
  <c r="J41" i="6"/>
  <c r="J42" i="6"/>
  <c r="J43" i="6"/>
  <c r="J44" i="6"/>
  <c r="J63" i="6"/>
  <c r="J64" i="6"/>
  <c r="J65" i="6"/>
  <c r="J78" i="6"/>
  <c r="J79" i="6"/>
  <c r="J80" i="6"/>
  <c r="J81" i="6"/>
  <c r="J82" i="6"/>
  <c r="J83" i="6"/>
  <c r="J84" i="6"/>
  <c r="J85" i="6"/>
  <c r="J86" i="6"/>
  <c r="J100" i="6"/>
  <c r="J101" i="6"/>
  <c r="J102" i="6"/>
  <c r="J103" i="6"/>
  <c r="J104" i="6"/>
  <c r="J105" i="6"/>
  <c r="J106" i="6"/>
  <c r="J107" i="6"/>
  <c r="J122" i="6"/>
  <c r="J123" i="6"/>
  <c r="J124" i="6"/>
  <c r="J125" i="6"/>
  <c r="J126" i="6"/>
  <c r="J127" i="6"/>
  <c r="J128" i="6"/>
  <c r="J149" i="6"/>
  <c r="J167" i="6"/>
  <c r="J168" i="6"/>
  <c r="J169" i="6"/>
  <c r="J170" i="6"/>
  <c r="J189" i="6"/>
  <c r="J190" i="6"/>
  <c r="J191" i="6"/>
  <c r="J211" i="6"/>
  <c r="J212" i="6"/>
  <c r="J254" i="6"/>
  <c r="J284" i="6"/>
  <c r="J305" i="6"/>
  <c r="I206" i="4"/>
  <c r="I207" i="4"/>
  <c r="I208" i="4"/>
  <c r="I209" i="4"/>
  <c r="I210" i="4"/>
  <c r="I215" i="4"/>
  <c r="I216" i="4"/>
  <c r="I217" i="4"/>
  <c r="I218" i="4"/>
  <c r="I219" i="4"/>
  <c r="I223" i="4"/>
  <c r="I224" i="4"/>
  <c r="I225" i="4"/>
  <c r="I226" i="4"/>
  <c r="I228" i="4"/>
  <c r="I229" i="4"/>
  <c r="I230" i="4"/>
  <c r="I232" i="4"/>
  <c r="I233" i="4"/>
  <c r="W233" i="4" s="1"/>
  <c r="I235" i="4"/>
  <c r="I237" i="4"/>
  <c r="I238" i="4"/>
  <c r="I239" i="4"/>
  <c r="I241" i="4"/>
  <c r="I242" i="4"/>
  <c r="I243" i="4"/>
  <c r="I245" i="4"/>
  <c r="I246" i="4"/>
  <c r="I247" i="4"/>
  <c r="I254" i="4"/>
  <c r="I256" i="4"/>
  <c r="I263" i="4"/>
  <c r="I264" i="4"/>
  <c r="I271" i="4"/>
  <c r="I272" i="4"/>
  <c r="I280" i="4"/>
  <c r="I281" i="4"/>
  <c r="I288" i="4"/>
  <c r="I289" i="4"/>
  <c r="I291" i="4"/>
  <c r="I300" i="4"/>
  <c r="I308" i="4"/>
  <c r="I316" i="4"/>
  <c r="H4" i="4"/>
  <c r="X233" i="4" l="1"/>
  <c r="G48" i="19"/>
  <c r="H25" i="4"/>
  <c r="I25" i="4"/>
  <c r="I202" i="4"/>
  <c r="I315" i="4"/>
  <c r="I307" i="4"/>
  <c r="I299" i="4"/>
  <c r="I290" i="4"/>
  <c r="I311" i="4"/>
  <c r="I303" i="4"/>
  <c r="I294" i="4"/>
  <c r="I284" i="4"/>
  <c r="I275" i="4"/>
  <c r="I267" i="4"/>
  <c r="I259" i="4"/>
  <c r="I250" i="4"/>
  <c r="I248" i="4"/>
  <c r="I296" i="4"/>
  <c r="I312" i="4"/>
  <c r="I304" i="4"/>
  <c r="I295" i="4"/>
  <c r="I273" i="4"/>
  <c r="I313" i="4"/>
  <c r="I286" i="4"/>
  <c r="I278" i="4"/>
  <c r="I269" i="4"/>
  <c r="I261" i="4"/>
  <c r="I252" i="4"/>
  <c r="I282" i="4"/>
  <c r="I257" i="4"/>
  <c r="I305" i="4"/>
  <c r="I285" i="4"/>
  <c r="I277" i="4"/>
  <c r="I268" i="4"/>
  <c r="I260" i="4"/>
  <c r="I251" i="4"/>
  <c r="I265" i="4"/>
  <c r="I317" i="4"/>
  <c r="I309" i="4"/>
  <c r="I301" i="4"/>
  <c r="I292" i="4"/>
  <c r="I314" i="4"/>
  <c r="I306" i="4"/>
  <c r="I298" i="4"/>
  <c r="I244" i="4"/>
  <c r="I236" i="4"/>
  <c r="I227" i="4"/>
  <c r="I283" i="4"/>
  <c r="I274" i="4"/>
  <c r="I266" i="4"/>
  <c r="I258" i="4"/>
  <c r="I249" i="4"/>
  <c r="I221" i="4"/>
  <c r="I212" i="4"/>
  <c r="I204" i="4"/>
  <c r="I220" i="4"/>
  <c r="I211" i="4"/>
  <c r="I203" i="4"/>
  <c r="I287" i="4"/>
  <c r="I279" i="4"/>
  <c r="I270" i="4"/>
  <c r="I262" i="4"/>
  <c r="I253" i="4"/>
  <c r="I310" i="4"/>
  <c r="I302" i="4"/>
  <c r="I293" i="4"/>
  <c r="I240" i="4"/>
  <c r="I231" i="4"/>
  <c r="I222" i="4"/>
  <c r="I214" i="4"/>
  <c r="I205" i="4"/>
  <c r="L316" i="2"/>
  <c r="M316" i="2" s="1"/>
  <c r="N316" i="2" s="1"/>
  <c r="L315" i="2"/>
  <c r="M315" i="2" s="1"/>
  <c r="N315" i="2" s="1"/>
  <c r="L314" i="2"/>
  <c r="M314" i="2" s="1"/>
  <c r="N314" i="2" s="1"/>
  <c r="L313" i="2"/>
  <c r="M313" i="2" s="1"/>
  <c r="N313" i="2" s="1"/>
  <c r="L312" i="2"/>
  <c r="M312" i="2" s="1"/>
  <c r="N312" i="2" s="1"/>
  <c r="L302" i="2"/>
  <c r="L301" i="2"/>
  <c r="L300" i="2"/>
  <c r="L299" i="2"/>
  <c r="L298" i="2"/>
  <c r="L297" i="2"/>
  <c r="L295" i="2"/>
  <c r="M295" i="2" s="1"/>
  <c r="N295" i="2" s="1"/>
  <c r="L294" i="2"/>
  <c r="M294" i="2" s="1"/>
  <c r="N294" i="2" s="1"/>
  <c r="L293" i="2"/>
  <c r="M293" i="2" s="1"/>
  <c r="N293" i="2" s="1"/>
  <c r="L292" i="2"/>
  <c r="M292" i="2" s="1"/>
  <c r="N292" i="2" s="1"/>
  <c r="L291" i="2"/>
  <c r="M291" i="2" s="1"/>
  <c r="N291" i="2" s="1"/>
  <c r="L290" i="2"/>
  <c r="M290" i="2" s="1"/>
  <c r="N290" i="2" s="1"/>
  <c r="L280" i="2"/>
  <c r="L279" i="2"/>
  <c r="L278" i="2"/>
  <c r="L277" i="2"/>
  <c r="L276" i="2"/>
  <c r="L274" i="2"/>
  <c r="M274" i="2" s="1"/>
  <c r="N274" i="2" s="1"/>
  <c r="L273" i="2"/>
  <c r="M273" i="2" s="1"/>
  <c r="N273" i="2" s="1"/>
  <c r="L272" i="2"/>
  <c r="M272" i="2" s="1"/>
  <c r="N272" i="2" s="1"/>
  <c r="L271" i="2"/>
  <c r="M271" i="2" s="1"/>
  <c r="N271" i="2" s="1"/>
  <c r="L270" i="2"/>
  <c r="M270" i="2" s="1"/>
  <c r="N270" i="2" s="1"/>
  <c r="L269" i="2"/>
  <c r="M269" i="2" s="1"/>
  <c r="N269" i="2" s="1"/>
  <c r="L268" i="2"/>
  <c r="M268" i="2" s="1"/>
  <c r="N268" i="2" s="1"/>
  <c r="L258" i="2"/>
  <c r="L257" i="2"/>
  <c r="L256" i="2"/>
  <c r="L255" i="2"/>
  <c r="N253" i="2"/>
  <c r="L252" i="2"/>
  <c r="M252" i="2" s="1"/>
  <c r="N252" i="2" s="1"/>
  <c r="L251" i="2"/>
  <c r="M251" i="2" s="1"/>
  <c r="N251" i="2" s="1"/>
  <c r="L250" i="2"/>
  <c r="M250" i="2" s="1"/>
  <c r="N250" i="2" s="1"/>
  <c r="L249" i="2"/>
  <c r="M249" i="2" s="1"/>
  <c r="N249" i="2" s="1"/>
  <c r="L248" i="2"/>
  <c r="M248" i="2" s="1"/>
  <c r="N248" i="2" s="1"/>
  <c r="L247" i="2"/>
  <c r="M247" i="2" s="1"/>
  <c r="N247" i="2" s="1"/>
  <c r="L246" i="2"/>
  <c r="M246" i="2" s="1"/>
  <c r="N246" i="2" s="1"/>
  <c r="L214" i="2"/>
  <c r="L213" i="2"/>
  <c r="L211" i="2"/>
  <c r="M211" i="2" s="1"/>
  <c r="N211" i="2" s="1"/>
  <c r="L210" i="2"/>
  <c r="M210" i="2" s="1"/>
  <c r="N210" i="2" s="1"/>
  <c r="L209" i="2"/>
  <c r="M209" i="2" s="1"/>
  <c r="N209" i="2" s="1"/>
  <c r="L208" i="2"/>
  <c r="M208" i="2" s="1"/>
  <c r="N208" i="2" s="1"/>
  <c r="L207" i="2"/>
  <c r="M207" i="2" s="1"/>
  <c r="N207" i="2" s="1"/>
  <c r="L206" i="2"/>
  <c r="M206" i="2" s="1"/>
  <c r="N206" i="2" s="1"/>
  <c r="L205" i="2"/>
  <c r="M205" i="2" s="1"/>
  <c r="N205" i="2" s="1"/>
  <c r="L204" i="2"/>
  <c r="M204" i="2" s="1"/>
  <c r="N204" i="2" s="1"/>
  <c r="L203" i="2"/>
  <c r="L202" i="2"/>
  <c r="L192" i="2"/>
  <c r="L190" i="2"/>
  <c r="M190" i="2" s="1"/>
  <c r="N190" i="2" s="1"/>
  <c r="L189" i="2"/>
  <c r="M189" i="2" s="1"/>
  <c r="N189" i="2" s="1"/>
  <c r="L188" i="2"/>
  <c r="M188" i="2" s="1"/>
  <c r="N188" i="2" s="1"/>
  <c r="L187" i="2"/>
  <c r="M187" i="2" s="1"/>
  <c r="N187" i="2" s="1"/>
  <c r="L186" i="2"/>
  <c r="M186" i="2" s="1"/>
  <c r="N186" i="2" s="1"/>
  <c r="L185" i="2"/>
  <c r="M185" i="2" s="1"/>
  <c r="N185" i="2" s="1"/>
  <c r="L184" i="2"/>
  <c r="M184" i="2" s="1"/>
  <c r="N184" i="2" s="1"/>
  <c r="L183" i="2"/>
  <c r="M183" i="2" s="1"/>
  <c r="N183" i="2" s="1"/>
  <c r="L182" i="2"/>
  <c r="M182" i="2" s="1"/>
  <c r="N182" i="2" s="1"/>
  <c r="L181" i="2"/>
  <c r="M181" i="2" s="1"/>
  <c r="N181" i="2" s="1"/>
  <c r="L180" i="2"/>
  <c r="M180" i="2" s="1"/>
  <c r="N180" i="2" s="1"/>
  <c r="K171" i="2"/>
  <c r="E3" i="18" s="1"/>
  <c r="L169" i="2"/>
  <c r="M169" i="2" s="1"/>
  <c r="N169" i="2" s="1"/>
  <c r="L168" i="2"/>
  <c r="M168" i="2" s="1"/>
  <c r="N168" i="2" s="1"/>
  <c r="L167" i="2"/>
  <c r="M167" i="2" s="1"/>
  <c r="N167" i="2" s="1"/>
  <c r="L166" i="2"/>
  <c r="M166" i="2" s="1"/>
  <c r="N166" i="2" s="1"/>
  <c r="L165" i="2"/>
  <c r="M165" i="2" s="1"/>
  <c r="N165" i="2" s="1"/>
  <c r="L164" i="2"/>
  <c r="M164" i="2" s="1"/>
  <c r="N164" i="2" s="1"/>
  <c r="L163" i="2"/>
  <c r="M163" i="2" s="1"/>
  <c r="N163" i="2" s="1"/>
  <c r="L162" i="2"/>
  <c r="M162" i="2" s="1"/>
  <c r="N162" i="2" s="1"/>
  <c r="L161" i="2"/>
  <c r="M161" i="2" s="1"/>
  <c r="N161" i="2" s="1"/>
  <c r="L160" i="2"/>
  <c r="M160" i="2" s="1"/>
  <c r="N160" i="2" s="1"/>
  <c r="L159" i="2"/>
  <c r="M159" i="2" s="1"/>
  <c r="N159" i="2" s="1"/>
  <c r="L158" i="2"/>
  <c r="M158" i="2" s="1"/>
  <c r="N158" i="2" s="1"/>
  <c r="L147" i="2"/>
  <c r="M147" i="2" s="1"/>
  <c r="N147" i="2" s="1"/>
  <c r="L146" i="2"/>
  <c r="M146" i="2" s="1"/>
  <c r="N146" i="2" s="1"/>
  <c r="L145" i="2"/>
  <c r="M145" i="2" s="1"/>
  <c r="N145" i="2" s="1"/>
  <c r="L144" i="2"/>
  <c r="M144" i="2" s="1"/>
  <c r="N144" i="2" s="1"/>
  <c r="L143" i="2"/>
  <c r="M143" i="2" s="1"/>
  <c r="N143" i="2" s="1"/>
  <c r="L142" i="2"/>
  <c r="M142" i="2" s="1"/>
  <c r="N142" i="2" s="1"/>
  <c r="L141" i="2"/>
  <c r="M141" i="2" s="1"/>
  <c r="N141" i="2" s="1"/>
  <c r="L140" i="2"/>
  <c r="M140" i="2" s="1"/>
  <c r="N140" i="2" s="1"/>
  <c r="L139" i="2"/>
  <c r="M139" i="2" s="1"/>
  <c r="N139" i="2" s="1"/>
  <c r="L138" i="2"/>
  <c r="M138" i="2" s="1"/>
  <c r="N138" i="2" s="1"/>
  <c r="L137" i="2"/>
  <c r="M137" i="2" s="1"/>
  <c r="N137" i="2" s="1"/>
  <c r="L136" i="2"/>
  <c r="M136" i="2" s="1"/>
  <c r="N136" i="2" s="1"/>
  <c r="L125" i="2"/>
  <c r="M125" i="2" s="1"/>
  <c r="N125" i="2" s="1"/>
  <c r="L124" i="2"/>
  <c r="M124" i="2" s="1"/>
  <c r="N124" i="2" s="1"/>
  <c r="L123" i="2"/>
  <c r="M123" i="2" s="1"/>
  <c r="N123" i="2" s="1"/>
  <c r="L122" i="2"/>
  <c r="M122" i="2" s="1"/>
  <c r="N122" i="2" s="1"/>
  <c r="L121" i="2"/>
  <c r="M121" i="2" s="1"/>
  <c r="N121" i="2" s="1"/>
  <c r="L120" i="2"/>
  <c r="M120" i="2" s="1"/>
  <c r="N120" i="2" s="1"/>
  <c r="L119" i="2"/>
  <c r="M119" i="2" s="1"/>
  <c r="N119" i="2" s="1"/>
  <c r="L118" i="2"/>
  <c r="M118" i="2" s="1"/>
  <c r="N118" i="2" s="1"/>
  <c r="L117" i="2"/>
  <c r="M117" i="2" s="1"/>
  <c r="N117" i="2" s="1"/>
  <c r="L116" i="2"/>
  <c r="M116" i="2" s="1"/>
  <c r="N116" i="2" s="1"/>
  <c r="L115" i="2"/>
  <c r="M115" i="2" s="1"/>
  <c r="N115" i="2" s="1"/>
  <c r="L114" i="2"/>
  <c r="M114" i="2" s="1"/>
  <c r="N114" i="2" s="1"/>
  <c r="L103" i="2"/>
  <c r="M103" i="2" s="1"/>
  <c r="N103" i="2" s="1"/>
  <c r="L102" i="2"/>
  <c r="M102" i="2" s="1"/>
  <c r="N102" i="2" s="1"/>
  <c r="L101" i="2"/>
  <c r="M101" i="2" s="1"/>
  <c r="N101" i="2" s="1"/>
  <c r="L100" i="2"/>
  <c r="M100" i="2" s="1"/>
  <c r="N100" i="2" s="1"/>
  <c r="L99" i="2"/>
  <c r="M99" i="2" s="1"/>
  <c r="N99" i="2" s="1"/>
  <c r="L98" i="2"/>
  <c r="M98" i="2" s="1"/>
  <c r="N98" i="2" s="1"/>
  <c r="L97" i="2"/>
  <c r="M97" i="2" s="1"/>
  <c r="N97" i="2" s="1"/>
  <c r="L96" i="2"/>
  <c r="M96" i="2" s="1"/>
  <c r="N96" i="2" s="1"/>
  <c r="L95" i="2"/>
  <c r="M95" i="2" s="1"/>
  <c r="N95" i="2" s="1"/>
  <c r="L94" i="2"/>
  <c r="M94" i="2" s="1"/>
  <c r="N94" i="2" s="1"/>
  <c r="L93" i="2"/>
  <c r="M93" i="2" s="1"/>
  <c r="N93" i="2" s="1"/>
  <c r="L92" i="2"/>
  <c r="M92" i="2" s="1"/>
  <c r="N92" i="2" s="1"/>
  <c r="L81" i="2"/>
  <c r="M81" i="2" s="1"/>
  <c r="N81" i="2" s="1"/>
  <c r="L80" i="2"/>
  <c r="M80" i="2" s="1"/>
  <c r="N80" i="2" s="1"/>
  <c r="L79" i="2"/>
  <c r="M79" i="2" s="1"/>
  <c r="N79" i="2" s="1"/>
  <c r="L78" i="2"/>
  <c r="M78" i="2" s="1"/>
  <c r="N78" i="2" s="1"/>
  <c r="L77" i="2"/>
  <c r="M77" i="2" s="1"/>
  <c r="N77" i="2" s="1"/>
  <c r="L76" i="2"/>
  <c r="M76" i="2" s="1"/>
  <c r="N76" i="2" s="1"/>
  <c r="L75" i="2"/>
  <c r="M75" i="2" s="1"/>
  <c r="N75" i="2" s="1"/>
  <c r="L74" i="2"/>
  <c r="M74" i="2" s="1"/>
  <c r="N74" i="2" s="1"/>
  <c r="L73" i="2"/>
  <c r="M73" i="2" s="1"/>
  <c r="N73" i="2" s="1"/>
  <c r="L72" i="2"/>
  <c r="M72" i="2" s="1"/>
  <c r="N72" i="2" s="1"/>
  <c r="L71" i="2"/>
  <c r="M71" i="2" s="1"/>
  <c r="N71" i="2" s="1"/>
  <c r="L70" i="2"/>
  <c r="M70" i="2" s="1"/>
  <c r="N70" i="2" s="1"/>
  <c r="L16" i="2"/>
  <c r="Y233" i="4" l="1"/>
  <c r="M298" i="2"/>
  <c r="N298" i="2" s="1"/>
  <c r="E5" i="19"/>
  <c r="M300" i="2"/>
  <c r="N300" i="2" s="1"/>
  <c r="E7" i="19"/>
  <c r="M301" i="2"/>
  <c r="N301" i="2" s="1"/>
  <c r="E8" i="19"/>
  <c r="M302" i="2"/>
  <c r="N302" i="2" s="1"/>
  <c r="E9" i="19"/>
  <c r="M299" i="2"/>
  <c r="N299" i="2" s="1"/>
  <c r="E6" i="19"/>
  <c r="M297" i="2"/>
  <c r="N297" i="2" s="1"/>
  <c r="E4" i="19"/>
  <c r="M280" i="2"/>
  <c r="N280" i="2" s="1"/>
  <c r="M8" i="19"/>
  <c r="M276" i="2"/>
  <c r="N276" i="2" s="1"/>
  <c r="M4" i="19"/>
  <c r="M277" i="2"/>
  <c r="N277" i="2" s="1"/>
  <c r="M5" i="19"/>
  <c r="M278" i="2"/>
  <c r="N278" i="2" s="1"/>
  <c r="M6" i="19"/>
  <c r="M279" i="2"/>
  <c r="N279" i="2" s="1"/>
  <c r="M7" i="19"/>
  <c r="M255" i="2"/>
  <c r="N255" i="2" s="1"/>
  <c r="K4" i="19"/>
  <c r="M258" i="2"/>
  <c r="N258" i="2" s="1"/>
  <c r="K7" i="19"/>
  <c r="M257" i="2"/>
  <c r="N257" i="2" s="1"/>
  <c r="K6" i="19"/>
  <c r="M256" i="2"/>
  <c r="N256" i="2" s="1"/>
  <c r="K5" i="19"/>
  <c r="M214" i="2"/>
  <c r="N214" i="2" s="1"/>
  <c r="G5" i="19"/>
  <c r="M213" i="2"/>
  <c r="N213" i="2" s="1"/>
  <c r="G4" i="19"/>
  <c r="M192" i="2"/>
  <c r="N192" i="2" s="1"/>
  <c r="C4" i="19"/>
  <c r="M202" i="2"/>
  <c r="N202" i="2" s="1"/>
  <c r="C14" i="19"/>
  <c r="M203" i="2"/>
  <c r="N203" i="2" s="1"/>
  <c r="C15" i="19"/>
  <c r="L152" i="2"/>
  <c r="L156" i="2"/>
  <c r="O4" i="19" l="1"/>
  <c r="P4" i="19" s="1"/>
  <c r="L18" i="2"/>
  <c r="L19" i="2"/>
  <c r="L20" i="2"/>
  <c r="L21" i="2"/>
  <c r="L24" i="2"/>
  <c r="L39" i="2"/>
  <c r="L42" i="2"/>
  <c r="M42" i="2" s="1"/>
  <c r="L43" i="2"/>
  <c r="M43" i="2" s="1"/>
  <c r="L46" i="2"/>
  <c r="L61" i="2"/>
  <c r="L62" i="2"/>
  <c r="L63" i="2"/>
  <c r="L64" i="2"/>
  <c r="L83" i="2"/>
  <c r="L84" i="2"/>
  <c r="L85" i="2"/>
  <c r="L87" i="2"/>
  <c r="L88" i="2"/>
  <c r="L89" i="2"/>
  <c r="L90" i="2"/>
  <c r="L105" i="2"/>
  <c r="L108" i="2"/>
  <c r="L109" i="2"/>
  <c r="L110" i="2"/>
  <c r="L111" i="2"/>
  <c r="L112" i="2"/>
  <c r="L127" i="2"/>
  <c r="L129" i="2"/>
  <c r="L130" i="2"/>
  <c r="L131" i="2"/>
  <c r="L132" i="2"/>
  <c r="L133" i="2"/>
  <c r="L134" i="2"/>
  <c r="L150" i="2"/>
  <c r="L151" i="2"/>
  <c r="L153" i="2"/>
  <c r="L154" i="2"/>
  <c r="L155" i="2"/>
  <c r="L171" i="2"/>
  <c r="L172" i="2"/>
  <c r="L173" i="2"/>
  <c r="L174" i="2"/>
  <c r="L175" i="2"/>
  <c r="L176" i="2"/>
  <c r="L177" i="2"/>
  <c r="L178" i="2"/>
  <c r="L193" i="2"/>
  <c r="C5" i="19" s="1"/>
  <c r="O5" i="19" s="1"/>
  <c r="P5" i="19" s="1"/>
  <c r="L194" i="2"/>
  <c r="C6" i="19" s="1"/>
  <c r="L195" i="2"/>
  <c r="C7" i="19" s="1"/>
  <c r="L196" i="2"/>
  <c r="C8" i="19" s="1"/>
  <c r="L197" i="2"/>
  <c r="C9" i="19" s="1"/>
  <c r="L198" i="2"/>
  <c r="C10" i="19" s="1"/>
  <c r="L199" i="2"/>
  <c r="C11" i="19" s="1"/>
  <c r="L200" i="2"/>
  <c r="C12" i="19" s="1"/>
  <c r="O12" i="19" s="1"/>
  <c r="P12" i="19" s="1"/>
  <c r="L216" i="2"/>
  <c r="G7" i="19" s="1"/>
  <c r="L217" i="2"/>
  <c r="G8" i="19" s="1"/>
  <c r="L218" i="2"/>
  <c r="G9" i="19" s="1"/>
  <c r="L219" i="2"/>
  <c r="G10" i="19" s="1"/>
  <c r="L220" i="2"/>
  <c r="G11" i="19" s="1"/>
  <c r="L221" i="2"/>
  <c r="G12" i="19" s="1"/>
  <c r="L222" i="2"/>
  <c r="G13" i="19" s="1"/>
  <c r="L237" i="2"/>
  <c r="I7" i="19" s="1"/>
  <c r="L238" i="2"/>
  <c r="I8" i="19" s="1"/>
  <c r="L239" i="2"/>
  <c r="I9" i="19" s="1"/>
  <c r="L240" i="2"/>
  <c r="I10" i="19" s="1"/>
  <c r="L241" i="2"/>
  <c r="I11" i="19" s="1"/>
  <c r="L242" i="2"/>
  <c r="I12" i="19" s="1"/>
  <c r="L243" i="2"/>
  <c r="I13" i="19" s="1"/>
  <c r="L244" i="2"/>
  <c r="I14" i="19" s="1"/>
  <c r="L259" i="2"/>
  <c r="K8" i="19" s="1"/>
  <c r="L260" i="2"/>
  <c r="K9" i="19" s="1"/>
  <c r="L261" i="2"/>
  <c r="K10" i="19" s="1"/>
  <c r="L262" i="2"/>
  <c r="K11" i="19" s="1"/>
  <c r="L263" i="2"/>
  <c r="K12" i="19" s="1"/>
  <c r="L264" i="2"/>
  <c r="K13" i="19" s="1"/>
  <c r="L265" i="2"/>
  <c r="K14" i="19" s="1"/>
  <c r="L266" i="2"/>
  <c r="K15" i="19" s="1"/>
  <c r="L281" i="2"/>
  <c r="M9" i="19" s="1"/>
  <c r="L282" i="2"/>
  <c r="M10" i="19" s="1"/>
  <c r="L283" i="2"/>
  <c r="M11" i="19" s="1"/>
  <c r="L284" i="2"/>
  <c r="M12" i="19" s="1"/>
  <c r="L285" i="2"/>
  <c r="M13" i="19" s="1"/>
  <c r="L286" i="2"/>
  <c r="M14" i="19" s="1"/>
  <c r="L287" i="2"/>
  <c r="M15" i="19" s="1"/>
  <c r="L288" i="2"/>
  <c r="L303" i="2"/>
  <c r="E10" i="19" s="1"/>
  <c r="L304" i="2"/>
  <c r="E11" i="19" s="1"/>
  <c r="L305" i="2"/>
  <c r="E12" i="19" s="1"/>
  <c r="L306" i="2"/>
  <c r="E13" i="19" s="1"/>
  <c r="L307" i="2"/>
  <c r="E14" i="19" s="1"/>
  <c r="L308" i="2"/>
  <c r="E15" i="19" s="1"/>
  <c r="L309" i="2"/>
  <c r="L310" i="2"/>
  <c r="O10" i="19" l="1"/>
  <c r="P10" i="19" s="1"/>
  <c r="O9" i="19"/>
  <c r="P9" i="19" s="1"/>
  <c r="O11" i="19"/>
  <c r="P11" i="19" s="1"/>
  <c r="O8" i="19"/>
  <c r="P8" i="19" s="1"/>
  <c r="O7" i="19"/>
  <c r="P7" i="19" s="1"/>
  <c r="L7" i="2"/>
  <c r="L6" i="2"/>
  <c r="L4" i="2"/>
  <c r="L40" i="2"/>
  <c r="M40" i="2" s="1"/>
  <c r="L91" i="2"/>
  <c r="M91" i="2" s="1"/>
  <c r="N91" i="2" s="1"/>
  <c r="L25" i="2"/>
  <c r="M39" i="2"/>
  <c r="L69" i="2"/>
  <c r="M69" i="2" s="1"/>
  <c r="N69" i="2" s="1"/>
  <c r="L135" i="2"/>
  <c r="M135" i="2" s="1"/>
  <c r="N135" i="2" s="1"/>
  <c r="L148" i="2"/>
  <c r="L113" i="2"/>
  <c r="M113" i="2" s="1"/>
  <c r="N113" i="2" s="1"/>
  <c r="L126" i="2"/>
  <c r="L82" i="2"/>
  <c r="L289" i="2"/>
  <c r="M289" i="2" s="1"/>
  <c r="N289" i="2" s="1"/>
  <c r="L201" i="2"/>
  <c r="L179" i="2"/>
  <c r="M179" i="2" s="1"/>
  <c r="N179" i="2" s="1"/>
  <c r="L157" i="2"/>
  <c r="M157" i="2" s="1"/>
  <c r="N157" i="2" s="1"/>
  <c r="L17" i="2"/>
  <c r="L104" i="2"/>
  <c r="L267" i="2"/>
  <c r="M267" i="2" s="1"/>
  <c r="N267" i="2" s="1"/>
  <c r="L311" i="2"/>
  <c r="M311" i="2" s="1"/>
  <c r="N311" i="2" s="1"/>
  <c r="L245" i="2"/>
  <c r="L215" i="2"/>
  <c r="G6" i="19" s="1"/>
  <c r="O6" i="19" s="1"/>
  <c r="P6" i="19" s="1"/>
  <c r="L60" i="2"/>
  <c r="L223" i="2"/>
  <c r="M245" i="2" l="1"/>
  <c r="N245" i="2" s="1"/>
  <c r="I15" i="19"/>
  <c r="O15" i="19" s="1"/>
  <c r="P15" i="19" s="1"/>
  <c r="M223" i="2"/>
  <c r="N223" i="2" s="1"/>
  <c r="G14" i="19"/>
  <c r="O14" i="19" s="1"/>
  <c r="P14" i="19" s="1"/>
  <c r="M201" i="2"/>
  <c r="N201" i="2" s="1"/>
  <c r="C13" i="19"/>
  <c r="O13" i="19" s="1"/>
  <c r="P13" i="19" s="1"/>
  <c r="K47" i="2"/>
  <c r="F5" i="11" s="1"/>
  <c r="L47" i="2"/>
  <c r="M47" i="2" s="1"/>
  <c r="N47" i="2" s="1"/>
  <c r="L55" i="2"/>
  <c r="M55" i="2" s="1"/>
  <c r="N55" i="2" s="1"/>
  <c r="L58" i="2"/>
  <c r="M58" i="2" s="1"/>
  <c r="N58" i="2" s="1"/>
  <c r="L56" i="2"/>
  <c r="M56" i="2" s="1"/>
  <c r="N56" i="2" s="1"/>
  <c r="L50" i="2"/>
  <c r="M50" i="2" s="1"/>
  <c r="N50" i="2" s="1"/>
  <c r="L49" i="2"/>
  <c r="M49" i="2" s="1"/>
  <c r="N49" i="2" s="1"/>
  <c r="L57" i="2"/>
  <c r="M57" i="2" s="1"/>
  <c r="N57" i="2" s="1"/>
  <c r="L51" i="2"/>
  <c r="M51" i="2" s="1"/>
  <c r="N51" i="2" s="1"/>
  <c r="L59" i="2"/>
  <c r="M59" i="2" s="1"/>
  <c r="N59" i="2" s="1"/>
  <c r="L52" i="2"/>
  <c r="M52" i="2" s="1"/>
  <c r="N52" i="2" s="1"/>
  <c r="L53" i="2"/>
  <c r="M53" i="2" s="1"/>
  <c r="N53" i="2" s="1"/>
  <c r="L54" i="2"/>
  <c r="M54" i="2" s="1"/>
  <c r="N54" i="2" s="1"/>
  <c r="L11" i="2"/>
  <c r="L12" i="2"/>
  <c r="L14" i="2"/>
  <c r="L13" i="2"/>
  <c r="L8" i="2"/>
  <c r="L10" i="2"/>
  <c r="L15" i="2"/>
  <c r="L9" i="2"/>
  <c r="J116" i="6"/>
  <c r="J117" i="6"/>
  <c r="J118" i="6"/>
  <c r="J119" i="6"/>
  <c r="J120" i="6"/>
  <c r="J121" i="6"/>
  <c r="L48" i="2" l="1"/>
  <c r="M48" i="2" s="1"/>
  <c r="N48" i="2" s="1"/>
  <c r="K48" i="2"/>
  <c r="F6" i="11" s="1"/>
  <c r="L29" i="2"/>
  <c r="L37" i="2"/>
  <c r="L30" i="2"/>
  <c r="L26" i="2"/>
  <c r="L31" i="2"/>
  <c r="L32" i="2"/>
  <c r="L33" i="2"/>
  <c r="P33" i="2" s="1"/>
  <c r="L34" i="2"/>
  <c r="L27" i="2"/>
  <c r="L35" i="2"/>
  <c r="L28" i="2"/>
  <c r="L36" i="2"/>
  <c r="J95" i="6"/>
  <c r="J96" i="6"/>
  <c r="J97" i="6"/>
  <c r="J98" i="6"/>
  <c r="J99" i="6"/>
  <c r="J74" i="6" l="1"/>
  <c r="J75" i="6"/>
  <c r="J76" i="6"/>
  <c r="J77" i="6"/>
  <c r="J5" i="6"/>
  <c r="J6" i="6"/>
  <c r="J7" i="6"/>
  <c r="J8" i="6"/>
  <c r="J9" i="6"/>
  <c r="J10" i="6"/>
  <c r="J4" i="6"/>
  <c r="I12" i="6"/>
  <c r="I13" i="6"/>
  <c r="I14" i="6"/>
  <c r="I15" i="6"/>
  <c r="I16" i="6"/>
  <c r="I17" i="6"/>
  <c r="I18" i="6"/>
  <c r="I19" i="6"/>
  <c r="I20" i="6"/>
  <c r="I21" i="6"/>
  <c r="I22" i="6"/>
  <c r="I36" i="6"/>
  <c r="I37" i="6"/>
  <c r="I38" i="6"/>
  <c r="I39" i="6"/>
  <c r="I40" i="6"/>
  <c r="I41" i="6"/>
  <c r="I42" i="6"/>
  <c r="I43" i="6"/>
  <c r="I44" i="6"/>
  <c r="I60" i="6"/>
  <c r="I61" i="6"/>
  <c r="I62" i="6"/>
  <c r="I63" i="6"/>
  <c r="I64" i="6"/>
  <c r="I65" i="6"/>
  <c r="I78" i="6"/>
  <c r="I79" i="6"/>
  <c r="I80" i="6"/>
  <c r="I81" i="6"/>
  <c r="I82" i="6"/>
  <c r="I83" i="6"/>
  <c r="I84" i="6"/>
  <c r="I85" i="6"/>
  <c r="I86" i="6"/>
  <c r="I107" i="6"/>
  <c r="I123" i="6"/>
  <c r="I124" i="6"/>
  <c r="I125" i="6"/>
  <c r="I126" i="6"/>
  <c r="I127" i="6"/>
  <c r="I128" i="6"/>
  <c r="I149" i="6"/>
  <c r="I168" i="6"/>
  <c r="I169" i="6"/>
  <c r="I170" i="6"/>
  <c r="I189" i="6"/>
  <c r="I190" i="6"/>
  <c r="I191" i="6"/>
  <c r="I211" i="6"/>
  <c r="I212" i="6"/>
  <c r="I233" i="6"/>
  <c r="I254" i="6"/>
  <c r="I263" i="6"/>
  <c r="I305" i="6"/>
  <c r="C317" i="6" l="1"/>
  <c r="B317" i="6"/>
  <c r="A317" i="6"/>
  <c r="C316" i="6"/>
  <c r="B316" i="6"/>
  <c r="A316" i="6"/>
  <c r="C315" i="6"/>
  <c r="B315" i="6"/>
  <c r="A315" i="6"/>
  <c r="C314" i="6"/>
  <c r="B314" i="6"/>
  <c r="A314" i="6"/>
  <c r="C313" i="6"/>
  <c r="B313" i="6"/>
  <c r="A313" i="6"/>
  <c r="C312" i="6"/>
  <c r="B312" i="6"/>
  <c r="A312" i="6"/>
  <c r="C311" i="6"/>
  <c r="B311" i="6"/>
  <c r="A311" i="6"/>
  <c r="C310" i="6"/>
  <c r="B310" i="6"/>
  <c r="A310" i="6"/>
  <c r="K309" i="6"/>
  <c r="L309" i="6" s="1"/>
  <c r="C309" i="6"/>
  <c r="B309" i="6"/>
  <c r="A309" i="6"/>
  <c r="C308" i="6"/>
  <c r="B308" i="6"/>
  <c r="A308" i="6"/>
  <c r="C307" i="6"/>
  <c r="B307" i="6"/>
  <c r="A307" i="6"/>
  <c r="C306" i="6"/>
  <c r="B306" i="6"/>
  <c r="A306" i="6"/>
  <c r="C305" i="6"/>
  <c r="B305" i="6"/>
  <c r="A305" i="6"/>
  <c r="C304" i="6"/>
  <c r="B304" i="6"/>
  <c r="A304" i="6"/>
  <c r="K303" i="6"/>
  <c r="L303" i="6" s="1"/>
  <c r="C303" i="6"/>
  <c r="B303" i="6"/>
  <c r="A303" i="6"/>
  <c r="C302" i="6"/>
  <c r="B302" i="6"/>
  <c r="A302" i="6"/>
  <c r="C301" i="6"/>
  <c r="B301" i="6"/>
  <c r="A301" i="6"/>
  <c r="C300" i="6"/>
  <c r="B300" i="6"/>
  <c r="A300" i="6"/>
  <c r="C299" i="6"/>
  <c r="B299" i="6"/>
  <c r="A299" i="6"/>
  <c r="C298" i="6"/>
  <c r="B298" i="6"/>
  <c r="A298" i="6"/>
  <c r="C296" i="6"/>
  <c r="B296" i="6"/>
  <c r="A296" i="6"/>
  <c r="C295" i="6"/>
  <c r="B295" i="6"/>
  <c r="A295" i="6"/>
  <c r="C294" i="6"/>
  <c r="B294" i="6"/>
  <c r="A294" i="6"/>
  <c r="C293" i="6"/>
  <c r="B293" i="6"/>
  <c r="A293" i="6"/>
  <c r="K292" i="6"/>
  <c r="L292" i="6" s="1"/>
  <c r="C292" i="6"/>
  <c r="B292" i="6"/>
  <c r="A292" i="6"/>
  <c r="C291" i="6"/>
  <c r="B291" i="6"/>
  <c r="A291" i="6"/>
  <c r="C290" i="6"/>
  <c r="B290" i="6"/>
  <c r="A290" i="6"/>
  <c r="C289" i="6"/>
  <c r="B289" i="6"/>
  <c r="A289" i="6"/>
  <c r="K288" i="6"/>
  <c r="L288" i="6" s="1"/>
  <c r="C288" i="6"/>
  <c r="B288" i="6"/>
  <c r="A288" i="6"/>
  <c r="C287" i="6"/>
  <c r="B287" i="6"/>
  <c r="A287" i="6"/>
  <c r="K286" i="6"/>
  <c r="L286" i="6" s="1"/>
  <c r="C286" i="6"/>
  <c r="B286" i="6"/>
  <c r="A286" i="6"/>
  <c r="C285" i="6"/>
  <c r="B285" i="6"/>
  <c r="A285" i="6"/>
  <c r="K284" i="6"/>
  <c r="L284" i="6" s="1"/>
  <c r="C284" i="6"/>
  <c r="B284" i="6"/>
  <c r="A284" i="6"/>
  <c r="C283" i="6"/>
  <c r="B283" i="6"/>
  <c r="A283" i="6"/>
  <c r="C282" i="6"/>
  <c r="B282" i="6"/>
  <c r="A282" i="6"/>
  <c r="C281" i="6"/>
  <c r="B281" i="6"/>
  <c r="A281" i="6"/>
  <c r="C280" i="6"/>
  <c r="B280" i="6"/>
  <c r="A280" i="6"/>
  <c r="C279" i="6"/>
  <c r="B279" i="6"/>
  <c r="A279" i="6"/>
  <c r="K278" i="6"/>
  <c r="L278" i="6" s="1"/>
  <c r="C278" i="6"/>
  <c r="B278" i="6"/>
  <c r="A278" i="6"/>
  <c r="C277" i="6"/>
  <c r="B277" i="6"/>
  <c r="A277" i="6"/>
  <c r="C275" i="6"/>
  <c r="B275" i="6"/>
  <c r="A275" i="6"/>
  <c r="C274" i="6"/>
  <c r="B274" i="6"/>
  <c r="A274" i="6"/>
  <c r="C273" i="6"/>
  <c r="B273" i="6"/>
  <c r="A273" i="6"/>
  <c r="C272" i="6"/>
  <c r="B272" i="6"/>
  <c r="A272" i="6"/>
  <c r="C271" i="6"/>
  <c r="B271" i="6"/>
  <c r="A271" i="6"/>
  <c r="C270" i="6"/>
  <c r="B270" i="6"/>
  <c r="A270" i="6"/>
  <c r="C269" i="6"/>
  <c r="B269" i="6"/>
  <c r="A269" i="6"/>
  <c r="C268" i="6"/>
  <c r="B268" i="6"/>
  <c r="A268" i="6"/>
  <c r="C267" i="6"/>
  <c r="B267" i="6"/>
  <c r="A267" i="6"/>
  <c r="C266" i="6"/>
  <c r="B266" i="6"/>
  <c r="A266" i="6"/>
  <c r="C265" i="6"/>
  <c r="B265" i="6"/>
  <c r="A265" i="6"/>
  <c r="C264" i="6"/>
  <c r="B264" i="6"/>
  <c r="A264" i="6"/>
  <c r="C263" i="6"/>
  <c r="B263" i="6"/>
  <c r="A263" i="6"/>
  <c r="C262" i="6"/>
  <c r="B262" i="6"/>
  <c r="A262" i="6"/>
  <c r="C261" i="6"/>
  <c r="B261" i="6"/>
  <c r="A261" i="6"/>
  <c r="C260" i="6"/>
  <c r="B260" i="6"/>
  <c r="A260" i="6"/>
  <c r="C259" i="6"/>
  <c r="B259" i="6"/>
  <c r="A259" i="6"/>
  <c r="C258" i="6"/>
  <c r="B258" i="6"/>
  <c r="A258" i="6"/>
  <c r="C257" i="6"/>
  <c r="B257" i="6"/>
  <c r="A257" i="6"/>
  <c r="C256" i="6"/>
  <c r="B256" i="6"/>
  <c r="A256" i="6"/>
  <c r="C254" i="6"/>
  <c r="B254" i="6"/>
  <c r="A254" i="6"/>
  <c r="C253" i="6"/>
  <c r="B253" i="6"/>
  <c r="A253" i="6"/>
  <c r="C252" i="6"/>
  <c r="B252" i="6"/>
  <c r="A252" i="6"/>
  <c r="C251" i="6"/>
  <c r="B251" i="6"/>
  <c r="A251" i="6"/>
  <c r="C250" i="6"/>
  <c r="B250" i="6"/>
  <c r="A250" i="6"/>
  <c r="C249" i="6"/>
  <c r="B249" i="6"/>
  <c r="A249" i="6"/>
  <c r="C248" i="6"/>
  <c r="B248" i="6"/>
  <c r="A248" i="6"/>
  <c r="C247" i="6"/>
  <c r="B247" i="6"/>
  <c r="A247" i="6"/>
  <c r="C246" i="6"/>
  <c r="B246" i="6"/>
  <c r="A246" i="6"/>
  <c r="K245" i="6"/>
  <c r="L245" i="6" s="1"/>
  <c r="C245" i="6"/>
  <c r="B245" i="6"/>
  <c r="A245" i="6"/>
  <c r="C244" i="6"/>
  <c r="B244" i="6"/>
  <c r="A244" i="6"/>
  <c r="C243" i="6"/>
  <c r="B243" i="6"/>
  <c r="A243" i="6"/>
  <c r="C242" i="6"/>
  <c r="B242" i="6"/>
  <c r="A242" i="6"/>
  <c r="C241" i="6"/>
  <c r="B241" i="6"/>
  <c r="A241" i="6"/>
  <c r="C240" i="6"/>
  <c r="B240" i="6"/>
  <c r="A240" i="6"/>
  <c r="K239" i="6"/>
  <c r="L239" i="6" s="1"/>
  <c r="C239" i="6"/>
  <c r="B239" i="6"/>
  <c r="A239" i="6"/>
  <c r="C238" i="6"/>
  <c r="B238" i="6"/>
  <c r="A238" i="6"/>
  <c r="K237" i="6"/>
  <c r="L237" i="6" s="1"/>
  <c r="C237" i="6"/>
  <c r="B237" i="6"/>
  <c r="A237" i="6"/>
  <c r="C236" i="6"/>
  <c r="B236" i="6"/>
  <c r="A236" i="6"/>
  <c r="K235" i="6"/>
  <c r="L235" i="6" s="1"/>
  <c r="C235" i="6"/>
  <c r="B235" i="6"/>
  <c r="A235" i="6"/>
  <c r="C233" i="6"/>
  <c r="B233" i="6"/>
  <c r="A233" i="6"/>
  <c r="C232" i="6"/>
  <c r="B232" i="6"/>
  <c r="A232" i="6"/>
  <c r="C231" i="6"/>
  <c r="B231" i="6"/>
  <c r="A231" i="6"/>
  <c r="K230" i="6"/>
  <c r="L230" i="6" s="1"/>
  <c r="C230" i="6"/>
  <c r="B230" i="6"/>
  <c r="A230" i="6"/>
  <c r="C229" i="6"/>
  <c r="B229" i="6"/>
  <c r="A229" i="6"/>
  <c r="C228" i="6"/>
  <c r="B228" i="6"/>
  <c r="A228" i="6"/>
  <c r="C227" i="6"/>
  <c r="B227" i="6"/>
  <c r="A227" i="6"/>
  <c r="C226" i="6"/>
  <c r="B226" i="6"/>
  <c r="A226" i="6"/>
  <c r="C225" i="6"/>
  <c r="B225" i="6"/>
  <c r="A225" i="6"/>
  <c r="C224" i="6"/>
  <c r="B224" i="6"/>
  <c r="A224" i="6"/>
  <c r="C223" i="6"/>
  <c r="B223" i="6"/>
  <c r="A223" i="6"/>
  <c r="K222" i="6"/>
  <c r="L222" i="6" s="1"/>
  <c r="C222" i="6"/>
  <c r="B222" i="6"/>
  <c r="A222" i="6"/>
  <c r="C221" i="6"/>
  <c r="B221" i="6"/>
  <c r="A221" i="6"/>
  <c r="C220" i="6"/>
  <c r="B220" i="6"/>
  <c r="A220" i="6"/>
  <c r="C219" i="6"/>
  <c r="B219" i="6"/>
  <c r="A219" i="6"/>
  <c r="C218" i="6"/>
  <c r="B218" i="6"/>
  <c r="A218" i="6"/>
  <c r="C217" i="6"/>
  <c r="B217" i="6"/>
  <c r="A217" i="6"/>
  <c r="C216" i="6"/>
  <c r="B216" i="6"/>
  <c r="A216" i="6"/>
  <c r="C215" i="6"/>
  <c r="B215" i="6"/>
  <c r="A215" i="6"/>
  <c r="K214" i="6"/>
  <c r="L214" i="6" s="1"/>
  <c r="C214" i="6"/>
  <c r="B214" i="6"/>
  <c r="A214" i="6"/>
  <c r="C212" i="6"/>
  <c r="B212" i="6"/>
  <c r="A212" i="6"/>
  <c r="K211" i="6"/>
  <c r="L211" i="6" s="1"/>
  <c r="C211" i="6"/>
  <c r="B211" i="6"/>
  <c r="A211" i="6"/>
  <c r="C210" i="6"/>
  <c r="B210" i="6"/>
  <c r="A210" i="6"/>
  <c r="C209" i="6"/>
  <c r="B209" i="6"/>
  <c r="A209" i="6"/>
  <c r="C208" i="6"/>
  <c r="B208" i="6"/>
  <c r="A208" i="6"/>
  <c r="C207" i="6"/>
  <c r="B207" i="6"/>
  <c r="A207" i="6"/>
  <c r="C206" i="6"/>
  <c r="B206" i="6"/>
  <c r="A206" i="6"/>
  <c r="C205" i="6"/>
  <c r="B205" i="6"/>
  <c r="A205" i="6"/>
  <c r="C204" i="6"/>
  <c r="B204" i="6"/>
  <c r="A204" i="6"/>
  <c r="C203" i="6"/>
  <c r="B203" i="6"/>
  <c r="A203" i="6"/>
  <c r="C202" i="6"/>
  <c r="B202" i="6"/>
  <c r="A202" i="6"/>
  <c r="C201" i="6"/>
  <c r="B201" i="6"/>
  <c r="A201" i="6"/>
  <c r="C200" i="6"/>
  <c r="B200" i="6"/>
  <c r="A200" i="6"/>
  <c r="C199" i="6"/>
  <c r="B199" i="6"/>
  <c r="A199" i="6"/>
  <c r="C198" i="6"/>
  <c r="B198" i="6"/>
  <c r="A198" i="6"/>
  <c r="C197" i="6"/>
  <c r="B197" i="6"/>
  <c r="A197" i="6"/>
  <c r="K196" i="6"/>
  <c r="L196" i="6" s="1"/>
  <c r="C196" i="6"/>
  <c r="B196" i="6"/>
  <c r="A196" i="6"/>
  <c r="C195" i="6"/>
  <c r="B195" i="6"/>
  <c r="A195" i="6"/>
  <c r="C194" i="6"/>
  <c r="B194" i="6"/>
  <c r="A194" i="6"/>
  <c r="C193" i="6"/>
  <c r="B193" i="6"/>
  <c r="A193" i="6"/>
  <c r="K191" i="6"/>
  <c r="L191" i="6" s="1"/>
  <c r="C191" i="6"/>
  <c r="B191" i="6"/>
  <c r="A191" i="6"/>
  <c r="C190" i="6"/>
  <c r="B190" i="6"/>
  <c r="A190" i="6"/>
  <c r="K189" i="6"/>
  <c r="L189" i="6" s="1"/>
  <c r="C189" i="6"/>
  <c r="B189" i="6"/>
  <c r="A189" i="6"/>
  <c r="C188" i="6"/>
  <c r="B188" i="6"/>
  <c r="A188" i="6"/>
  <c r="C187" i="6"/>
  <c r="B187" i="6"/>
  <c r="A187" i="6"/>
  <c r="C186" i="6"/>
  <c r="B186" i="6"/>
  <c r="A186" i="6"/>
  <c r="C185" i="6"/>
  <c r="B185" i="6"/>
  <c r="A185" i="6"/>
  <c r="C184" i="6"/>
  <c r="B184" i="6"/>
  <c r="A184" i="6"/>
  <c r="K183" i="6"/>
  <c r="L183" i="6" s="1"/>
  <c r="C183" i="6"/>
  <c r="B183" i="6"/>
  <c r="A183" i="6"/>
  <c r="C182" i="6"/>
  <c r="B182" i="6"/>
  <c r="A182" i="6"/>
  <c r="K181" i="6"/>
  <c r="L181" i="6" s="1"/>
  <c r="C181" i="6"/>
  <c r="B181" i="6"/>
  <c r="A181" i="6"/>
  <c r="C180" i="6"/>
  <c r="B180" i="6"/>
  <c r="A180" i="6"/>
  <c r="C179" i="6"/>
  <c r="B179" i="6"/>
  <c r="A179" i="6"/>
  <c r="C178" i="6"/>
  <c r="B178" i="6"/>
  <c r="A178" i="6"/>
  <c r="C177" i="6"/>
  <c r="B177" i="6"/>
  <c r="A177" i="6"/>
  <c r="C176" i="6"/>
  <c r="B176" i="6"/>
  <c r="A176" i="6"/>
  <c r="C175" i="6"/>
  <c r="B175" i="6"/>
  <c r="A175" i="6"/>
  <c r="C174" i="6"/>
  <c r="B174" i="6"/>
  <c r="A174" i="6"/>
  <c r="K173" i="6"/>
  <c r="L173" i="6" s="1"/>
  <c r="C173" i="6"/>
  <c r="B173" i="6"/>
  <c r="A173" i="6"/>
  <c r="C172" i="6"/>
  <c r="B172" i="6"/>
  <c r="A172" i="6"/>
  <c r="C170" i="6"/>
  <c r="B170" i="6"/>
  <c r="A170" i="6"/>
  <c r="C169" i="6"/>
  <c r="B169" i="6"/>
  <c r="A169" i="6"/>
  <c r="C168" i="6"/>
  <c r="B168" i="6"/>
  <c r="A168" i="6"/>
  <c r="C167" i="6"/>
  <c r="B167" i="6"/>
  <c r="A167" i="6"/>
  <c r="C166" i="6"/>
  <c r="B166" i="6"/>
  <c r="A166" i="6"/>
  <c r="C165" i="6"/>
  <c r="B165" i="6"/>
  <c r="A165" i="6"/>
  <c r="C164" i="6"/>
  <c r="B164" i="6"/>
  <c r="A164" i="6"/>
  <c r="C163" i="6"/>
  <c r="B163" i="6"/>
  <c r="A163" i="6"/>
  <c r="C162" i="6"/>
  <c r="B162" i="6"/>
  <c r="A162" i="6"/>
  <c r="C161" i="6"/>
  <c r="B161" i="6"/>
  <c r="A161" i="6"/>
  <c r="C160" i="6"/>
  <c r="B160" i="6"/>
  <c r="A160" i="6"/>
  <c r="C159" i="6"/>
  <c r="B159" i="6"/>
  <c r="A159" i="6"/>
  <c r="C158" i="6"/>
  <c r="B158" i="6"/>
  <c r="A158" i="6"/>
  <c r="C157" i="6"/>
  <c r="B157" i="6"/>
  <c r="A157" i="6"/>
  <c r="K156" i="6"/>
  <c r="L156" i="6" s="1"/>
  <c r="C156" i="6"/>
  <c r="B156" i="6"/>
  <c r="A156" i="6"/>
  <c r="C155" i="6"/>
  <c r="B155" i="6"/>
  <c r="A155" i="6"/>
  <c r="C154" i="6"/>
  <c r="B154" i="6"/>
  <c r="A154" i="6"/>
  <c r="C153" i="6"/>
  <c r="B153" i="6"/>
  <c r="A153" i="6"/>
  <c r="C152" i="6"/>
  <c r="B152" i="6"/>
  <c r="A152" i="6"/>
  <c r="C151" i="6"/>
  <c r="B151" i="6"/>
  <c r="A151" i="6"/>
  <c r="C149" i="6"/>
  <c r="B149" i="6"/>
  <c r="A149" i="6"/>
  <c r="C148" i="6"/>
  <c r="B148" i="6"/>
  <c r="A148" i="6"/>
  <c r="K147" i="6"/>
  <c r="L147" i="6" s="1"/>
  <c r="C147" i="6"/>
  <c r="B147" i="6"/>
  <c r="A147" i="6"/>
  <c r="C146" i="6"/>
  <c r="B146" i="6"/>
  <c r="A146" i="6"/>
  <c r="C145" i="6"/>
  <c r="B145" i="6"/>
  <c r="A145" i="6"/>
  <c r="C144" i="6"/>
  <c r="B144" i="6"/>
  <c r="A144" i="6"/>
  <c r="K143" i="6"/>
  <c r="L143" i="6" s="1"/>
  <c r="C143" i="6"/>
  <c r="B143" i="6"/>
  <c r="A143" i="6"/>
  <c r="C142" i="6"/>
  <c r="B142" i="6"/>
  <c r="A142" i="6"/>
  <c r="C141" i="6"/>
  <c r="B141" i="6"/>
  <c r="A141" i="6"/>
  <c r="C140" i="6"/>
  <c r="B140" i="6"/>
  <c r="A140" i="6"/>
  <c r="C139" i="6"/>
  <c r="B139" i="6"/>
  <c r="A139" i="6"/>
  <c r="C138" i="6"/>
  <c r="B138" i="6"/>
  <c r="A138" i="6"/>
  <c r="C137" i="6"/>
  <c r="B137" i="6"/>
  <c r="A137" i="6"/>
  <c r="K136" i="6"/>
  <c r="L136" i="6" s="1"/>
  <c r="C136" i="6"/>
  <c r="B136" i="6"/>
  <c r="A136" i="6"/>
  <c r="C135" i="6"/>
  <c r="B135" i="6"/>
  <c r="A135" i="6"/>
  <c r="C134" i="6"/>
  <c r="B134" i="6"/>
  <c r="A134" i="6"/>
  <c r="C133" i="6"/>
  <c r="B133" i="6"/>
  <c r="A133" i="6"/>
  <c r="C132" i="6"/>
  <c r="B132" i="6"/>
  <c r="A132" i="6"/>
  <c r="C131" i="6"/>
  <c r="B131" i="6"/>
  <c r="A131" i="6"/>
  <c r="K130" i="6"/>
  <c r="L130" i="6" s="1"/>
  <c r="C130" i="6"/>
  <c r="B130" i="6"/>
  <c r="A130" i="6"/>
  <c r="C128" i="6"/>
  <c r="B128" i="6"/>
  <c r="A128" i="6"/>
  <c r="C127" i="6"/>
  <c r="B127" i="6"/>
  <c r="A127" i="6"/>
  <c r="K126" i="6"/>
  <c r="L126" i="6" s="1"/>
  <c r="C126" i="6"/>
  <c r="B126" i="6"/>
  <c r="A126" i="6"/>
  <c r="C125" i="6"/>
  <c r="B125" i="6"/>
  <c r="A125" i="6"/>
  <c r="C124" i="6"/>
  <c r="B124" i="6"/>
  <c r="A124" i="6"/>
  <c r="C123" i="6"/>
  <c r="B123" i="6"/>
  <c r="A123" i="6"/>
  <c r="C122" i="6"/>
  <c r="B122" i="6"/>
  <c r="A122" i="6"/>
  <c r="C121" i="6"/>
  <c r="B121" i="6"/>
  <c r="A121" i="6"/>
  <c r="C120" i="6"/>
  <c r="B120" i="6"/>
  <c r="A120" i="6"/>
  <c r="C119" i="6"/>
  <c r="B119" i="6"/>
  <c r="A119" i="6"/>
  <c r="K118" i="6"/>
  <c r="L118" i="6" s="1"/>
  <c r="C118" i="6"/>
  <c r="B118" i="6"/>
  <c r="A118" i="6"/>
  <c r="C117" i="6"/>
  <c r="B117" i="6"/>
  <c r="A117" i="6"/>
  <c r="C116" i="6"/>
  <c r="B116" i="6"/>
  <c r="A116" i="6"/>
  <c r="C115" i="6"/>
  <c r="B115" i="6"/>
  <c r="A115" i="6"/>
  <c r="C114" i="6"/>
  <c r="B114" i="6"/>
  <c r="A114" i="6"/>
  <c r="C113" i="6"/>
  <c r="B113" i="6"/>
  <c r="A113" i="6"/>
  <c r="C112" i="6"/>
  <c r="B112" i="6"/>
  <c r="A112" i="6"/>
  <c r="C111" i="6"/>
  <c r="B111" i="6"/>
  <c r="A111" i="6"/>
  <c r="C110" i="6"/>
  <c r="B110" i="6"/>
  <c r="A110" i="6"/>
  <c r="C109" i="6"/>
  <c r="B109" i="6"/>
  <c r="A109" i="6"/>
  <c r="C107" i="6"/>
  <c r="B107" i="6"/>
  <c r="A107" i="6"/>
  <c r="K106" i="6"/>
  <c r="L106" i="6" s="1"/>
  <c r="C106" i="6"/>
  <c r="B106" i="6"/>
  <c r="A106" i="6"/>
  <c r="C105" i="6"/>
  <c r="B105" i="6"/>
  <c r="A105" i="6"/>
  <c r="C104" i="6"/>
  <c r="B104" i="6"/>
  <c r="A104" i="6"/>
  <c r="C103" i="6"/>
  <c r="B103" i="6"/>
  <c r="A103" i="6"/>
  <c r="C102" i="6"/>
  <c r="B102" i="6"/>
  <c r="A102" i="6"/>
  <c r="C101" i="6"/>
  <c r="B101" i="6"/>
  <c r="A101" i="6"/>
  <c r="K56" i="6"/>
  <c r="L56" i="6" s="1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6" i="6"/>
  <c r="B86" i="6"/>
  <c r="A86" i="6"/>
  <c r="C85" i="6"/>
  <c r="B85" i="6"/>
  <c r="A85" i="6"/>
  <c r="C84" i="6"/>
  <c r="B84" i="6"/>
  <c r="A84" i="6"/>
  <c r="K83" i="6"/>
  <c r="L83" i="6" s="1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I30" i="6"/>
  <c r="C30" i="6"/>
  <c r="B30" i="6"/>
  <c r="A30" i="6"/>
  <c r="I29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3" i="6"/>
  <c r="B23" i="6"/>
  <c r="A23" i="6"/>
  <c r="K22" i="6"/>
  <c r="L22" i="6" s="1"/>
  <c r="C22" i="6"/>
  <c r="B22" i="6"/>
  <c r="A22" i="6"/>
  <c r="C21" i="6"/>
  <c r="B21" i="6"/>
  <c r="A21" i="6"/>
  <c r="K20" i="6"/>
  <c r="L20" i="6" s="1"/>
  <c r="C20" i="6"/>
  <c r="B20" i="6"/>
  <c r="A20" i="6"/>
  <c r="C19" i="6"/>
  <c r="B19" i="6"/>
  <c r="A19" i="6"/>
  <c r="K18" i="6"/>
  <c r="L18" i="6" s="1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I10" i="6"/>
  <c r="C10" i="6"/>
  <c r="B10" i="6"/>
  <c r="A10" i="6"/>
  <c r="C9" i="6"/>
  <c r="B9" i="6"/>
  <c r="A9" i="6"/>
  <c r="I8" i="6"/>
  <c r="C8" i="6"/>
  <c r="B8" i="6"/>
  <c r="A8" i="6"/>
  <c r="C7" i="6"/>
  <c r="B7" i="6"/>
  <c r="A7" i="6"/>
  <c r="I6" i="6"/>
  <c r="C6" i="6"/>
  <c r="B6" i="6"/>
  <c r="A6" i="6"/>
  <c r="I5" i="6"/>
  <c r="C5" i="6"/>
  <c r="B5" i="6"/>
  <c r="A5" i="6"/>
  <c r="K4" i="6"/>
  <c r="L4" i="6" s="1"/>
  <c r="C4" i="6"/>
  <c r="B4" i="6"/>
  <c r="A4" i="6"/>
  <c r="C1" i="6"/>
  <c r="B1" i="6"/>
  <c r="A1" i="6"/>
  <c r="K252" i="6" l="1"/>
  <c r="L252" i="6" s="1"/>
  <c r="K226" i="6"/>
  <c r="L226" i="6" s="1"/>
  <c r="K275" i="6"/>
  <c r="L275" i="6" s="1"/>
  <c r="K204" i="6"/>
  <c r="L204" i="6" s="1"/>
  <c r="K313" i="6"/>
  <c r="L313" i="6" s="1"/>
  <c r="K203" i="6"/>
  <c r="L203" i="6" s="1"/>
  <c r="K228" i="6"/>
  <c r="L228" i="6" s="1"/>
  <c r="K290" i="6"/>
  <c r="L290" i="6" s="1"/>
  <c r="K207" i="6"/>
  <c r="L207" i="6" s="1"/>
  <c r="K224" i="6"/>
  <c r="L224" i="6" s="1"/>
  <c r="K158" i="6"/>
  <c r="L158" i="6" s="1"/>
  <c r="K164" i="6"/>
  <c r="L164" i="6" s="1"/>
  <c r="I28" i="6"/>
  <c r="K32" i="6"/>
  <c r="L32" i="6" s="1"/>
  <c r="K55" i="6"/>
  <c r="L55" i="6" s="1"/>
  <c r="K79" i="6"/>
  <c r="L79" i="6" s="1"/>
  <c r="K98" i="6"/>
  <c r="L98" i="6" s="1"/>
  <c r="K175" i="6"/>
  <c r="L175" i="6" s="1"/>
  <c r="K200" i="6"/>
  <c r="L200" i="6" s="1"/>
  <c r="K193" i="6"/>
  <c r="L193" i="6" s="1"/>
  <c r="K138" i="6"/>
  <c r="L138" i="6" s="1"/>
  <c r="K184" i="6"/>
  <c r="L184" i="6" s="1"/>
  <c r="K166" i="6"/>
  <c r="L166" i="6" s="1"/>
  <c r="K100" i="6"/>
  <c r="L100" i="6" s="1"/>
  <c r="K128" i="6"/>
  <c r="L128" i="6" s="1"/>
  <c r="K159" i="6"/>
  <c r="L159" i="6" s="1"/>
  <c r="K72" i="6"/>
  <c r="L72" i="6" s="1"/>
  <c r="I94" i="6"/>
  <c r="K42" i="6"/>
  <c r="L42" i="6" s="1"/>
  <c r="K176" i="6"/>
  <c r="L176" i="6" s="1"/>
  <c r="K71" i="6"/>
  <c r="L71" i="6" s="1"/>
  <c r="K113" i="6"/>
  <c r="L113" i="6" s="1"/>
  <c r="K34" i="6"/>
  <c r="L34" i="6" s="1"/>
  <c r="K85" i="6"/>
  <c r="L85" i="6" s="1"/>
  <c r="K65" i="6"/>
  <c r="L65" i="6" s="1"/>
  <c r="I27" i="6"/>
  <c r="K58" i="6"/>
  <c r="L58" i="6" s="1"/>
  <c r="K299" i="6"/>
  <c r="L299" i="6" s="1"/>
  <c r="K317" i="6"/>
  <c r="L317" i="6" s="1"/>
  <c r="K301" i="6"/>
  <c r="L301" i="6" s="1"/>
  <c r="K315" i="6"/>
  <c r="L315" i="6" s="1"/>
  <c r="K232" i="6"/>
  <c r="L232" i="6" s="1"/>
  <c r="K206" i="6"/>
  <c r="L206" i="6" s="1"/>
  <c r="K218" i="6"/>
  <c r="L218" i="6" s="1"/>
  <c r="K282" i="6"/>
  <c r="L282" i="6" s="1"/>
  <c r="K294" i="6"/>
  <c r="L294" i="6" s="1"/>
  <c r="K305" i="6"/>
  <c r="L305" i="6" s="1"/>
  <c r="I9" i="6"/>
  <c r="K19" i="6"/>
  <c r="L19" i="6" s="1"/>
  <c r="K30" i="6"/>
  <c r="L30" i="6" s="1"/>
  <c r="I31" i="6"/>
  <c r="K50" i="6"/>
  <c r="L50" i="6" s="1"/>
  <c r="K61" i="6"/>
  <c r="L61" i="6" s="1"/>
  <c r="K63" i="6"/>
  <c r="L63" i="6" s="1"/>
  <c r="K80" i="6"/>
  <c r="L80" i="6" s="1"/>
  <c r="K102" i="6"/>
  <c r="L102" i="6" s="1"/>
  <c r="K90" i="6"/>
  <c r="L90" i="6" s="1"/>
  <c r="I92" i="6"/>
  <c r="I7" i="6"/>
  <c r="K17" i="6"/>
  <c r="L17" i="6" s="1"/>
  <c r="K35" i="6"/>
  <c r="L35" i="6" s="1"/>
  <c r="K41" i="6"/>
  <c r="L41" i="6" s="1"/>
  <c r="K43" i="6"/>
  <c r="L43" i="6" s="1"/>
  <c r="K88" i="6"/>
  <c r="L88" i="6" s="1"/>
  <c r="I93" i="6"/>
  <c r="K104" i="6"/>
  <c r="L104" i="6" s="1"/>
  <c r="K60" i="6"/>
  <c r="L60" i="6" s="1"/>
  <c r="I26" i="6"/>
  <c r="K29" i="6"/>
  <c r="L29" i="6" s="1"/>
  <c r="K40" i="6"/>
  <c r="L40" i="6" s="1"/>
  <c r="K53" i="6"/>
  <c r="L53" i="6" s="1"/>
  <c r="K77" i="6"/>
  <c r="L77" i="6" s="1"/>
  <c r="K27" i="6"/>
  <c r="L27" i="6" s="1"/>
  <c r="K7" i="6"/>
  <c r="L7" i="6" s="1"/>
  <c r="K48" i="6"/>
  <c r="L48" i="6" s="1"/>
  <c r="K25" i="6"/>
  <c r="L25" i="6" s="1"/>
  <c r="K39" i="6"/>
  <c r="L39" i="6" s="1"/>
  <c r="K57" i="6"/>
  <c r="L57" i="6" s="1"/>
  <c r="K59" i="6"/>
  <c r="L59" i="6" s="1"/>
  <c r="K64" i="6"/>
  <c r="L64" i="6" s="1"/>
  <c r="K75" i="6"/>
  <c r="L75" i="6" s="1"/>
  <c r="K111" i="6"/>
  <c r="L111" i="6" s="1"/>
  <c r="K307" i="6"/>
  <c r="L307" i="6" s="1"/>
  <c r="K38" i="6"/>
  <c r="L38" i="6" s="1"/>
  <c r="K44" i="6"/>
  <c r="L44" i="6" s="1"/>
  <c r="K47" i="6"/>
  <c r="L47" i="6" s="1"/>
  <c r="K70" i="6"/>
  <c r="L70" i="6" s="1"/>
  <c r="K16" i="6"/>
  <c r="L16" i="6" s="1"/>
  <c r="K36" i="6"/>
  <c r="L36" i="6" s="1"/>
  <c r="K52" i="6"/>
  <c r="L52" i="6" s="1"/>
  <c r="K73" i="6"/>
  <c r="L73" i="6" s="1"/>
  <c r="K109" i="6"/>
  <c r="L109" i="6" s="1"/>
  <c r="K205" i="6"/>
  <c r="L205" i="6" s="1"/>
  <c r="K114" i="6"/>
  <c r="L114" i="6" s="1"/>
  <c r="K139" i="6"/>
  <c r="L139" i="6" s="1"/>
  <c r="K152" i="6"/>
  <c r="L152" i="6" s="1"/>
  <c r="K160" i="6"/>
  <c r="L160" i="6" s="1"/>
  <c r="K168" i="6"/>
  <c r="L168" i="6" s="1"/>
  <c r="K177" i="6"/>
  <c r="L177" i="6" s="1"/>
  <c r="K185" i="6"/>
  <c r="L185" i="6" s="1"/>
  <c r="K194" i="6"/>
  <c r="L194" i="6" s="1"/>
  <c r="K216" i="6"/>
  <c r="L216" i="6" s="1"/>
  <c r="K296" i="6"/>
  <c r="L296" i="6" s="1"/>
  <c r="K311" i="6"/>
  <c r="L311" i="6" s="1"/>
  <c r="K115" i="6"/>
  <c r="L115" i="6" s="1"/>
  <c r="K121" i="6"/>
  <c r="L121" i="6" s="1"/>
  <c r="K146" i="6"/>
  <c r="L146" i="6" s="1"/>
  <c r="K157" i="6"/>
  <c r="L157" i="6" s="1"/>
  <c r="K165" i="6"/>
  <c r="L165" i="6" s="1"/>
  <c r="K174" i="6"/>
  <c r="L174" i="6" s="1"/>
  <c r="K182" i="6"/>
  <c r="L182" i="6" s="1"/>
  <c r="K190" i="6"/>
  <c r="L190" i="6" s="1"/>
  <c r="K201" i="6"/>
  <c r="L201" i="6" s="1"/>
  <c r="K250" i="6"/>
  <c r="L250" i="6" s="1"/>
  <c r="K259" i="6"/>
  <c r="L259" i="6" s="1"/>
  <c r="K267" i="6"/>
  <c r="L267" i="6" s="1"/>
  <c r="K280" i="6"/>
  <c r="L280" i="6" s="1"/>
  <c r="K120" i="6"/>
  <c r="L120" i="6" s="1"/>
  <c r="K144" i="6"/>
  <c r="L144" i="6" s="1"/>
  <c r="K155" i="6"/>
  <c r="L155" i="6" s="1"/>
  <c r="K163" i="6"/>
  <c r="L163" i="6" s="1"/>
  <c r="K172" i="6"/>
  <c r="L172" i="6" s="1"/>
  <c r="K180" i="6"/>
  <c r="L180" i="6" s="1"/>
  <c r="K188" i="6"/>
  <c r="L188" i="6" s="1"/>
  <c r="K199" i="6"/>
  <c r="L199" i="6" s="1"/>
  <c r="K208" i="6"/>
  <c r="L208" i="6" s="1"/>
  <c r="K248" i="6"/>
  <c r="L248" i="6" s="1"/>
  <c r="K257" i="6"/>
  <c r="L257" i="6" s="1"/>
  <c r="K265" i="6"/>
  <c r="L265" i="6" s="1"/>
  <c r="K273" i="6"/>
  <c r="L273" i="6" s="1"/>
  <c r="K131" i="6"/>
  <c r="L131" i="6" s="1"/>
  <c r="K142" i="6"/>
  <c r="L142" i="6" s="1"/>
  <c r="K197" i="6"/>
  <c r="L197" i="6" s="1"/>
  <c r="K210" i="6"/>
  <c r="L210" i="6" s="1"/>
  <c r="K122" i="6"/>
  <c r="L122" i="6" s="1"/>
  <c r="K140" i="6"/>
  <c r="L140" i="6" s="1"/>
  <c r="K153" i="6"/>
  <c r="L153" i="6" s="1"/>
  <c r="K161" i="6"/>
  <c r="L161" i="6" s="1"/>
  <c r="K169" i="6"/>
  <c r="L169" i="6" s="1"/>
  <c r="K178" i="6"/>
  <c r="L178" i="6" s="1"/>
  <c r="K186" i="6"/>
  <c r="L186" i="6" s="1"/>
  <c r="K195" i="6"/>
  <c r="L195" i="6" s="1"/>
  <c r="K246" i="6"/>
  <c r="L246" i="6" s="1"/>
  <c r="K254" i="6"/>
  <c r="L254" i="6" s="1"/>
  <c r="K263" i="6"/>
  <c r="L263" i="6" s="1"/>
  <c r="K271" i="6"/>
  <c r="L271" i="6" s="1"/>
  <c r="K151" i="6"/>
  <c r="L151" i="6" s="1"/>
  <c r="K154" i="6"/>
  <c r="L154" i="6" s="1"/>
  <c r="K162" i="6"/>
  <c r="L162" i="6" s="1"/>
  <c r="K170" i="6"/>
  <c r="L170" i="6" s="1"/>
  <c r="K179" i="6"/>
  <c r="L179" i="6" s="1"/>
  <c r="K187" i="6"/>
  <c r="L187" i="6" s="1"/>
  <c r="K198" i="6"/>
  <c r="L198" i="6" s="1"/>
  <c r="K241" i="6"/>
  <c r="L241" i="6" s="1"/>
  <c r="K243" i="6"/>
  <c r="L243" i="6" s="1"/>
  <c r="K116" i="6"/>
  <c r="L116" i="6" s="1"/>
  <c r="K148" i="6"/>
  <c r="L148" i="6" s="1"/>
  <c r="K167" i="6"/>
  <c r="L167" i="6" s="1"/>
  <c r="K261" i="6"/>
  <c r="L261" i="6" s="1"/>
  <c r="K269" i="6"/>
  <c r="L269" i="6" s="1"/>
  <c r="K6" i="6"/>
  <c r="L6" i="6" s="1"/>
  <c r="K8" i="6"/>
  <c r="L8" i="6" s="1"/>
  <c r="K10" i="6"/>
  <c r="L10" i="6" s="1"/>
  <c r="K12" i="6"/>
  <c r="L12" i="6" s="1"/>
  <c r="K14" i="6"/>
  <c r="L14" i="6" s="1"/>
  <c r="K68" i="6"/>
  <c r="L68" i="6" s="1"/>
  <c r="K69" i="6"/>
  <c r="L69" i="6" s="1"/>
  <c r="K81" i="6"/>
  <c r="L81" i="6" s="1"/>
  <c r="K96" i="6"/>
  <c r="L96" i="6" s="1"/>
  <c r="K82" i="6"/>
  <c r="L82" i="6" s="1"/>
  <c r="K92" i="6"/>
  <c r="L92" i="6" s="1"/>
  <c r="K13" i="6"/>
  <c r="L13" i="6" s="1"/>
  <c r="K15" i="6"/>
  <c r="L15" i="6" s="1"/>
  <c r="K21" i="6"/>
  <c r="L21" i="6" s="1"/>
  <c r="K23" i="6"/>
  <c r="L23" i="6" s="1"/>
  <c r="I73" i="6"/>
  <c r="K74" i="6"/>
  <c r="L74" i="6" s="1"/>
  <c r="K5" i="6"/>
  <c r="L5" i="6" s="1"/>
  <c r="K9" i="6"/>
  <c r="L9" i="6" s="1"/>
  <c r="K11" i="6"/>
  <c r="L11" i="6" s="1"/>
  <c r="K62" i="6"/>
  <c r="L62" i="6" s="1"/>
  <c r="K76" i="6"/>
  <c r="L76" i="6" s="1"/>
  <c r="K78" i="6"/>
  <c r="L78" i="6" s="1"/>
  <c r="K94" i="6"/>
  <c r="L94" i="6" s="1"/>
  <c r="K67" i="6"/>
  <c r="L67" i="6" s="1"/>
  <c r="K84" i="6"/>
  <c r="L84" i="6" s="1"/>
  <c r="K89" i="6"/>
  <c r="L89" i="6" s="1"/>
  <c r="K91" i="6"/>
  <c r="L91" i="6" s="1"/>
  <c r="K93" i="6"/>
  <c r="L93" i="6" s="1"/>
  <c r="K97" i="6"/>
  <c r="L97" i="6" s="1"/>
  <c r="K99" i="6"/>
  <c r="L99" i="6" s="1"/>
  <c r="K101" i="6"/>
  <c r="L101" i="6" s="1"/>
  <c r="K103" i="6"/>
  <c r="L103" i="6" s="1"/>
  <c r="K105" i="6"/>
  <c r="L105" i="6" s="1"/>
  <c r="K107" i="6"/>
  <c r="L107" i="6" s="1"/>
  <c r="K110" i="6"/>
  <c r="L110" i="6" s="1"/>
  <c r="K112" i="6"/>
  <c r="L112" i="6" s="1"/>
  <c r="K119" i="6"/>
  <c r="L119" i="6" s="1"/>
  <c r="K127" i="6"/>
  <c r="L127" i="6" s="1"/>
  <c r="K141" i="6"/>
  <c r="L141" i="6" s="1"/>
  <c r="K149" i="6"/>
  <c r="L149" i="6" s="1"/>
  <c r="K137" i="6"/>
  <c r="L137" i="6" s="1"/>
  <c r="K123" i="6"/>
  <c r="L123" i="6" s="1"/>
  <c r="K132" i="6"/>
  <c r="L132" i="6" s="1"/>
  <c r="K135" i="6"/>
  <c r="L135" i="6" s="1"/>
  <c r="K124" i="6"/>
  <c r="L124" i="6" s="1"/>
  <c r="K133" i="6"/>
  <c r="L133" i="6" s="1"/>
  <c r="K145" i="6"/>
  <c r="L145" i="6" s="1"/>
  <c r="K117" i="6"/>
  <c r="L117" i="6" s="1"/>
  <c r="K125" i="6"/>
  <c r="L125" i="6" s="1"/>
  <c r="K134" i="6"/>
  <c r="L134" i="6" s="1"/>
  <c r="K308" i="6"/>
  <c r="L308" i="6" s="1"/>
  <c r="K209" i="6"/>
  <c r="L209" i="6" s="1"/>
  <c r="K202" i="6"/>
  <c r="L202" i="6" s="1"/>
  <c r="K220" i="6"/>
  <c r="L220" i="6" s="1"/>
  <c r="K219" i="6"/>
  <c r="L219" i="6" s="1"/>
  <c r="K225" i="6"/>
  <c r="L225" i="6" s="1"/>
  <c r="K229" i="6"/>
  <c r="L229" i="6" s="1"/>
  <c r="K233" i="6"/>
  <c r="L233" i="6" s="1"/>
  <c r="K238" i="6"/>
  <c r="L238" i="6" s="1"/>
  <c r="K242" i="6"/>
  <c r="L242" i="6" s="1"/>
  <c r="K217" i="6"/>
  <c r="L217" i="6" s="1"/>
  <c r="K244" i="6"/>
  <c r="L244" i="6" s="1"/>
  <c r="K215" i="6"/>
  <c r="L215" i="6" s="1"/>
  <c r="K223" i="6"/>
  <c r="L223" i="6" s="1"/>
  <c r="K227" i="6"/>
  <c r="L227" i="6" s="1"/>
  <c r="K231" i="6"/>
  <c r="L231" i="6" s="1"/>
  <c r="K236" i="6"/>
  <c r="L236" i="6" s="1"/>
  <c r="K240" i="6"/>
  <c r="L240" i="6" s="1"/>
  <c r="K212" i="6"/>
  <c r="L212" i="6" s="1"/>
  <c r="K221" i="6"/>
  <c r="L221" i="6" s="1"/>
  <c r="K247" i="6"/>
  <c r="L247" i="6" s="1"/>
  <c r="K249" i="6"/>
  <c r="L249" i="6" s="1"/>
  <c r="K251" i="6"/>
  <c r="L251" i="6" s="1"/>
  <c r="K253" i="6"/>
  <c r="L253" i="6" s="1"/>
  <c r="K256" i="6"/>
  <c r="L256" i="6" s="1"/>
  <c r="K258" i="6"/>
  <c r="L258" i="6" s="1"/>
  <c r="K260" i="6"/>
  <c r="L260" i="6" s="1"/>
  <c r="K262" i="6"/>
  <c r="L262" i="6" s="1"/>
  <c r="K264" i="6"/>
  <c r="L264" i="6" s="1"/>
  <c r="K266" i="6"/>
  <c r="L266" i="6" s="1"/>
  <c r="K268" i="6"/>
  <c r="L268" i="6" s="1"/>
  <c r="K270" i="6"/>
  <c r="L270" i="6" s="1"/>
  <c r="K272" i="6"/>
  <c r="L272" i="6" s="1"/>
  <c r="K287" i="6"/>
  <c r="L287" i="6" s="1"/>
  <c r="K310" i="6"/>
  <c r="L310" i="6" s="1"/>
  <c r="K283" i="6"/>
  <c r="L283" i="6" s="1"/>
  <c r="K289" i="6"/>
  <c r="L289" i="6" s="1"/>
  <c r="K295" i="6"/>
  <c r="L295" i="6" s="1"/>
  <c r="K312" i="6"/>
  <c r="L312" i="6" s="1"/>
  <c r="K298" i="6"/>
  <c r="L298" i="6" s="1"/>
  <c r="K314" i="6"/>
  <c r="L314" i="6" s="1"/>
  <c r="K281" i="6"/>
  <c r="L281" i="6" s="1"/>
  <c r="K291" i="6"/>
  <c r="L291" i="6" s="1"/>
  <c r="K300" i="6"/>
  <c r="L300" i="6" s="1"/>
  <c r="K316" i="6"/>
  <c r="L316" i="6" s="1"/>
  <c r="K302" i="6"/>
  <c r="L302" i="6" s="1"/>
  <c r="K274" i="6"/>
  <c r="L274" i="6" s="1"/>
  <c r="K277" i="6"/>
  <c r="L277" i="6" s="1"/>
  <c r="K279" i="6"/>
  <c r="L279" i="6" s="1"/>
  <c r="K285" i="6"/>
  <c r="L285" i="6" s="1"/>
  <c r="K304" i="6"/>
  <c r="L304" i="6" s="1"/>
  <c r="K293" i="6"/>
  <c r="L293" i="6" s="1"/>
  <c r="K306" i="6"/>
  <c r="L306" i="6" s="1"/>
  <c r="K49" i="6" l="1"/>
  <c r="L49" i="6" s="1"/>
  <c r="K31" i="6"/>
  <c r="L31" i="6" s="1"/>
  <c r="K28" i="6"/>
  <c r="L28" i="6" s="1"/>
  <c r="K54" i="6"/>
  <c r="L54" i="6" s="1"/>
  <c r="K51" i="6"/>
  <c r="L51" i="6" s="1"/>
  <c r="K26" i="6"/>
  <c r="L26" i="6" s="1"/>
  <c r="K33" i="6"/>
  <c r="L33" i="6" s="1"/>
  <c r="K46" i="6"/>
  <c r="L46" i="6" s="1"/>
  <c r="I48" i="6"/>
  <c r="K37" i="6"/>
  <c r="L37" i="6" s="1"/>
  <c r="K95" i="6"/>
  <c r="L95" i="6" s="1"/>
  <c r="K86" i="6"/>
  <c r="L86" i="6" s="1"/>
  <c r="I181" i="4"/>
  <c r="I182" i="4"/>
  <c r="I183" i="4"/>
  <c r="I184" i="4"/>
  <c r="I185" i="4"/>
  <c r="I186" i="4"/>
  <c r="I187" i="4"/>
  <c r="I188" i="4"/>
  <c r="I189" i="4"/>
  <c r="I190" i="4"/>
  <c r="I191" i="4"/>
  <c r="I195" i="4"/>
  <c r="I196" i="4"/>
  <c r="I197" i="4"/>
  <c r="I198" i="4"/>
  <c r="I199" i="4"/>
  <c r="I200" i="4"/>
  <c r="I201" i="4"/>
  <c r="I180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2" i="4"/>
  <c r="I173" i="4"/>
  <c r="I174" i="4"/>
  <c r="I175" i="4"/>
  <c r="I176" i="4"/>
  <c r="I177" i="4"/>
  <c r="I178" i="4"/>
  <c r="I179" i="4"/>
  <c r="I158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30" i="4"/>
  <c r="I131" i="4"/>
  <c r="I132" i="4"/>
  <c r="I133" i="4"/>
  <c r="I134" i="4"/>
  <c r="I135" i="4"/>
  <c r="I114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9" i="4"/>
  <c r="I110" i="4"/>
  <c r="I111" i="4"/>
  <c r="I112" i="4"/>
  <c r="I113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8" i="4"/>
  <c r="I89" i="4"/>
  <c r="I90" i="4"/>
  <c r="I91" i="4"/>
  <c r="I70" i="4"/>
  <c r="I146" i="4" l="1"/>
  <c r="I14" i="4"/>
  <c r="I155" i="4"/>
  <c r="I22" i="4"/>
  <c r="I138" i="4"/>
  <c r="I6" i="4"/>
  <c r="I154" i="4"/>
  <c r="I43" i="4"/>
  <c r="I149" i="4"/>
  <c r="I17" i="4"/>
  <c r="I145" i="4"/>
  <c r="I13" i="4"/>
  <c r="I141" i="4"/>
  <c r="I9" i="4"/>
  <c r="I137" i="4"/>
  <c r="I5" i="4"/>
  <c r="I142" i="4"/>
  <c r="I10" i="4"/>
  <c r="I136" i="4"/>
  <c r="I4" i="4"/>
  <c r="I157" i="4"/>
  <c r="I153" i="4"/>
  <c r="I20" i="4"/>
  <c r="I148" i="4"/>
  <c r="I38" i="4"/>
  <c r="I144" i="4"/>
  <c r="I12" i="4"/>
  <c r="I140" i="4"/>
  <c r="I8" i="4"/>
  <c r="I151" i="4"/>
  <c r="I18" i="4"/>
  <c r="I156" i="4"/>
  <c r="I46" i="4"/>
  <c r="I152" i="4"/>
  <c r="I19" i="4"/>
  <c r="I147" i="4"/>
  <c r="I15" i="4"/>
  <c r="I143" i="4"/>
  <c r="I11" i="4"/>
  <c r="I139" i="4"/>
  <c r="I7" i="4"/>
  <c r="I32" i="4"/>
  <c r="I92" i="4"/>
  <c r="I49" i="4"/>
  <c r="I53" i="4"/>
  <c r="I69" i="4"/>
  <c r="I52" i="4"/>
  <c r="I61" i="4"/>
  <c r="I48" i="4"/>
  <c r="I60" i="4"/>
  <c r="I68" i="4"/>
  <c r="I63" i="4"/>
  <c r="I59" i="4"/>
  <c r="I55" i="4"/>
  <c r="I51" i="4"/>
  <c r="I57" i="4"/>
  <c r="I56" i="4"/>
  <c r="I62" i="4"/>
  <c r="I58" i="4"/>
  <c r="I54" i="4"/>
  <c r="I50" i="4"/>
  <c r="I65" i="4"/>
  <c r="I64" i="4"/>
  <c r="I36" i="4" l="1"/>
  <c r="J36" i="4" s="1"/>
  <c r="I16" i="4"/>
  <c r="I44" i="4"/>
  <c r="J44" i="4" s="1"/>
  <c r="I29" i="4"/>
  <c r="J29" i="4" s="1"/>
  <c r="J23" i="4"/>
  <c r="I39" i="4"/>
  <c r="J39" i="4" s="1"/>
  <c r="I34" i="4"/>
  <c r="J34" i="4" s="1"/>
  <c r="I26" i="4"/>
  <c r="J26" i="4" s="1"/>
  <c r="I31" i="4"/>
  <c r="J31" i="4" s="1"/>
  <c r="I41" i="4"/>
  <c r="J41" i="4" s="1"/>
  <c r="I37" i="4"/>
  <c r="J37" i="4" s="1"/>
  <c r="I47" i="4"/>
  <c r="J47" i="4" s="1"/>
  <c r="I40" i="4"/>
  <c r="J40" i="4" s="1"/>
  <c r="I30" i="4"/>
  <c r="J30" i="4" s="1"/>
  <c r="I21" i="4"/>
  <c r="J21" i="4" s="1"/>
  <c r="I28" i="4"/>
  <c r="J28" i="4" s="1"/>
  <c r="I33" i="4"/>
  <c r="J33" i="4" s="1"/>
  <c r="I27" i="4"/>
  <c r="J27" i="4" s="1"/>
  <c r="I42" i="4"/>
  <c r="J42" i="4" s="1"/>
  <c r="I35" i="4"/>
  <c r="J35" i="4" s="1"/>
  <c r="H302" i="4"/>
  <c r="J302" i="4"/>
  <c r="H177" i="4"/>
  <c r="J177" i="4"/>
  <c r="H118" i="4"/>
  <c r="J118" i="4"/>
  <c r="H81" i="4"/>
  <c r="J81" i="4"/>
  <c r="J19" i="4"/>
  <c r="H316" i="4"/>
  <c r="J316" i="4"/>
  <c r="H274" i="4"/>
  <c r="J274" i="4"/>
  <c r="H175" i="4"/>
  <c r="J175" i="4"/>
  <c r="H311" i="4"/>
  <c r="J311" i="4"/>
  <c r="H303" i="4"/>
  <c r="J303" i="4"/>
  <c r="H294" i="4"/>
  <c r="J294" i="4"/>
  <c r="H286" i="4"/>
  <c r="J286" i="4"/>
  <c r="H278" i="4"/>
  <c r="J278" i="4"/>
  <c r="H269" i="4"/>
  <c r="J269" i="4"/>
  <c r="H261" i="4"/>
  <c r="J261" i="4"/>
  <c r="H252" i="4"/>
  <c r="J252" i="4"/>
  <c r="H241" i="4"/>
  <c r="J241" i="4"/>
  <c r="H232" i="4"/>
  <c r="J232" i="4"/>
  <c r="H224" i="4"/>
  <c r="J224" i="4"/>
  <c r="H216" i="4"/>
  <c r="J216" i="4"/>
  <c r="H207" i="4"/>
  <c r="J207" i="4"/>
  <c r="H195" i="4"/>
  <c r="J195" i="4"/>
  <c r="H186" i="4"/>
  <c r="J186" i="4"/>
  <c r="H178" i="4"/>
  <c r="J178" i="4"/>
  <c r="H169" i="4"/>
  <c r="J169" i="4"/>
  <c r="H161" i="4"/>
  <c r="J161" i="4"/>
  <c r="H153" i="4"/>
  <c r="J153" i="4"/>
  <c r="H144" i="4"/>
  <c r="J144" i="4"/>
  <c r="H136" i="4"/>
  <c r="J136" i="4"/>
  <c r="H127" i="4"/>
  <c r="J127" i="4"/>
  <c r="H119" i="4"/>
  <c r="J119" i="4"/>
  <c r="H107" i="4"/>
  <c r="J107" i="4"/>
  <c r="H99" i="4"/>
  <c r="J99" i="4"/>
  <c r="H91" i="4"/>
  <c r="J91" i="4"/>
  <c r="H82" i="4"/>
  <c r="J82" i="4"/>
  <c r="H74" i="4"/>
  <c r="J74" i="4"/>
  <c r="H65" i="4"/>
  <c r="J65" i="4"/>
  <c r="H57" i="4"/>
  <c r="J57" i="4"/>
  <c r="H49" i="4"/>
  <c r="J49" i="4"/>
  <c r="H40" i="4"/>
  <c r="H32" i="4"/>
  <c r="J32" i="4"/>
  <c r="J20" i="4"/>
  <c r="J12" i="4"/>
  <c r="H268" i="4"/>
  <c r="J268" i="4"/>
  <c r="H240" i="4"/>
  <c r="J240" i="4"/>
  <c r="H185" i="4"/>
  <c r="J185" i="4"/>
  <c r="H143" i="4"/>
  <c r="J143" i="4"/>
  <c r="H98" i="4"/>
  <c r="J98" i="4"/>
  <c r="H48" i="4"/>
  <c r="J48" i="4"/>
  <c r="H31" i="4"/>
  <c r="J4" i="4"/>
  <c r="H317" i="4"/>
  <c r="J317" i="4"/>
  <c r="H309" i="4"/>
  <c r="J309" i="4"/>
  <c r="H301" i="4"/>
  <c r="J301" i="4"/>
  <c r="H292" i="4"/>
  <c r="J292" i="4"/>
  <c r="H284" i="4"/>
  <c r="J284" i="4"/>
  <c r="H275" i="4"/>
  <c r="J275" i="4"/>
  <c r="H267" i="4"/>
  <c r="J267" i="4"/>
  <c r="H259" i="4"/>
  <c r="J259" i="4"/>
  <c r="H250" i="4"/>
  <c r="J250" i="4"/>
  <c r="H239" i="4"/>
  <c r="J239" i="4"/>
  <c r="H230" i="4"/>
  <c r="J230" i="4"/>
  <c r="H222" i="4"/>
  <c r="J222" i="4"/>
  <c r="H214" i="4"/>
  <c r="J214" i="4"/>
  <c r="H205" i="4"/>
  <c r="J205" i="4"/>
  <c r="H201" i="4"/>
  <c r="J201" i="4"/>
  <c r="J193" i="4"/>
  <c r="H184" i="4"/>
  <c r="J184" i="4"/>
  <c r="H176" i="4"/>
  <c r="J176" i="4"/>
  <c r="H167" i="4"/>
  <c r="J167" i="4"/>
  <c r="H159" i="4"/>
  <c r="J159" i="4"/>
  <c r="H151" i="4"/>
  <c r="J151" i="4"/>
  <c r="H142" i="4"/>
  <c r="J142" i="4"/>
  <c r="H134" i="4"/>
  <c r="J134" i="4"/>
  <c r="H125" i="4"/>
  <c r="J125" i="4"/>
  <c r="H117" i="4"/>
  <c r="J117" i="4"/>
  <c r="H105" i="4"/>
  <c r="J105" i="4"/>
  <c r="H97" i="4"/>
  <c r="J97" i="4"/>
  <c r="H89" i="4"/>
  <c r="J89" i="4"/>
  <c r="H80" i="4"/>
  <c r="J80" i="4"/>
  <c r="H72" i="4"/>
  <c r="J72" i="4"/>
  <c r="H63" i="4"/>
  <c r="J63" i="4"/>
  <c r="H55" i="4"/>
  <c r="J55" i="4"/>
  <c r="H47" i="4"/>
  <c r="H38" i="4"/>
  <c r="J38" i="4"/>
  <c r="H30" i="4"/>
  <c r="J18" i="4"/>
  <c r="J10" i="4"/>
  <c r="H277" i="4"/>
  <c r="J277" i="4"/>
  <c r="H106" i="4"/>
  <c r="J106" i="4"/>
  <c r="H212" i="4"/>
  <c r="J212" i="4"/>
  <c r="H200" i="4"/>
  <c r="J200" i="4"/>
  <c r="H183" i="4"/>
  <c r="J183" i="4"/>
  <c r="H141" i="4"/>
  <c r="J141" i="4"/>
  <c r="H133" i="4"/>
  <c r="J133" i="4"/>
  <c r="H124" i="4"/>
  <c r="J124" i="4"/>
  <c r="H116" i="4"/>
  <c r="J116" i="4"/>
  <c r="H113" i="4"/>
  <c r="J113" i="4"/>
  <c r="H104" i="4"/>
  <c r="J104" i="4"/>
  <c r="H96" i="4"/>
  <c r="J96" i="4"/>
  <c r="H88" i="4"/>
  <c r="J88" i="4"/>
  <c r="H79" i="4"/>
  <c r="J79" i="4"/>
  <c r="H71" i="4"/>
  <c r="J71" i="4"/>
  <c r="H62" i="4"/>
  <c r="J62" i="4"/>
  <c r="H54" i="4"/>
  <c r="J54" i="4"/>
  <c r="H46" i="4"/>
  <c r="J46" i="4"/>
  <c r="H37" i="4"/>
  <c r="H29" i="4"/>
  <c r="J17" i="4"/>
  <c r="J9" i="4"/>
  <c r="H285" i="4"/>
  <c r="J285" i="4"/>
  <c r="H223" i="4"/>
  <c r="J223" i="4"/>
  <c r="H152" i="4"/>
  <c r="J152" i="4"/>
  <c r="H64" i="4"/>
  <c r="J64" i="4"/>
  <c r="H300" i="4"/>
  <c r="J300" i="4"/>
  <c r="H266" i="4"/>
  <c r="J266" i="4"/>
  <c r="H204" i="4"/>
  <c r="J204" i="4"/>
  <c r="H166" i="4"/>
  <c r="J166" i="4"/>
  <c r="H315" i="4"/>
  <c r="J315" i="4"/>
  <c r="H307" i="4"/>
  <c r="J307" i="4"/>
  <c r="H299" i="4"/>
  <c r="J299" i="4"/>
  <c r="H290" i="4"/>
  <c r="J290" i="4"/>
  <c r="H282" i="4"/>
  <c r="J282" i="4"/>
  <c r="H273" i="4"/>
  <c r="J273" i="4"/>
  <c r="H265" i="4"/>
  <c r="J265" i="4"/>
  <c r="H257" i="4"/>
  <c r="J257" i="4"/>
  <c r="H248" i="4"/>
  <c r="J248" i="4"/>
  <c r="H245" i="4"/>
  <c r="J245" i="4"/>
  <c r="H237" i="4"/>
  <c r="J237" i="4"/>
  <c r="H228" i="4"/>
  <c r="J228" i="4"/>
  <c r="H220" i="4"/>
  <c r="J220" i="4"/>
  <c r="H211" i="4"/>
  <c r="J211" i="4"/>
  <c r="H203" i="4"/>
  <c r="J203" i="4"/>
  <c r="H199" i="4"/>
  <c r="J199" i="4"/>
  <c r="H190" i="4"/>
  <c r="J190" i="4"/>
  <c r="H182" i="4"/>
  <c r="J182" i="4"/>
  <c r="H174" i="4"/>
  <c r="J174" i="4"/>
  <c r="H165" i="4"/>
  <c r="J165" i="4"/>
  <c r="H157" i="4"/>
  <c r="J157" i="4"/>
  <c r="H148" i="4"/>
  <c r="J148" i="4"/>
  <c r="H140" i="4"/>
  <c r="J140" i="4"/>
  <c r="H132" i="4"/>
  <c r="J132" i="4"/>
  <c r="H123" i="4"/>
  <c r="J123" i="4"/>
  <c r="H115" i="4"/>
  <c r="J115" i="4"/>
  <c r="H112" i="4"/>
  <c r="J112" i="4"/>
  <c r="H103" i="4"/>
  <c r="J103" i="4"/>
  <c r="H95" i="4"/>
  <c r="J95" i="4"/>
  <c r="H86" i="4"/>
  <c r="J86" i="4"/>
  <c r="H78" i="4"/>
  <c r="J78" i="4"/>
  <c r="H70" i="4"/>
  <c r="J70" i="4"/>
  <c r="H61" i="4"/>
  <c r="J61" i="4"/>
  <c r="H53" i="4"/>
  <c r="J53" i="4"/>
  <c r="H44" i="4"/>
  <c r="H36" i="4"/>
  <c r="H28" i="4"/>
  <c r="J25" i="4"/>
  <c r="K25" i="4" s="1"/>
  <c r="J16" i="4"/>
  <c r="J8" i="4"/>
  <c r="H251" i="4"/>
  <c r="J251" i="4"/>
  <c r="H206" i="4"/>
  <c r="J206" i="4"/>
  <c r="J194" i="4"/>
  <c r="H135" i="4"/>
  <c r="J135" i="4"/>
  <c r="H73" i="4"/>
  <c r="J73" i="4"/>
  <c r="J11" i="4"/>
  <c r="H308" i="4"/>
  <c r="J308" i="4"/>
  <c r="H258" i="4"/>
  <c r="J258" i="4"/>
  <c r="H238" i="4"/>
  <c r="J238" i="4"/>
  <c r="H158" i="4"/>
  <c r="J158" i="4"/>
  <c r="H306" i="4"/>
  <c r="J306" i="4"/>
  <c r="H298" i="4"/>
  <c r="J298" i="4"/>
  <c r="H289" i="4"/>
  <c r="J289" i="4"/>
  <c r="H281" i="4"/>
  <c r="J281" i="4"/>
  <c r="H272" i="4"/>
  <c r="J272" i="4"/>
  <c r="H264" i="4"/>
  <c r="J264" i="4"/>
  <c r="H256" i="4"/>
  <c r="J256" i="4"/>
  <c r="H247" i="4"/>
  <c r="J247" i="4"/>
  <c r="H244" i="4"/>
  <c r="J244" i="4"/>
  <c r="H236" i="4"/>
  <c r="J236" i="4"/>
  <c r="H227" i="4"/>
  <c r="J227" i="4"/>
  <c r="H219" i="4"/>
  <c r="J219" i="4"/>
  <c r="H210" i="4"/>
  <c r="J210" i="4"/>
  <c r="H202" i="4"/>
  <c r="J202" i="4"/>
  <c r="H198" i="4"/>
  <c r="J198" i="4"/>
  <c r="H189" i="4"/>
  <c r="J189" i="4"/>
  <c r="H181" i="4"/>
  <c r="J181" i="4"/>
  <c r="H173" i="4"/>
  <c r="J173" i="4"/>
  <c r="H164" i="4"/>
  <c r="J164" i="4"/>
  <c r="H156" i="4"/>
  <c r="J156" i="4"/>
  <c r="H147" i="4"/>
  <c r="J147" i="4"/>
  <c r="H139" i="4"/>
  <c r="J139" i="4"/>
  <c r="H131" i="4"/>
  <c r="J131" i="4"/>
  <c r="H122" i="4"/>
  <c r="J122" i="4"/>
  <c r="H114" i="4"/>
  <c r="J114" i="4"/>
  <c r="H111" i="4"/>
  <c r="J111" i="4"/>
  <c r="H102" i="4"/>
  <c r="J102" i="4"/>
  <c r="H94" i="4"/>
  <c r="J94" i="4"/>
  <c r="H85" i="4"/>
  <c r="J85" i="4"/>
  <c r="H77" i="4"/>
  <c r="J77" i="4"/>
  <c r="H69" i="4"/>
  <c r="J69" i="4"/>
  <c r="H60" i="4"/>
  <c r="J60" i="4"/>
  <c r="H52" i="4"/>
  <c r="J52" i="4"/>
  <c r="H43" i="4"/>
  <c r="J43" i="4"/>
  <c r="H35" i="4"/>
  <c r="H27" i="4"/>
  <c r="J15" i="4"/>
  <c r="J7" i="4"/>
  <c r="H310" i="4"/>
  <c r="J310" i="4"/>
  <c r="H260" i="4"/>
  <c r="J260" i="4"/>
  <c r="H231" i="4"/>
  <c r="J231" i="4"/>
  <c r="H168" i="4"/>
  <c r="J168" i="4"/>
  <c r="H126" i="4"/>
  <c r="J126" i="4"/>
  <c r="H90" i="4"/>
  <c r="J90" i="4"/>
  <c r="H39" i="4"/>
  <c r="H291" i="4"/>
  <c r="J291" i="4"/>
  <c r="H249" i="4"/>
  <c r="J249" i="4"/>
  <c r="H229" i="4"/>
  <c r="J229" i="4"/>
  <c r="H149" i="4"/>
  <c r="J149" i="4"/>
  <c r="H314" i="4"/>
  <c r="J314" i="4"/>
  <c r="H313" i="4"/>
  <c r="J313" i="4"/>
  <c r="H305" i="4"/>
  <c r="J305" i="4"/>
  <c r="H296" i="4"/>
  <c r="J296" i="4"/>
  <c r="H288" i="4"/>
  <c r="J288" i="4"/>
  <c r="H280" i="4"/>
  <c r="J280" i="4"/>
  <c r="H271" i="4"/>
  <c r="J271" i="4"/>
  <c r="H263" i="4"/>
  <c r="J263" i="4"/>
  <c r="H254" i="4"/>
  <c r="J254" i="4"/>
  <c r="H246" i="4"/>
  <c r="J246" i="4"/>
  <c r="H243" i="4"/>
  <c r="J243" i="4"/>
  <c r="H235" i="4"/>
  <c r="J235" i="4"/>
  <c r="H226" i="4"/>
  <c r="J226" i="4"/>
  <c r="H218" i="4"/>
  <c r="J218" i="4"/>
  <c r="H209" i="4"/>
  <c r="J209" i="4"/>
  <c r="H197" i="4"/>
  <c r="J197" i="4"/>
  <c r="H188" i="4"/>
  <c r="J188" i="4"/>
  <c r="H180" i="4"/>
  <c r="J180" i="4"/>
  <c r="H172" i="4"/>
  <c r="J172" i="4"/>
  <c r="H163" i="4"/>
  <c r="J163" i="4"/>
  <c r="H155" i="4"/>
  <c r="J155" i="4"/>
  <c r="H146" i="4"/>
  <c r="J146" i="4"/>
  <c r="H138" i="4"/>
  <c r="J138" i="4"/>
  <c r="H130" i="4"/>
  <c r="J130" i="4"/>
  <c r="H121" i="4"/>
  <c r="J121" i="4"/>
  <c r="H110" i="4"/>
  <c r="J110" i="4"/>
  <c r="H101" i="4"/>
  <c r="J101" i="4"/>
  <c r="H93" i="4"/>
  <c r="J93" i="4"/>
  <c r="H84" i="4"/>
  <c r="J84" i="4"/>
  <c r="H76" i="4"/>
  <c r="J76" i="4"/>
  <c r="H68" i="4"/>
  <c r="J68" i="4"/>
  <c r="H59" i="4"/>
  <c r="J59" i="4"/>
  <c r="H51" i="4"/>
  <c r="J51" i="4"/>
  <c r="H42" i="4"/>
  <c r="H34" i="4"/>
  <c r="H26" i="4"/>
  <c r="J22" i="4"/>
  <c r="J14" i="4"/>
  <c r="J6" i="4"/>
  <c r="H293" i="4"/>
  <c r="J293" i="4"/>
  <c r="H215" i="4"/>
  <c r="J215" i="4"/>
  <c r="H160" i="4"/>
  <c r="J160" i="4"/>
  <c r="H56" i="4"/>
  <c r="J56" i="4"/>
  <c r="H283" i="4"/>
  <c r="J283" i="4"/>
  <c r="H221" i="4"/>
  <c r="J221" i="4"/>
  <c r="H191" i="4"/>
  <c r="J191" i="4"/>
  <c r="H312" i="4"/>
  <c r="J312" i="4"/>
  <c r="H304" i="4"/>
  <c r="J304" i="4"/>
  <c r="H295" i="4"/>
  <c r="J295" i="4"/>
  <c r="H287" i="4"/>
  <c r="J287" i="4"/>
  <c r="H279" i="4"/>
  <c r="J279" i="4"/>
  <c r="H270" i="4"/>
  <c r="J270" i="4"/>
  <c r="H262" i="4"/>
  <c r="J262" i="4"/>
  <c r="H253" i="4"/>
  <c r="J253" i="4"/>
  <c r="H242" i="4"/>
  <c r="J242" i="4"/>
  <c r="H233" i="4"/>
  <c r="V233" i="4" s="1"/>
  <c r="Z233" i="4" s="1"/>
  <c r="J233" i="4"/>
  <c r="H225" i="4"/>
  <c r="J225" i="4"/>
  <c r="H217" i="4"/>
  <c r="J217" i="4"/>
  <c r="H208" i="4"/>
  <c r="J208" i="4"/>
  <c r="H196" i="4"/>
  <c r="J196" i="4"/>
  <c r="H187" i="4"/>
  <c r="J187" i="4"/>
  <c r="H179" i="4"/>
  <c r="J179" i="4"/>
  <c r="H170" i="4"/>
  <c r="J170" i="4"/>
  <c r="H162" i="4"/>
  <c r="J162" i="4"/>
  <c r="H154" i="4"/>
  <c r="J154" i="4"/>
  <c r="H145" i="4"/>
  <c r="J145" i="4"/>
  <c r="H137" i="4"/>
  <c r="J137" i="4"/>
  <c r="H128" i="4"/>
  <c r="J128" i="4"/>
  <c r="H120" i="4"/>
  <c r="J120" i="4"/>
  <c r="H109" i="4"/>
  <c r="J109" i="4"/>
  <c r="H100" i="4"/>
  <c r="J100" i="4"/>
  <c r="H92" i="4"/>
  <c r="J92" i="4"/>
  <c r="H83" i="4"/>
  <c r="J83" i="4"/>
  <c r="H75" i="4"/>
  <c r="J75" i="4"/>
  <c r="J67" i="4"/>
  <c r="H58" i="4"/>
  <c r="J58" i="4"/>
  <c r="H50" i="4"/>
  <c r="J50" i="4"/>
  <c r="H41" i="4"/>
  <c r="H33" i="4"/>
  <c r="J13" i="4"/>
  <c r="J5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7" i="4"/>
  <c r="B67" i="4"/>
  <c r="C67" i="4"/>
  <c r="A68" i="4"/>
  <c r="B68" i="4"/>
  <c r="C68" i="4"/>
  <c r="A69" i="4"/>
  <c r="B69" i="4"/>
  <c r="C69" i="4"/>
  <c r="A70" i="4"/>
  <c r="B70" i="4"/>
  <c r="C70" i="4"/>
  <c r="A71" i="4"/>
  <c r="B71" i="4"/>
  <c r="C71" i="4"/>
  <c r="A72" i="4"/>
  <c r="B72" i="4"/>
  <c r="C72" i="4"/>
  <c r="A73" i="4"/>
  <c r="B73" i="4"/>
  <c r="C73" i="4"/>
  <c r="A74" i="4"/>
  <c r="B74" i="4"/>
  <c r="C74" i="4"/>
  <c r="A75" i="4"/>
  <c r="B75" i="4"/>
  <c r="C75" i="4"/>
  <c r="A76" i="4"/>
  <c r="B76" i="4"/>
  <c r="C76" i="4"/>
  <c r="A77" i="4"/>
  <c r="B77" i="4"/>
  <c r="C77" i="4"/>
  <c r="A78" i="4"/>
  <c r="B78" i="4"/>
  <c r="C78" i="4"/>
  <c r="A79" i="4"/>
  <c r="B79" i="4"/>
  <c r="C79" i="4"/>
  <c r="A80" i="4"/>
  <c r="B80" i="4"/>
  <c r="C80" i="4"/>
  <c r="A81" i="4"/>
  <c r="B81" i="4"/>
  <c r="C81" i="4"/>
  <c r="A82" i="4"/>
  <c r="B82" i="4"/>
  <c r="C82" i="4"/>
  <c r="A83" i="4"/>
  <c r="B83" i="4"/>
  <c r="C83" i="4"/>
  <c r="A84" i="4"/>
  <c r="B84" i="4"/>
  <c r="C84" i="4"/>
  <c r="A85" i="4"/>
  <c r="B85" i="4"/>
  <c r="C85" i="4"/>
  <c r="A86" i="4"/>
  <c r="B86" i="4"/>
  <c r="C86" i="4"/>
  <c r="A88" i="4"/>
  <c r="B88" i="4"/>
  <c r="C88" i="4"/>
  <c r="A89" i="4"/>
  <c r="B89" i="4"/>
  <c r="C89" i="4"/>
  <c r="A90" i="4"/>
  <c r="B90" i="4"/>
  <c r="C90" i="4"/>
  <c r="A91" i="4"/>
  <c r="B91" i="4"/>
  <c r="C91" i="4"/>
  <c r="A92" i="4"/>
  <c r="B92" i="4"/>
  <c r="C92" i="4"/>
  <c r="A93" i="4"/>
  <c r="B93" i="4"/>
  <c r="C93" i="4"/>
  <c r="A94" i="4"/>
  <c r="B94" i="4"/>
  <c r="C94" i="4"/>
  <c r="A95" i="4"/>
  <c r="B95" i="4"/>
  <c r="C95" i="4"/>
  <c r="A96" i="4"/>
  <c r="B96" i="4"/>
  <c r="C96" i="4"/>
  <c r="A97" i="4"/>
  <c r="B97" i="4"/>
  <c r="C97" i="4"/>
  <c r="A98" i="4"/>
  <c r="B98" i="4"/>
  <c r="C98" i="4"/>
  <c r="A99" i="4"/>
  <c r="B99" i="4"/>
  <c r="C99" i="4"/>
  <c r="A100" i="4"/>
  <c r="B100" i="4"/>
  <c r="C100" i="4"/>
  <c r="A101" i="4"/>
  <c r="B101" i="4"/>
  <c r="C101" i="4"/>
  <c r="A102" i="4"/>
  <c r="B102" i="4"/>
  <c r="C102" i="4"/>
  <c r="A103" i="4"/>
  <c r="B103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A109" i="4"/>
  <c r="B109" i="4"/>
  <c r="C109" i="4"/>
  <c r="A110" i="4"/>
  <c r="B110" i="4"/>
  <c r="C110" i="4"/>
  <c r="A111" i="4"/>
  <c r="B111" i="4"/>
  <c r="C111" i="4"/>
  <c r="A112" i="4"/>
  <c r="B112" i="4"/>
  <c r="C112" i="4"/>
  <c r="A113" i="4"/>
  <c r="B113" i="4"/>
  <c r="C113" i="4"/>
  <c r="A114" i="4"/>
  <c r="B114" i="4"/>
  <c r="C114" i="4"/>
  <c r="A115" i="4"/>
  <c r="B115" i="4"/>
  <c r="C115" i="4"/>
  <c r="A116" i="4"/>
  <c r="B116" i="4"/>
  <c r="C116" i="4"/>
  <c r="A117" i="4"/>
  <c r="B117" i="4"/>
  <c r="C117" i="4"/>
  <c r="A118" i="4"/>
  <c r="B118" i="4"/>
  <c r="C118" i="4"/>
  <c r="A119" i="4"/>
  <c r="B119" i="4"/>
  <c r="C119" i="4"/>
  <c r="A120" i="4"/>
  <c r="B120" i="4"/>
  <c r="C120" i="4"/>
  <c r="A121" i="4"/>
  <c r="B121" i="4"/>
  <c r="C121" i="4"/>
  <c r="A122" i="4"/>
  <c r="B122" i="4"/>
  <c r="C122" i="4"/>
  <c r="A123" i="4"/>
  <c r="B123" i="4"/>
  <c r="C123" i="4"/>
  <c r="A124" i="4"/>
  <c r="B124" i="4"/>
  <c r="C124" i="4"/>
  <c r="A125" i="4"/>
  <c r="B125" i="4"/>
  <c r="C125" i="4"/>
  <c r="A126" i="4"/>
  <c r="B126" i="4"/>
  <c r="C126" i="4"/>
  <c r="A127" i="4"/>
  <c r="B127" i="4"/>
  <c r="C127" i="4"/>
  <c r="A128" i="4"/>
  <c r="B128" i="4"/>
  <c r="C128" i="4"/>
  <c r="A130" i="4"/>
  <c r="B130" i="4"/>
  <c r="C130" i="4"/>
  <c r="A131" i="4"/>
  <c r="B131" i="4"/>
  <c r="C131" i="4"/>
  <c r="A132" i="4"/>
  <c r="B132" i="4"/>
  <c r="C132" i="4"/>
  <c r="A133" i="4"/>
  <c r="B133" i="4"/>
  <c r="C133" i="4"/>
  <c r="A134" i="4"/>
  <c r="B134" i="4"/>
  <c r="C134" i="4"/>
  <c r="A135" i="4"/>
  <c r="B135" i="4"/>
  <c r="C135" i="4"/>
  <c r="A136" i="4"/>
  <c r="B136" i="4"/>
  <c r="C136" i="4"/>
  <c r="A137" i="4"/>
  <c r="B137" i="4"/>
  <c r="C137" i="4"/>
  <c r="A138" i="4"/>
  <c r="B138" i="4"/>
  <c r="C138" i="4"/>
  <c r="A139" i="4"/>
  <c r="B139" i="4"/>
  <c r="C139" i="4"/>
  <c r="A140" i="4"/>
  <c r="B140" i="4"/>
  <c r="C140" i="4"/>
  <c r="A141" i="4"/>
  <c r="B141" i="4"/>
  <c r="C141" i="4"/>
  <c r="A142" i="4"/>
  <c r="B142" i="4"/>
  <c r="C142" i="4"/>
  <c r="A143" i="4"/>
  <c r="B143" i="4"/>
  <c r="C143" i="4"/>
  <c r="A144" i="4"/>
  <c r="B144" i="4"/>
  <c r="C144" i="4"/>
  <c r="A145" i="4"/>
  <c r="B145" i="4"/>
  <c r="C145" i="4"/>
  <c r="A146" i="4"/>
  <c r="B146" i="4"/>
  <c r="C146" i="4"/>
  <c r="A147" i="4"/>
  <c r="B147" i="4"/>
  <c r="C147" i="4"/>
  <c r="A148" i="4"/>
  <c r="B148" i="4"/>
  <c r="C148" i="4"/>
  <c r="A149" i="4"/>
  <c r="B149" i="4"/>
  <c r="C149" i="4"/>
  <c r="A151" i="4"/>
  <c r="B151" i="4"/>
  <c r="C151" i="4"/>
  <c r="A152" i="4"/>
  <c r="B152" i="4"/>
  <c r="C152" i="4"/>
  <c r="A153" i="4"/>
  <c r="B153" i="4"/>
  <c r="C153" i="4"/>
  <c r="A154" i="4"/>
  <c r="B154" i="4"/>
  <c r="C154" i="4"/>
  <c r="A155" i="4"/>
  <c r="B155" i="4"/>
  <c r="C155" i="4"/>
  <c r="A156" i="4"/>
  <c r="B156" i="4"/>
  <c r="C156" i="4"/>
  <c r="A157" i="4"/>
  <c r="B157" i="4"/>
  <c r="C157" i="4"/>
  <c r="A158" i="4"/>
  <c r="B158" i="4"/>
  <c r="C158" i="4"/>
  <c r="A159" i="4"/>
  <c r="B159" i="4"/>
  <c r="C159" i="4"/>
  <c r="A160" i="4"/>
  <c r="B160" i="4"/>
  <c r="C160" i="4"/>
  <c r="A161" i="4"/>
  <c r="B161" i="4"/>
  <c r="C161" i="4"/>
  <c r="A162" i="4"/>
  <c r="B162" i="4"/>
  <c r="C162" i="4"/>
  <c r="A163" i="4"/>
  <c r="B163" i="4"/>
  <c r="C163" i="4"/>
  <c r="A164" i="4"/>
  <c r="B164" i="4"/>
  <c r="C164" i="4"/>
  <c r="A165" i="4"/>
  <c r="B165" i="4"/>
  <c r="C165" i="4"/>
  <c r="A166" i="4"/>
  <c r="B166" i="4"/>
  <c r="C166" i="4"/>
  <c r="A167" i="4"/>
  <c r="B167" i="4"/>
  <c r="C167" i="4"/>
  <c r="A168" i="4"/>
  <c r="B168" i="4"/>
  <c r="C168" i="4"/>
  <c r="A169" i="4"/>
  <c r="B169" i="4"/>
  <c r="C169" i="4"/>
  <c r="A170" i="4"/>
  <c r="B170" i="4"/>
  <c r="C170" i="4"/>
  <c r="A172" i="4"/>
  <c r="B172" i="4"/>
  <c r="C172" i="4"/>
  <c r="A173" i="4"/>
  <c r="B173" i="4"/>
  <c r="C173" i="4"/>
  <c r="A174" i="4"/>
  <c r="B174" i="4"/>
  <c r="C174" i="4"/>
  <c r="A175" i="4"/>
  <c r="B175" i="4"/>
  <c r="C175" i="4"/>
  <c r="A176" i="4"/>
  <c r="B176" i="4"/>
  <c r="C176" i="4"/>
  <c r="A177" i="4"/>
  <c r="B177" i="4"/>
  <c r="C177" i="4"/>
  <c r="A178" i="4"/>
  <c r="B178" i="4"/>
  <c r="C178" i="4"/>
  <c r="A179" i="4"/>
  <c r="B179" i="4"/>
  <c r="C179" i="4"/>
  <c r="A180" i="4"/>
  <c r="B180" i="4"/>
  <c r="C180" i="4"/>
  <c r="A181" i="4"/>
  <c r="B181" i="4"/>
  <c r="C181" i="4"/>
  <c r="A182" i="4"/>
  <c r="B182" i="4"/>
  <c r="C182" i="4"/>
  <c r="A183" i="4"/>
  <c r="B183" i="4"/>
  <c r="C183" i="4"/>
  <c r="A184" i="4"/>
  <c r="B184" i="4"/>
  <c r="C184" i="4"/>
  <c r="A185" i="4"/>
  <c r="B185" i="4"/>
  <c r="C185" i="4"/>
  <c r="A186" i="4"/>
  <c r="B186" i="4"/>
  <c r="C186" i="4"/>
  <c r="A187" i="4"/>
  <c r="B187" i="4"/>
  <c r="C187" i="4"/>
  <c r="A188" i="4"/>
  <c r="B188" i="4"/>
  <c r="C188" i="4"/>
  <c r="A189" i="4"/>
  <c r="B189" i="4"/>
  <c r="C189" i="4"/>
  <c r="A190" i="4"/>
  <c r="B190" i="4"/>
  <c r="C190" i="4"/>
  <c r="A191" i="4"/>
  <c r="B191" i="4"/>
  <c r="C191" i="4"/>
  <c r="A193" i="4"/>
  <c r="B193" i="4"/>
  <c r="C193" i="4"/>
  <c r="A194" i="4"/>
  <c r="B194" i="4"/>
  <c r="C194" i="4"/>
  <c r="A195" i="4"/>
  <c r="B195" i="4"/>
  <c r="C195" i="4"/>
  <c r="A196" i="4"/>
  <c r="B196" i="4"/>
  <c r="C196" i="4"/>
  <c r="A197" i="4"/>
  <c r="B197" i="4"/>
  <c r="C197" i="4"/>
  <c r="A198" i="4"/>
  <c r="B198" i="4"/>
  <c r="C198" i="4"/>
  <c r="A199" i="4"/>
  <c r="B199" i="4"/>
  <c r="C199" i="4"/>
  <c r="A200" i="4"/>
  <c r="B200" i="4"/>
  <c r="C200" i="4"/>
  <c r="A201" i="4"/>
  <c r="B201" i="4"/>
  <c r="C201" i="4"/>
  <c r="A202" i="4"/>
  <c r="B202" i="4"/>
  <c r="C202" i="4"/>
  <c r="A203" i="4"/>
  <c r="B203" i="4"/>
  <c r="C203" i="4"/>
  <c r="A204" i="4"/>
  <c r="B204" i="4"/>
  <c r="C204" i="4"/>
  <c r="A205" i="4"/>
  <c r="B205" i="4"/>
  <c r="C205" i="4"/>
  <c r="A206" i="4"/>
  <c r="B206" i="4"/>
  <c r="C206" i="4"/>
  <c r="A207" i="4"/>
  <c r="B207" i="4"/>
  <c r="C207" i="4"/>
  <c r="A208" i="4"/>
  <c r="B208" i="4"/>
  <c r="C208" i="4"/>
  <c r="A209" i="4"/>
  <c r="B209" i="4"/>
  <c r="C209" i="4"/>
  <c r="A210" i="4"/>
  <c r="B210" i="4"/>
  <c r="C210" i="4"/>
  <c r="A211" i="4"/>
  <c r="B211" i="4"/>
  <c r="C211" i="4"/>
  <c r="A212" i="4"/>
  <c r="B212" i="4"/>
  <c r="C212" i="4"/>
  <c r="A214" i="4"/>
  <c r="B214" i="4"/>
  <c r="C214" i="4"/>
  <c r="A215" i="4"/>
  <c r="B215" i="4"/>
  <c r="C215" i="4"/>
  <c r="A216" i="4"/>
  <c r="B216" i="4"/>
  <c r="C216" i="4"/>
  <c r="A217" i="4"/>
  <c r="B217" i="4"/>
  <c r="C217" i="4"/>
  <c r="A218" i="4"/>
  <c r="B218" i="4"/>
  <c r="C218" i="4"/>
  <c r="A219" i="4"/>
  <c r="B219" i="4"/>
  <c r="C219" i="4"/>
  <c r="A220" i="4"/>
  <c r="B220" i="4"/>
  <c r="C220" i="4"/>
  <c r="A221" i="4"/>
  <c r="B221" i="4"/>
  <c r="C221" i="4"/>
  <c r="A222" i="4"/>
  <c r="B222" i="4"/>
  <c r="C222" i="4"/>
  <c r="A223" i="4"/>
  <c r="B223" i="4"/>
  <c r="C223" i="4"/>
  <c r="A224" i="4"/>
  <c r="B224" i="4"/>
  <c r="C224" i="4"/>
  <c r="A225" i="4"/>
  <c r="B225" i="4"/>
  <c r="C225" i="4"/>
  <c r="A226" i="4"/>
  <c r="B226" i="4"/>
  <c r="C226" i="4"/>
  <c r="A227" i="4"/>
  <c r="B227" i="4"/>
  <c r="C227" i="4"/>
  <c r="A228" i="4"/>
  <c r="B228" i="4"/>
  <c r="C228" i="4"/>
  <c r="A229" i="4"/>
  <c r="B229" i="4"/>
  <c r="C229" i="4"/>
  <c r="A230" i="4"/>
  <c r="B230" i="4"/>
  <c r="C230" i="4"/>
  <c r="A231" i="4"/>
  <c r="B231" i="4"/>
  <c r="C231" i="4"/>
  <c r="A232" i="4"/>
  <c r="B232" i="4"/>
  <c r="C232" i="4"/>
  <c r="A233" i="4"/>
  <c r="B233" i="4"/>
  <c r="C233" i="4"/>
  <c r="A235" i="4"/>
  <c r="B235" i="4"/>
  <c r="C235" i="4"/>
  <c r="A236" i="4"/>
  <c r="B236" i="4"/>
  <c r="C236" i="4"/>
  <c r="A237" i="4"/>
  <c r="B237" i="4"/>
  <c r="C237" i="4"/>
  <c r="A238" i="4"/>
  <c r="B238" i="4"/>
  <c r="C238" i="4"/>
  <c r="A239" i="4"/>
  <c r="B239" i="4"/>
  <c r="C239" i="4"/>
  <c r="A240" i="4"/>
  <c r="B240" i="4"/>
  <c r="C240" i="4"/>
  <c r="A241" i="4"/>
  <c r="B241" i="4"/>
  <c r="C241" i="4"/>
  <c r="A242" i="4"/>
  <c r="B242" i="4"/>
  <c r="C242" i="4"/>
  <c r="A243" i="4"/>
  <c r="B243" i="4"/>
  <c r="C243" i="4"/>
  <c r="A244" i="4"/>
  <c r="B244" i="4"/>
  <c r="C244" i="4"/>
  <c r="A245" i="4"/>
  <c r="B245" i="4"/>
  <c r="C245" i="4"/>
  <c r="A246" i="4"/>
  <c r="B246" i="4"/>
  <c r="C246" i="4"/>
  <c r="A247" i="4"/>
  <c r="B247" i="4"/>
  <c r="C247" i="4"/>
  <c r="A248" i="4"/>
  <c r="B248" i="4"/>
  <c r="C248" i="4"/>
  <c r="A249" i="4"/>
  <c r="B249" i="4"/>
  <c r="C249" i="4"/>
  <c r="A250" i="4"/>
  <c r="B250" i="4"/>
  <c r="C250" i="4"/>
  <c r="A251" i="4"/>
  <c r="B251" i="4"/>
  <c r="C251" i="4"/>
  <c r="A252" i="4"/>
  <c r="B252" i="4"/>
  <c r="C252" i="4"/>
  <c r="A253" i="4"/>
  <c r="B253" i="4"/>
  <c r="C253" i="4"/>
  <c r="A254" i="4"/>
  <c r="B254" i="4"/>
  <c r="C254" i="4"/>
  <c r="A256" i="4"/>
  <c r="B256" i="4"/>
  <c r="C256" i="4"/>
  <c r="A257" i="4"/>
  <c r="B257" i="4"/>
  <c r="C257" i="4"/>
  <c r="A258" i="4"/>
  <c r="B258" i="4"/>
  <c r="C258" i="4"/>
  <c r="A259" i="4"/>
  <c r="B259" i="4"/>
  <c r="C259" i="4"/>
  <c r="A260" i="4"/>
  <c r="B260" i="4"/>
  <c r="C260" i="4"/>
  <c r="A261" i="4"/>
  <c r="B261" i="4"/>
  <c r="C261" i="4"/>
  <c r="A262" i="4"/>
  <c r="B262" i="4"/>
  <c r="C262" i="4"/>
  <c r="A263" i="4"/>
  <c r="B263" i="4"/>
  <c r="C263" i="4"/>
  <c r="A264" i="4"/>
  <c r="B264" i="4"/>
  <c r="C264" i="4"/>
  <c r="A265" i="4"/>
  <c r="B265" i="4"/>
  <c r="C265" i="4"/>
  <c r="A266" i="4"/>
  <c r="B266" i="4"/>
  <c r="C266" i="4"/>
  <c r="A267" i="4"/>
  <c r="B267" i="4"/>
  <c r="C267" i="4"/>
  <c r="A268" i="4"/>
  <c r="B268" i="4"/>
  <c r="C268" i="4"/>
  <c r="A269" i="4"/>
  <c r="B269" i="4"/>
  <c r="C269" i="4"/>
  <c r="A270" i="4"/>
  <c r="B270" i="4"/>
  <c r="C270" i="4"/>
  <c r="A271" i="4"/>
  <c r="B271" i="4"/>
  <c r="C271" i="4"/>
  <c r="A272" i="4"/>
  <c r="B272" i="4"/>
  <c r="C272" i="4"/>
  <c r="A273" i="4"/>
  <c r="B273" i="4"/>
  <c r="C273" i="4"/>
  <c r="A274" i="4"/>
  <c r="B274" i="4"/>
  <c r="C274" i="4"/>
  <c r="A275" i="4"/>
  <c r="B275" i="4"/>
  <c r="C275" i="4"/>
  <c r="A277" i="4"/>
  <c r="B277" i="4"/>
  <c r="C277" i="4"/>
  <c r="A278" i="4"/>
  <c r="B278" i="4"/>
  <c r="C278" i="4"/>
  <c r="A279" i="4"/>
  <c r="B279" i="4"/>
  <c r="C279" i="4"/>
  <c r="A280" i="4"/>
  <c r="B280" i="4"/>
  <c r="C280" i="4"/>
  <c r="A281" i="4"/>
  <c r="B281" i="4"/>
  <c r="C281" i="4"/>
  <c r="A282" i="4"/>
  <c r="B282" i="4"/>
  <c r="C282" i="4"/>
  <c r="A283" i="4"/>
  <c r="B283" i="4"/>
  <c r="C283" i="4"/>
  <c r="A284" i="4"/>
  <c r="B284" i="4"/>
  <c r="C284" i="4"/>
  <c r="A285" i="4"/>
  <c r="B285" i="4"/>
  <c r="C285" i="4"/>
  <c r="A286" i="4"/>
  <c r="B286" i="4"/>
  <c r="C286" i="4"/>
  <c r="A287" i="4"/>
  <c r="B287" i="4"/>
  <c r="C287" i="4"/>
  <c r="A288" i="4"/>
  <c r="B288" i="4"/>
  <c r="C288" i="4"/>
  <c r="A289" i="4"/>
  <c r="B289" i="4"/>
  <c r="C289" i="4"/>
  <c r="A290" i="4"/>
  <c r="B290" i="4"/>
  <c r="C290" i="4"/>
  <c r="A291" i="4"/>
  <c r="B291" i="4"/>
  <c r="C291" i="4"/>
  <c r="A292" i="4"/>
  <c r="B292" i="4"/>
  <c r="C292" i="4"/>
  <c r="A293" i="4"/>
  <c r="B293" i="4"/>
  <c r="C293" i="4"/>
  <c r="A294" i="4"/>
  <c r="B294" i="4"/>
  <c r="C294" i="4"/>
  <c r="A295" i="4"/>
  <c r="B295" i="4"/>
  <c r="C295" i="4"/>
  <c r="A296" i="4"/>
  <c r="B296" i="4"/>
  <c r="C296" i="4"/>
  <c r="A298" i="4"/>
  <c r="B298" i="4"/>
  <c r="C298" i="4"/>
  <c r="A299" i="4"/>
  <c r="B299" i="4"/>
  <c r="C299" i="4"/>
  <c r="A300" i="4"/>
  <c r="B300" i="4"/>
  <c r="C300" i="4"/>
  <c r="A301" i="4"/>
  <c r="B301" i="4"/>
  <c r="C301" i="4"/>
  <c r="A302" i="4"/>
  <c r="B302" i="4"/>
  <c r="C302" i="4"/>
  <c r="A303" i="4"/>
  <c r="B303" i="4"/>
  <c r="C303" i="4"/>
  <c r="A304" i="4"/>
  <c r="B304" i="4"/>
  <c r="C304" i="4"/>
  <c r="A305" i="4"/>
  <c r="B305" i="4"/>
  <c r="C305" i="4"/>
  <c r="A306" i="4"/>
  <c r="B306" i="4"/>
  <c r="C306" i="4"/>
  <c r="A307" i="4"/>
  <c r="B307" i="4"/>
  <c r="C307" i="4"/>
  <c r="A308" i="4"/>
  <c r="B308" i="4"/>
  <c r="C308" i="4"/>
  <c r="A309" i="4"/>
  <c r="B309" i="4"/>
  <c r="C309" i="4"/>
  <c r="A310" i="4"/>
  <c r="B310" i="4"/>
  <c r="C310" i="4"/>
  <c r="A311" i="4"/>
  <c r="B311" i="4"/>
  <c r="C311" i="4"/>
  <c r="A312" i="4"/>
  <c r="B312" i="4"/>
  <c r="C312" i="4"/>
  <c r="A313" i="4"/>
  <c r="B313" i="4"/>
  <c r="C313" i="4"/>
  <c r="A314" i="4"/>
  <c r="B314" i="4"/>
  <c r="C314" i="4"/>
  <c r="A315" i="4"/>
  <c r="B315" i="4"/>
  <c r="C315" i="4"/>
  <c r="A316" i="4"/>
  <c r="B316" i="4"/>
  <c r="C316" i="4"/>
  <c r="A317" i="4"/>
  <c r="B317" i="4"/>
  <c r="C317" i="4"/>
  <c r="C1" i="4"/>
  <c r="B1" i="4"/>
  <c r="A1" i="4"/>
  <c r="K21" i="4" l="1"/>
  <c r="K33" i="4"/>
  <c r="K67" i="4"/>
  <c r="K100" i="4"/>
  <c r="K145" i="4"/>
  <c r="K179" i="4"/>
  <c r="K225" i="4"/>
  <c r="K270" i="4"/>
  <c r="K304" i="4"/>
  <c r="K191" i="4"/>
  <c r="K283" i="4"/>
  <c r="K215" i="4"/>
  <c r="K14" i="4"/>
  <c r="K26" i="4"/>
  <c r="K59" i="4"/>
  <c r="K93" i="4"/>
  <c r="K138" i="4"/>
  <c r="K172" i="4"/>
  <c r="K218" i="4"/>
  <c r="K263" i="4"/>
  <c r="K296" i="4"/>
  <c r="K149" i="4"/>
  <c r="K249" i="4"/>
  <c r="K90" i="4"/>
  <c r="K7" i="4"/>
  <c r="K52" i="4"/>
  <c r="K85" i="4"/>
  <c r="K131" i="4"/>
  <c r="K164" i="4"/>
  <c r="K198" i="4"/>
  <c r="K210" i="4"/>
  <c r="K244" i="4"/>
  <c r="K256" i="4"/>
  <c r="K289" i="4"/>
  <c r="K158" i="4"/>
  <c r="K308" i="4"/>
  <c r="K194" i="4"/>
  <c r="K44" i="4"/>
  <c r="K78" i="4"/>
  <c r="K112" i="4"/>
  <c r="K123" i="4"/>
  <c r="K157" i="4"/>
  <c r="K190" i="4"/>
  <c r="K203" i="4"/>
  <c r="K237" i="4"/>
  <c r="K248" i="4"/>
  <c r="K282" i="4"/>
  <c r="K315" i="4"/>
  <c r="K64" i="4"/>
  <c r="K9" i="4"/>
  <c r="K29" i="4"/>
  <c r="K62" i="4"/>
  <c r="K96" i="4"/>
  <c r="K141" i="4"/>
  <c r="K212" i="4"/>
  <c r="K10" i="4"/>
  <c r="K55" i="4"/>
  <c r="K89" i="4"/>
  <c r="K134" i="4"/>
  <c r="K167" i="4"/>
  <c r="K201" i="4"/>
  <c r="K214" i="4"/>
  <c r="K259" i="4"/>
  <c r="K292" i="4"/>
  <c r="K98" i="4"/>
  <c r="K49" i="4"/>
  <c r="K82" i="4"/>
  <c r="K127" i="4"/>
  <c r="K161" i="4"/>
  <c r="K195" i="4"/>
  <c r="K207" i="4"/>
  <c r="K241" i="4"/>
  <c r="K252" i="4"/>
  <c r="K286" i="4"/>
  <c r="K81" i="4"/>
  <c r="K41" i="4"/>
  <c r="K75" i="4"/>
  <c r="K109" i="4"/>
  <c r="K120" i="4"/>
  <c r="K154" i="4"/>
  <c r="K187" i="4"/>
  <c r="K233" i="4"/>
  <c r="K279" i="4"/>
  <c r="K312" i="4"/>
  <c r="K160" i="4"/>
  <c r="K22" i="4"/>
  <c r="K34" i="4"/>
  <c r="K68" i="4"/>
  <c r="K101" i="4"/>
  <c r="K146" i="4"/>
  <c r="K180" i="4"/>
  <c r="K226" i="4"/>
  <c r="K271" i="4"/>
  <c r="K305" i="4"/>
  <c r="K314" i="4"/>
  <c r="K291" i="4"/>
  <c r="K126" i="4"/>
  <c r="K231" i="4"/>
  <c r="K15" i="4"/>
  <c r="K27" i="4"/>
  <c r="K60" i="4"/>
  <c r="K94" i="4"/>
  <c r="K139" i="4"/>
  <c r="K173" i="4"/>
  <c r="K219" i="4"/>
  <c r="K264" i="4"/>
  <c r="K298" i="4"/>
  <c r="K11" i="4"/>
  <c r="K8" i="4"/>
  <c r="K53" i="4"/>
  <c r="K86" i="4"/>
  <c r="K132" i="4"/>
  <c r="K165" i="4"/>
  <c r="K199" i="4"/>
  <c r="K211" i="4"/>
  <c r="K245" i="4"/>
  <c r="K257" i="4"/>
  <c r="K290" i="4"/>
  <c r="K266" i="4"/>
  <c r="K223" i="4"/>
  <c r="K17" i="4"/>
  <c r="K37" i="4"/>
  <c r="K71" i="4"/>
  <c r="K104" i="4"/>
  <c r="K116" i="4"/>
  <c r="K183" i="4"/>
  <c r="K18" i="4"/>
  <c r="K30" i="4"/>
  <c r="K63" i="4"/>
  <c r="K97" i="4"/>
  <c r="K142" i="4"/>
  <c r="K176" i="4"/>
  <c r="K222" i="4"/>
  <c r="K267" i="4"/>
  <c r="K301" i="4"/>
  <c r="K4" i="4"/>
  <c r="K12" i="4"/>
  <c r="K57" i="4"/>
  <c r="K91" i="4"/>
  <c r="K136" i="4"/>
  <c r="K169" i="4"/>
  <c r="K216" i="4"/>
  <c r="K261" i="4"/>
  <c r="K294" i="4"/>
  <c r="K274" i="4"/>
  <c r="K118" i="4"/>
  <c r="K5" i="4"/>
  <c r="K50" i="4"/>
  <c r="K83" i="4"/>
  <c r="K128" i="4"/>
  <c r="K162" i="4"/>
  <c r="K196" i="4"/>
  <c r="K208" i="4"/>
  <c r="K242" i="4"/>
  <c r="K253" i="4"/>
  <c r="K287" i="4"/>
  <c r="K221" i="4"/>
  <c r="K293" i="4"/>
  <c r="K42" i="4"/>
  <c r="K76" i="4"/>
  <c r="K110" i="4"/>
  <c r="K121" i="4"/>
  <c r="K155" i="4"/>
  <c r="K188" i="4"/>
  <c r="K235" i="4"/>
  <c r="K246" i="4"/>
  <c r="K280" i="4"/>
  <c r="K313" i="4"/>
  <c r="K168" i="4"/>
  <c r="K260" i="4"/>
  <c r="K23" i="4"/>
  <c r="K35" i="4"/>
  <c r="K69" i="4"/>
  <c r="K102" i="4"/>
  <c r="K114" i="4"/>
  <c r="K147" i="4"/>
  <c r="K181" i="4"/>
  <c r="K227" i="4"/>
  <c r="K272" i="4"/>
  <c r="K306" i="4"/>
  <c r="K238" i="4"/>
  <c r="K73" i="4"/>
  <c r="K206" i="4"/>
  <c r="K16" i="4"/>
  <c r="K28" i="4"/>
  <c r="K61" i="4"/>
  <c r="K95" i="4"/>
  <c r="K140" i="4"/>
  <c r="K174" i="4"/>
  <c r="K220" i="4"/>
  <c r="K265" i="4"/>
  <c r="K299" i="4"/>
  <c r="K166" i="4"/>
  <c r="K300" i="4"/>
  <c r="K152" i="4"/>
  <c r="K46" i="4"/>
  <c r="K79" i="4"/>
  <c r="K113" i="4"/>
  <c r="K124" i="4"/>
  <c r="K200" i="4"/>
  <c r="K106" i="4"/>
  <c r="K38" i="4"/>
  <c r="K72" i="4"/>
  <c r="K105" i="4"/>
  <c r="K117" i="4"/>
  <c r="K151" i="4"/>
  <c r="K184" i="4"/>
  <c r="K230" i="4"/>
  <c r="K275" i="4"/>
  <c r="K309" i="4"/>
  <c r="K31" i="4"/>
  <c r="K143" i="4"/>
  <c r="K240" i="4"/>
  <c r="K20" i="4"/>
  <c r="K32" i="4"/>
  <c r="K65" i="4"/>
  <c r="K99" i="4"/>
  <c r="K144" i="4"/>
  <c r="K178" i="4"/>
  <c r="K224" i="4"/>
  <c r="K269" i="4"/>
  <c r="K303" i="4"/>
  <c r="K175" i="4"/>
  <c r="K316" i="4"/>
  <c r="K177" i="4"/>
  <c r="K302" i="4"/>
  <c r="K13" i="4"/>
  <c r="K58" i="4"/>
  <c r="K92" i="4"/>
  <c r="K137" i="4"/>
  <c r="K170" i="4"/>
  <c r="K217" i="4"/>
  <c r="K262" i="4"/>
  <c r="K295" i="4"/>
  <c r="K56" i="4"/>
  <c r="K6" i="4"/>
  <c r="K51" i="4"/>
  <c r="K84" i="4"/>
  <c r="K130" i="4"/>
  <c r="K163" i="4"/>
  <c r="K197" i="4"/>
  <c r="K209" i="4"/>
  <c r="K243" i="4"/>
  <c r="K254" i="4"/>
  <c r="K288" i="4"/>
  <c r="K229" i="4"/>
  <c r="K39" i="4"/>
  <c r="K310" i="4"/>
  <c r="K43" i="4"/>
  <c r="K77" i="4"/>
  <c r="K111" i="4"/>
  <c r="K122" i="4"/>
  <c r="K156" i="4"/>
  <c r="K189" i="4"/>
  <c r="K202" i="4"/>
  <c r="K236" i="4"/>
  <c r="K247" i="4"/>
  <c r="K281" i="4"/>
  <c r="K258" i="4"/>
  <c r="K135" i="4"/>
  <c r="K251" i="4"/>
  <c r="K36" i="4"/>
  <c r="K70" i="4"/>
  <c r="K103" i="4"/>
  <c r="K115" i="4"/>
  <c r="K148" i="4"/>
  <c r="K182" i="4"/>
  <c r="K228" i="4"/>
  <c r="K273" i="4"/>
  <c r="K307" i="4"/>
  <c r="K204" i="4"/>
  <c r="K285" i="4"/>
  <c r="K54" i="4"/>
  <c r="K88" i="4"/>
  <c r="K133" i="4"/>
  <c r="K277" i="4"/>
  <c r="K47" i="4"/>
  <c r="K80" i="4"/>
  <c r="K125" i="4"/>
  <c r="K159" i="4"/>
  <c r="K193" i="4"/>
  <c r="K205" i="4"/>
  <c r="K239" i="4"/>
  <c r="K250" i="4"/>
  <c r="K284" i="4"/>
  <c r="K317" i="4"/>
  <c r="K48" i="4"/>
  <c r="K185" i="4"/>
  <c r="K268" i="4"/>
  <c r="K40" i="4"/>
  <c r="K74" i="4"/>
  <c r="K107" i="4"/>
  <c r="K119" i="4"/>
  <c r="K153" i="4"/>
  <c r="K186" i="4"/>
  <c r="K232" i="4"/>
  <c r="K278" i="4"/>
  <c r="K311" i="4"/>
  <c r="K19" i="4"/>
  <c r="M3" i="2" l="1"/>
  <c r="N3" i="2" s="1"/>
  <c r="K16" i="2" l="1"/>
  <c r="B16" i="11" s="1"/>
  <c r="M16" i="2"/>
  <c r="N16" i="2" s="1"/>
  <c r="B3" i="11"/>
  <c r="D11" i="4"/>
  <c r="D11" i="6"/>
  <c r="D64" i="4"/>
  <c r="D64" i="6"/>
  <c r="D118" i="4"/>
  <c r="D118" i="6"/>
  <c r="D160" i="4"/>
  <c r="D160" i="6"/>
  <c r="D223" i="4"/>
  <c r="D223" i="6"/>
  <c r="D277" i="4"/>
  <c r="D277" i="6"/>
  <c r="D293" i="4"/>
  <c r="D293" i="6"/>
  <c r="D65" i="4"/>
  <c r="D65" i="6"/>
  <c r="D178" i="4"/>
  <c r="D178" i="6"/>
  <c r="D13" i="4"/>
  <c r="D13" i="6"/>
  <c r="D21" i="4"/>
  <c r="D21" i="6"/>
  <c r="D33" i="4"/>
  <c r="D33" i="6"/>
  <c r="D41" i="4"/>
  <c r="D41" i="6"/>
  <c r="D50" i="4"/>
  <c r="D50" i="6"/>
  <c r="D58" i="4"/>
  <c r="D58" i="6"/>
  <c r="D67" i="4"/>
  <c r="D67" i="6"/>
  <c r="D75" i="4"/>
  <c r="D75" i="6"/>
  <c r="D83" i="4"/>
  <c r="D83" i="6"/>
  <c r="D92" i="4"/>
  <c r="D92" i="6"/>
  <c r="D100" i="4"/>
  <c r="D100" i="6"/>
  <c r="D109" i="4"/>
  <c r="D109" i="6"/>
  <c r="D120" i="4"/>
  <c r="D120" i="6"/>
  <c r="D128" i="4"/>
  <c r="D128" i="6"/>
  <c r="D137" i="4"/>
  <c r="D137" i="6"/>
  <c r="D145" i="4"/>
  <c r="D145" i="6"/>
  <c r="D154" i="4"/>
  <c r="D154" i="6"/>
  <c r="D162" i="4"/>
  <c r="D162" i="6"/>
  <c r="D170" i="4"/>
  <c r="D170" i="6"/>
  <c r="D179" i="4"/>
  <c r="D179" i="6"/>
  <c r="D187" i="4"/>
  <c r="D187" i="6"/>
  <c r="D196" i="4"/>
  <c r="D196" i="6"/>
  <c r="D208" i="4"/>
  <c r="D208" i="6"/>
  <c r="D217" i="4"/>
  <c r="D217" i="6"/>
  <c r="D225" i="4"/>
  <c r="D225" i="6"/>
  <c r="D233" i="4"/>
  <c r="D233" i="6"/>
  <c r="D242" i="4"/>
  <c r="D242" i="6"/>
  <c r="D253" i="4"/>
  <c r="D253" i="6"/>
  <c r="D262" i="4"/>
  <c r="D262" i="6"/>
  <c r="D270" i="4"/>
  <c r="D270" i="6"/>
  <c r="D279" i="4"/>
  <c r="D279" i="6"/>
  <c r="D287" i="4"/>
  <c r="D287" i="6"/>
  <c r="D295" i="4"/>
  <c r="D295" i="6"/>
  <c r="D304" i="4"/>
  <c r="D304" i="6"/>
  <c r="D312" i="4"/>
  <c r="D312" i="6"/>
  <c r="D56" i="4"/>
  <c r="D56" i="6"/>
  <c r="D90" i="4"/>
  <c r="D90" i="6"/>
  <c r="D152" i="4"/>
  <c r="D152" i="6"/>
  <c r="D177" i="4"/>
  <c r="D177" i="6"/>
  <c r="D215" i="4"/>
  <c r="D215" i="6"/>
  <c r="D251" i="4"/>
  <c r="D251" i="6"/>
  <c r="D268" i="4"/>
  <c r="D268" i="6"/>
  <c r="D285" i="4"/>
  <c r="D285" i="6"/>
  <c r="D20" i="4"/>
  <c r="D20" i="6"/>
  <c r="D57" i="4"/>
  <c r="D57" i="6"/>
  <c r="D169" i="4"/>
  <c r="D169" i="6"/>
  <c r="D14" i="4"/>
  <c r="D14" i="6"/>
  <c r="D22" i="4"/>
  <c r="D22" i="6"/>
  <c r="D26" i="4"/>
  <c r="D26" i="6"/>
  <c r="D34" i="4"/>
  <c r="D34" i="6"/>
  <c r="D42" i="4"/>
  <c r="D42" i="6"/>
  <c r="D51" i="4"/>
  <c r="D51" i="6"/>
  <c r="D59" i="4"/>
  <c r="D59" i="6"/>
  <c r="D68" i="4"/>
  <c r="D68" i="6"/>
  <c r="D76" i="4"/>
  <c r="D76" i="6"/>
  <c r="D84" i="4"/>
  <c r="D84" i="6"/>
  <c r="D93" i="4"/>
  <c r="D93" i="6"/>
  <c r="D101" i="4"/>
  <c r="D101" i="6"/>
  <c r="D110" i="4"/>
  <c r="D110" i="6"/>
  <c r="D121" i="4"/>
  <c r="D121" i="6"/>
  <c r="D130" i="4"/>
  <c r="D130" i="6"/>
  <c r="D138" i="4"/>
  <c r="D138" i="6"/>
  <c r="D146" i="4"/>
  <c r="D146" i="6"/>
  <c r="D155" i="4"/>
  <c r="D155" i="6"/>
  <c r="D163" i="4"/>
  <c r="D163" i="6"/>
  <c r="D172" i="4"/>
  <c r="D172" i="6"/>
  <c r="D180" i="4"/>
  <c r="D180" i="6"/>
  <c r="D188" i="4"/>
  <c r="D188" i="6"/>
  <c r="D197" i="4"/>
  <c r="D197" i="6"/>
  <c r="D209" i="4"/>
  <c r="D209" i="6"/>
  <c r="D218" i="4"/>
  <c r="D218" i="6"/>
  <c r="D226" i="4"/>
  <c r="D226" i="6"/>
  <c r="D235" i="4"/>
  <c r="D235" i="6"/>
  <c r="D243" i="4"/>
  <c r="D243" i="6"/>
  <c r="D246" i="4"/>
  <c r="D246" i="6"/>
  <c r="D254" i="4"/>
  <c r="D254" i="6"/>
  <c r="D263" i="4"/>
  <c r="D263" i="6"/>
  <c r="D271" i="4"/>
  <c r="D271" i="6"/>
  <c r="D280" i="4"/>
  <c r="D280" i="6"/>
  <c r="D288" i="4"/>
  <c r="D288" i="6"/>
  <c r="D296" i="4"/>
  <c r="D296" i="6"/>
  <c r="D305" i="4"/>
  <c r="D305" i="6"/>
  <c r="D313" i="4"/>
  <c r="D313" i="6"/>
  <c r="D81" i="4"/>
  <c r="D81" i="6"/>
  <c r="D143" i="4"/>
  <c r="D143" i="6"/>
  <c r="D310" i="4"/>
  <c r="D310" i="6"/>
  <c r="D40" i="4"/>
  <c r="D40" i="6"/>
  <c r="D99" i="4"/>
  <c r="D99" i="6"/>
  <c r="D127" i="4"/>
  <c r="D127" i="6"/>
  <c r="D153" i="4"/>
  <c r="D153" i="6"/>
  <c r="D195" i="4"/>
  <c r="D195" i="6"/>
  <c r="D207" i="4"/>
  <c r="D207" i="6"/>
  <c r="D216" i="4"/>
  <c r="D216" i="6"/>
  <c r="D224" i="4"/>
  <c r="D224" i="6"/>
  <c r="D232" i="4"/>
  <c r="D232" i="6"/>
  <c r="D241" i="4"/>
  <c r="D241" i="6"/>
  <c r="D252" i="4"/>
  <c r="D252" i="6"/>
  <c r="D261" i="4"/>
  <c r="D261" i="6"/>
  <c r="D269" i="4"/>
  <c r="D269" i="6"/>
  <c r="D278" i="4"/>
  <c r="D278" i="6"/>
  <c r="D311" i="4"/>
  <c r="D311" i="6"/>
  <c r="D15" i="4"/>
  <c r="D15" i="6"/>
  <c r="D27" i="4"/>
  <c r="D27" i="6"/>
  <c r="D35" i="4"/>
  <c r="D35" i="6"/>
  <c r="D43" i="4"/>
  <c r="D43" i="6"/>
  <c r="D52" i="4"/>
  <c r="D52" i="6"/>
  <c r="D60" i="4"/>
  <c r="D60" i="6"/>
  <c r="D69" i="4"/>
  <c r="D69" i="6"/>
  <c r="D77" i="4"/>
  <c r="D77" i="6"/>
  <c r="D85" i="4"/>
  <c r="D85" i="6"/>
  <c r="D94" i="4"/>
  <c r="D94" i="6"/>
  <c r="D102" i="4"/>
  <c r="D102" i="6"/>
  <c r="D111" i="4"/>
  <c r="D111" i="6"/>
  <c r="D114" i="4"/>
  <c r="D114" i="6"/>
  <c r="D122" i="4"/>
  <c r="D122" i="6"/>
  <c r="D131" i="4"/>
  <c r="D131" i="6"/>
  <c r="D139" i="4"/>
  <c r="D139" i="6"/>
  <c r="D147" i="4"/>
  <c r="D147" i="6"/>
  <c r="D156" i="4"/>
  <c r="D156" i="6"/>
  <c r="D164" i="4"/>
  <c r="D164" i="6"/>
  <c r="D173" i="4"/>
  <c r="D173" i="6"/>
  <c r="D181" i="4"/>
  <c r="D181" i="6"/>
  <c r="D189" i="4"/>
  <c r="D189" i="6"/>
  <c r="D198" i="4"/>
  <c r="D198" i="6"/>
  <c r="D202" i="4"/>
  <c r="D202" i="6"/>
  <c r="D210" i="4"/>
  <c r="D210" i="6"/>
  <c r="D219" i="4"/>
  <c r="D219" i="6"/>
  <c r="D227" i="4"/>
  <c r="D227" i="6"/>
  <c r="D236" i="4"/>
  <c r="D236" i="6"/>
  <c r="D244" i="4"/>
  <c r="D244" i="6"/>
  <c r="D247" i="4"/>
  <c r="D247" i="6"/>
  <c r="D256" i="4"/>
  <c r="D256" i="6"/>
  <c r="D264" i="4"/>
  <c r="D264" i="6"/>
  <c r="D272" i="4"/>
  <c r="D272" i="6"/>
  <c r="D281" i="4"/>
  <c r="D281" i="6"/>
  <c r="D289" i="4"/>
  <c r="D289" i="6"/>
  <c r="D298" i="4"/>
  <c r="D298" i="6"/>
  <c r="D306" i="4"/>
  <c r="D306" i="6"/>
  <c r="D314" i="4"/>
  <c r="D314" i="6"/>
  <c r="D19" i="4"/>
  <c r="D19" i="6"/>
  <c r="D39" i="4"/>
  <c r="D39" i="6"/>
  <c r="D73" i="4"/>
  <c r="D73" i="6"/>
  <c r="D168" i="4"/>
  <c r="D168" i="6"/>
  <c r="D231" i="4"/>
  <c r="D231" i="6"/>
  <c r="D32" i="4"/>
  <c r="D32" i="6"/>
  <c r="D91" i="4"/>
  <c r="D91" i="6"/>
  <c r="D136" i="4"/>
  <c r="D136" i="6"/>
  <c r="D186" i="4"/>
  <c r="D186" i="6"/>
  <c r="D286" i="4"/>
  <c r="D286" i="6"/>
  <c r="D6" i="4"/>
  <c r="D6" i="6"/>
  <c r="D8" i="4"/>
  <c r="D8" i="6"/>
  <c r="D44" i="4"/>
  <c r="D44" i="6"/>
  <c r="D53" i="4"/>
  <c r="D53" i="6"/>
  <c r="D61" i="4"/>
  <c r="D61" i="6"/>
  <c r="D70" i="4"/>
  <c r="D70" i="6"/>
  <c r="D78" i="4"/>
  <c r="D78" i="6"/>
  <c r="D86" i="4"/>
  <c r="D86" i="6"/>
  <c r="D95" i="4"/>
  <c r="D95" i="6"/>
  <c r="D103" i="4"/>
  <c r="D103" i="6"/>
  <c r="D112" i="4"/>
  <c r="D112" i="6"/>
  <c r="D115" i="4"/>
  <c r="D115" i="6"/>
  <c r="D123" i="4"/>
  <c r="D123" i="6"/>
  <c r="D132" i="4"/>
  <c r="D132" i="6"/>
  <c r="D140" i="4"/>
  <c r="D140" i="6"/>
  <c r="D148" i="4"/>
  <c r="D148" i="6"/>
  <c r="D157" i="4"/>
  <c r="D157" i="6"/>
  <c r="D165" i="4"/>
  <c r="D165" i="6"/>
  <c r="D174" i="4"/>
  <c r="D174" i="6"/>
  <c r="D182" i="4"/>
  <c r="D182" i="6"/>
  <c r="D190" i="4"/>
  <c r="D190" i="6"/>
  <c r="D199" i="4"/>
  <c r="D199" i="6"/>
  <c r="D203" i="4"/>
  <c r="D203" i="6"/>
  <c r="D211" i="4"/>
  <c r="D211" i="6"/>
  <c r="D220" i="4"/>
  <c r="D220" i="6"/>
  <c r="D228" i="4"/>
  <c r="D228" i="6"/>
  <c r="D237" i="4"/>
  <c r="D237" i="6"/>
  <c r="D245" i="4"/>
  <c r="D245" i="6"/>
  <c r="D248" i="4"/>
  <c r="D248" i="6"/>
  <c r="D257" i="4"/>
  <c r="D257" i="6"/>
  <c r="D265" i="4"/>
  <c r="D265" i="6"/>
  <c r="D273" i="4"/>
  <c r="D273" i="6"/>
  <c r="D282" i="4"/>
  <c r="D282" i="6"/>
  <c r="D290" i="4"/>
  <c r="D290" i="6"/>
  <c r="D299" i="4"/>
  <c r="D299" i="6"/>
  <c r="D307" i="4"/>
  <c r="D307" i="6"/>
  <c r="D315" i="4"/>
  <c r="D315" i="6"/>
  <c r="D48" i="6"/>
  <c r="D106" i="4"/>
  <c r="D106" i="6"/>
  <c r="D135" i="4"/>
  <c r="D135" i="6"/>
  <c r="D194" i="4"/>
  <c r="D194" i="6"/>
  <c r="D206" i="4"/>
  <c r="D206" i="6"/>
  <c r="D74" i="4"/>
  <c r="D74" i="6"/>
  <c r="D107" i="4"/>
  <c r="D107" i="6"/>
  <c r="D119" i="4"/>
  <c r="D119" i="6"/>
  <c r="D144" i="4"/>
  <c r="D144" i="6"/>
  <c r="D303" i="4"/>
  <c r="D303" i="6"/>
  <c r="D7" i="4"/>
  <c r="D7" i="6"/>
  <c r="D25" i="4"/>
  <c r="D25" i="6"/>
  <c r="D36" i="4"/>
  <c r="D36" i="6"/>
  <c r="D9" i="4"/>
  <c r="D9" i="6"/>
  <c r="D17" i="4"/>
  <c r="D17" i="6"/>
  <c r="D29" i="4"/>
  <c r="D29" i="6"/>
  <c r="D37" i="4"/>
  <c r="D37" i="6"/>
  <c r="D46" i="6"/>
  <c r="D54" i="4"/>
  <c r="D54" i="6"/>
  <c r="D62" i="4"/>
  <c r="D62" i="6"/>
  <c r="D71" i="4"/>
  <c r="D71" i="6"/>
  <c r="D79" i="4"/>
  <c r="D79" i="6"/>
  <c r="D88" i="4"/>
  <c r="D88" i="6"/>
  <c r="D96" i="4"/>
  <c r="D96" i="6"/>
  <c r="D104" i="4"/>
  <c r="D104" i="6"/>
  <c r="D113" i="4"/>
  <c r="D113" i="6"/>
  <c r="D116" i="4"/>
  <c r="D116" i="6"/>
  <c r="D124" i="4"/>
  <c r="D124" i="6"/>
  <c r="D133" i="4"/>
  <c r="D133" i="6"/>
  <c r="D141" i="4"/>
  <c r="D141" i="6"/>
  <c r="D149" i="4"/>
  <c r="D149" i="6"/>
  <c r="D158" i="4"/>
  <c r="D158" i="6"/>
  <c r="D166" i="4"/>
  <c r="D166" i="6"/>
  <c r="D175" i="4"/>
  <c r="D175" i="6"/>
  <c r="D183" i="4"/>
  <c r="D183" i="6"/>
  <c r="D191" i="4"/>
  <c r="D191" i="6"/>
  <c r="D200" i="4"/>
  <c r="D200" i="6"/>
  <c r="D204" i="4"/>
  <c r="D204" i="6"/>
  <c r="D212" i="4"/>
  <c r="D212" i="6"/>
  <c r="D221" i="4"/>
  <c r="D221" i="6"/>
  <c r="D229" i="4"/>
  <c r="D229" i="6"/>
  <c r="D238" i="4"/>
  <c r="D238" i="6"/>
  <c r="D249" i="4"/>
  <c r="D249" i="6"/>
  <c r="D258" i="4"/>
  <c r="D258" i="6"/>
  <c r="D266" i="4"/>
  <c r="D266" i="6"/>
  <c r="D274" i="4"/>
  <c r="D274" i="6"/>
  <c r="D283" i="4"/>
  <c r="D283" i="6"/>
  <c r="D291" i="4"/>
  <c r="D291" i="6"/>
  <c r="D300" i="4"/>
  <c r="D300" i="6"/>
  <c r="D308" i="4"/>
  <c r="D308" i="6"/>
  <c r="D316" i="4"/>
  <c r="D316" i="6"/>
  <c r="D31" i="4"/>
  <c r="D31" i="6"/>
  <c r="D98" i="4"/>
  <c r="D98" i="6"/>
  <c r="D126" i="4"/>
  <c r="D126" i="6"/>
  <c r="D185" i="4"/>
  <c r="D185" i="6"/>
  <c r="D240" i="4"/>
  <c r="D240" i="6"/>
  <c r="D260" i="4"/>
  <c r="D260" i="6"/>
  <c r="D302" i="4"/>
  <c r="D302" i="6"/>
  <c r="D12" i="4"/>
  <c r="D12" i="6"/>
  <c r="D49" i="4"/>
  <c r="D49" i="6"/>
  <c r="D82" i="4"/>
  <c r="D82" i="6"/>
  <c r="D161" i="4"/>
  <c r="D161" i="6"/>
  <c r="D294" i="4"/>
  <c r="D294" i="6"/>
  <c r="D5" i="4"/>
  <c r="D5" i="6"/>
  <c r="D23" i="4"/>
  <c r="D23" i="6"/>
  <c r="D16" i="4"/>
  <c r="D16" i="6"/>
  <c r="D28" i="4"/>
  <c r="D28" i="6"/>
  <c r="D10" i="4"/>
  <c r="D10" i="6"/>
  <c r="D18" i="4"/>
  <c r="D18" i="6"/>
  <c r="D30" i="4"/>
  <c r="D30" i="6"/>
  <c r="D38" i="4"/>
  <c r="D38" i="6"/>
  <c r="D47" i="4"/>
  <c r="D47" i="6"/>
  <c r="D55" i="4"/>
  <c r="D55" i="6"/>
  <c r="D63" i="4"/>
  <c r="D63" i="6"/>
  <c r="D72" i="4"/>
  <c r="D72" i="6"/>
  <c r="D80" i="4"/>
  <c r="D80" i="6"/>
  <c r="D89" i="4"/>
  <c r="D89" i="6"/>
  <c r="D97" i="4"/>
  <c r="D97" i="6"/>
  <c r="D105" i="4"/>
  <c r="D105" i="6"/>
  <c r="D117" i="4"/>
  <c r="D117" i="6"/>
  <c r="D125" i="4"/>
  <c r="D125" i="6"/>
  <c r="D134" i="4"/>
  <c r="D134" i="6"/>
  <c r="D142" i="4"/>
  <c r="D142" i="6"/>
  <c r="D151" i="4"/>
  <c r="D151" i="6"/>
  <c r="D159" i="4"/>
  <c r="D159" i="6"/>
  <c r="D167" i="4"/>
  <c r="D167" i="6"/>
  <c r="D176" i="4"/>
  <c r="D176" i="6"/>
  <c r="D184" i="4"/>
  <c r="D184" i="6"/>
  <c r="D193" i="4"/>
  <c r="D193" i="6"/>
  <c r="D201" i="4"/>
  <c r="D201" i="6"/>
  <c r="D205" i="4"/>
  <c r="D205" i="6"/>
  <c r="D214" i="4"/>
  <c r="D214" i="6"/>
  <c r="D222" i="4"/>
  <c r="D222" i="6"/>
  <c r="D230" i="4"/>
  <c r="D230" i="6"/>
  <c r="D239" i="4"/>
  <c r="D239" i="6"/>
  <c r="D250" i="4"/>
  <c r="D250" i="6"/>
  <c r="D259" i="4"/>
  <c r="D259" i="6"/>
  <c r="D267" i="4"/>
  <c r="D267" i="6"/>
  <c r="D275" i="4"/>
  <c r="D275" i="6"/>
  <c r="D284" i="4"/>
  <c r="D284" i="6"/>
  <c r="D292" i="4"/>
  <c r="D292" i="6"/>
  <c r="D301" i="4"/>
  <c r="D301" i="6"/>
  <c r="D309" i="4"/>
  <c r="D309" i="6"/>
  <c r="D317" i="4"/>
  <c r="D317" i="6"/>
  <c r="D4" i="4"/>
  <c r="D4" i="6"/>
  <c r="K4" i="2" l="1"/>
  <c r="K6" i="2"/>
  <c r="K7" i="2"/>
  <c r="K14" i="2"/>
  <c r="K15" i="2"/>
  <c r="O16" i="2"/>
  <c r="K20" i="2"/>
  <c r="K26" i="2"/>
  <c r="E5" i="11" s="1"/>
  <c r="K27" i="2"/>
  <c r="E6" i="11" s="1"/>
  <c r="K28" i="2"/>
  <c r="E7" i="11" s="1"/>
  <c r="K32" i="2"/>
  <c r="E11" i="11" s="1"/>
  <c r="K34" i="2"/>
  <c r="E13" i="11" s="1"/>
  <c r="K35" i="2"/>
  <c r="E14" i="11" s="1"/>
  <c r="K42" i="2"/>
  <c r="E21" i="11" s="1"/>
  <c r="K43" i="2"/>
  <c r="E22" i="11" s="1"/>
  <c r="K45" i="2"/>
  <c r="K49" i="2"/>
  <c r="F7" i="11" s="1"/>
  <c r="K51" i="2"/>
  <c r="F9" i="11" s="1"/>
  <c r="K52" i="2"/>
  <c r="F10" i="11" s="1"/>
  <c r="K59" i="2"/>
  <c r="F17" i="11" s="1"/>
  <c r="K60" i="2"/>
  <c r="F18" i="11" s="1"/>
  <c r="K61" i="2"/>
  <c r="F19" i="11" s="1"/>
  <c r="K68" i="2"/>
  <c r="B5" i="18" s="1"/>
  <c r="K69" i="2"/>
  <c r="B6" i="18" s="1"/>
  <c r="K76" i="2"/>
  <c r="B13" i="18" s="1"/>
  <c r="K77" i="2"/>
  <c r="B14" i="18" s="1"/>
  <c r="K78" i="2"/>
  <c r="B15" i="18" s="1"/>
  <c r="K82" i="2"/>
  <c r="B19" i="18" s="1"/>
  <c r="K84" i="2"/>
  <c r="B21" i="18" s="1"/>
  <c r="K85" i="2"/>
  <c r="B22" i="18" s="1"/>
  <c r="K93" i="2"/>
  <c r="C9" i="11" s="1"/>
  <c r="K94" i="2"/>
  <c r="C10" i="11" s="1"/>
  <c r="K95" i="2"/>
  <c r="C11" i="11" s="1"/>
  <c r="K99" i="2"/>
  <c r="C15" i="11" s="1"/>
  <c r="K101" i="2"/>
  <c r="C17" i="11" s="1"/>
  <c r="K102" i="2"/>
  <c r="C18" i="11" s="1"/>
  <c r="K110" i="2"/>
  <c r="C5" i="18" s="1"/>
  <c r="K111" i="2"/>
  <c r="C6" i="18" s="1"/>
  <c r="K112" i="2"/>
  <c r="C7" i="18" s="1"/>
  <c r="K113" i="2"/>
  <c r="C8" i="18" s="1"/>
  <c r="K114" i="2"/>
  <c r="C9" i="18" s="1"/>
  <c r="K115" i="2"/>
  <c r="C10" i="18" s="1"/>
  <c r="K117" i="2"/>
  <c r="C12" i="18" s="1"/>
  <c r="K120" i="2"/>
  <c r="C15" i="18" s="1"/>
  <c r="K121" i="2"/>
  <c r="C16" i="18" s="1"/>
  <c r="K122" i="2"/>
  <c r="C17" i="18" s="1"/>
  <c r="K123" i="2"/>
  <c r="C18" i="18" s="1"/>
  <c r="K124" i="2"/>
  <c r="C19" i="18" s="1"/>
  <c r="K125" i="2"/>
  <c r="C20" i="18" s="1"/>
  <c r="K130" i="2"/>
  <c r="D4" i="11" s="1"/>
  <c r="K131" i="2"/>
  <c r="D5" i="11" s="1"/>
  <c r="K132" i="2"/>
  <c r="D6" i="11" s="1"/>
  <c r="K133" i="2"/>
  <c r="D7" i="11" s="1"/>
  <c r="K134" i="2"/>
  <c r="D8" i="11" s="1"/>
  <c r="K137" i="2"/>
  <c r="D11" i="11" s="1"/>
  <c r="K138" i="2"/>
  <c r="D12" i="11" s="1"/>
  <c r="K139" i="2"/>
  <c r="D13" i="11" s="1"/>
  <c r="K140" i="2"/>
  <c r="D14" i="11" s="1"/>
  <c r="K141" i="2"/>
  <c r="D15" i="11" s="1"/>
  <c r="K142" i="2"/>
  <c r="D16" i="11" s="1"/>
  <c r="K145" i="2"/>
  <c r="D19" i="11" s="1"/>
  <c r="K146" i="2"/>
  <c r="D20" i="11" s="1"/>
  <c r="K147" i="2"/>
  <c r="D21" i="11" s="1"/>
  <c r="K148" i="2"/>
  <c r="D22" i="11" s="1"/>
  <c r="K150" i="2"/>
  <c r="D3" i="18" s="1"/>
  <c r="K151" i="2"/>
  <c r="D4" i="18" s="1"/>
  <c r="K154" i="2"/>
  <c r="D7" i="18" s="1"/>
  <c r="K155" i="2"/>
  <c r="D8" i="18" s="1"/>
  <c r="K156" i="2"/>
  <c r="D9" i="18" s="1"/>
  <c r="K157" i="2"/>
  <c r="D10" i="18" s="1"/>
  <c r="K158" i="2"/>
  <c r="D11" i="18" s="1"/>
  <c r="K159" i="2"/>
  <c r="D12" i="18" s="1"/>
  <c r="K162" i="2"/>
  <c r="D15" i="18" s="1"/>
  <c r="K163" i="2"/>
  <c r="D16" i="18" s="1"/>
  <c r="K164" i="2"/>
  <c r="D17" i="18" s="1"/>
  <c r="K165" i="2"/>
  <c r="D18" i="18" s="1"/>
  <c r="K166" i="2"/>
  <c r="D19" i="18" s="1"/>
  <c r="K167" i="2"/>
  <c r="D20" i="18" s="1"/>
  <c r="O171" i="2"/>
  <c r="K172" i="2"/>
  <c r="E4" i="18" s="1"/>
  <c r="K173" i="2"/>
  <c r="E5" i="18" s="1"/>
  <c r="K174" i="2"/>
  <c r="E6" i="18" s="1"/>
  <c r="K175" i="2"/>
  <c r="E7" i="18" s="1"/>
  <c r="K176" i="2"/>
  <c r="E8" i="18" s="1"/>
  <c r="K179" i="2"/>
  <c r="E11" i="18" s="1"/>
  <c r="K180" i="2"/>
  <c r="E12" i="18" s="1"/>
  <c r="K181" i="2"/>
  <c r="E13" i="18" s="1"/>
  <c r="K182" i="2"/>
  <c r="E14" i="18" s="1"/>
  <c r="K183" i="2"/>
  <c r="E15" i="18" s="1"/>
  <c r="K184" i="2"/>
  <c r="E16" i="18" s="1"/>
  <c r="K187" i="2"/>
  <c r="E19" i="18" s="1"/>
  <c r="K188" i="2"/>
  <c r="E20" i="18" s="1"/>
  <c r="K189" i="2"/>
  <c r="E21" i="18" s="1"/>
  <c r="K190" i="2"/>
  <c r="E22" i="18" s="1"/>
  <c r="K192" i="2"/>
  <c r="B4" i="19" s="1"/>
  <c r="K193" i="2"/>
  <c r="B5" i="19" s="1"/>
  <c r="K196" i="2"/>
  <c r="B8" i="19" s="1"/>
  <c r="K197" i="2"/>
  <c r="B9" i="19" s="1"/>
  <c r="K198" i="2"/>
  <c r="B10" i="19" s="1"/>
  <c r="K199" i="2"/>
  <c r="B11" i="19" s="1"/>
  <c r="K200" i="2"/>
  <c r="B12" i="19" s="1"/>
  <c r="K201" i="2"/>
  <c r="B13" i="19" s="1"/>
  <c r="K202" i="2"/>
  <c r="B14" i="19" s="1"/>
  <c r="K203" i="2"/>
  <c r="B15" i="19" s="1"/>
  <c r="K204" i="2"/>
  <c r="B16" i="19" s="1"/>
  <c r="K205" i="2"/>
  <c r="B17" i="19" s="1"/>
  <c r="K208" i="2"/>
  <c r="B20" i="19" s="1"/>
  <c r="K209" i="2"/>
  <c r="B21" i="19" s="1"/>
  <c r="K210" i="2"/>
  <c r="B22" i="19" s="1"/>
  <c r="K211" i="2"/>
  <c r="B23" i="19" s="1"/>
  <c r="K213" i="2"/>
  <c r="F4" i="19" s="1"/>
  <c r="K214" i="2"/>
  <c r="F5" i="19" s="1"/>
  <c r="K217" i="2"/>
  <c r="F8" i="19" s="1"/>
  <c r="K218" i="2"/>
  <c r="F9" i="19" s="1"/>
  <c r="K219" i="2"/>
  <c r="F10" i="19" s="1"/>
  <c r="K220" i="2"/>
  <c r="F11" i="19" s="1"/>
  <c r="K221" i="2"/>
  <c r="F12" i="19" s="1"/>
  <c r="K222" i="2"/>
  <c r="F13" i="19" s="1"/>
  <c r="K225" i="2"/>
  <c r="F16" i="19" s="1"/>
  <c r="K226" i="2"/>
  <c r="F17" i="19" s="1"/>
  <c r="K227" i="2"/>
  <c r="F18" i="19" s="1"/>
  <c r="K228" i="2"/>
  <c r="F19" i="19" s="1"/>
  <c r="K229" i="2"/>
  <c r="F20" i="19" s="1"/>
  <c r="K230" i="2"/>
  <c r="F21" i="19" s="1"/>
  <c r="K234" i="2"/>
  <c r="H4" i="19" s="1"/>
  <c r="K235" i="2"/>
  <c r="H5" i="19" s="1"/>
  <c r="K236" i="2"/>
  <c r="H6" i="19" s="1"/>
  <c r="K237" i="2"/>
  <c r="H7" i="19" s="1"/>
  <c r="K238" i="2"/>
  <c r="H8" i="19" s="1"/>
  <c r="K239" i="2"/>
  <c r="H9" i="19" s="1"/>
  <c r="K242" i="2"/>
  <c r="H12" i="19" s="1"/>
  <c r="K243" i="2"/>
  <c r="H13" i="19" s="1"/>
  <c r="K244" i="2"/>
  <c r="H14" i="19" s="1"/>
  <c r="K245" i="2"/>
  <c r="H15" i="19" s="1"/>
  <c r="K246" i="2"/>
  <c r="H16" i="19" s="1"/>
  <c r="K247" i="2"/>
  <c r="H17" i="19" s="1"/>
  <c r="K248" i="2"/>
  <c r="H18" i="19" s="1"/>
  <c r="K249" i="2"/>
  <c r="H19" i="19" s="1"/>
  <c r="K250" i="2"/>
  <c r="H20" i="19" s="1"/>
  <c r="K253" i="2"/>
  <c r="H23" i="19" s="1"/>
  <c r="K255" i="2"/>
  <c r="J4" i="19" s="1"/>
  <c r="K256" i="2"/>
  <c r="J5" i="19" s="1"/>
  <c r="K257" i="2"/>
  <c r="J6" i="19" s="1"/>
  <c r="K258" i="2"/>
  <c r="J7" i="19" s="1"/>
  <c r="K259" i="2"/>
  <c r="J8" i="19" s="1"/>
  <c r="K262" i="2"/>
  <c r="J11" i="19" s="1"/>
  <c r="K263" i="2"/>
  <c r="J12" i="19" s="1"/>
  <c r="K264" i="2"/>
  <c r="J13" i="19" s="1"/>
  <c r="K265" i="2"/>
  <c r="J14" i="19" s="1"/>
  <c r="K266" i="2"/>
  <c r="J15" i="19" s="1"/>
  <c r="K267" i="2"/>
  <c r="J16" i="19" s="1"/>
  <c r="K270" i="2"/>
  <c r="J19" i="19" s="1"/>
  <c r="K271" i="2"/>
  <c r="J20" i="19" s="1"/>
  <c r="K272" i="2"/>
  <c r="J21" i="19" s="1"/>
  <c r="K273" i="2"/>
  <c r="J22" i="19" s="1"/>
  <c r="K274" i="2"/>
  <c r="J23" i="19" s="1"/>
  <c r="K276" i="2"/>
  <c r="L4" i="19" s="1"/>
  <c r="K279" i="2"/>
  <c r="L7" i="19" s="1"/>
  <c r="K280" i="2"/>
  <c r="L8" i="19" s="1"/>
  <c r="K281" i="2"/>
  <c r="L9" i="19" s="1"/>
  <c r="K282" i="2"/>
  <c r="L10" i="19" s="1"/>
  <c r="K283" i="2"/>
  <c r="L11" i="19" s="1"/>
  <c r="K284" i="2"/>
  <c r="L12" i="19" s="1"/>
  <c r="K287" i="2"/>
  <c r="L15" i="19" s="1"/>
  <c r="K288" i="2"/>
  <c r="L16" i="19" s="1"/>
  <c r="K289" i="2"/>
  <c r="L17" i="19" s="1"/>
  <c r="K290" i="2"/>
  <c r="L18" i="19" s="1"/>
  <c r="K291" i="2"/>
  <c r="L19" i="19" s="1"/>
  <c r="K292" i="2"/>
  <c r="L20" i="19" s="1"/>
  <c r="K295" i="2"/>
  <c r="L23" i="19" s="1"/>
  <c r="K297" i="2"/>
  <c r="D4" i="19" s="1"/>
  <c r="K298" i="2"/>
  <c r="D5" i="19" s="1"/>
  <c r="K299" i="2"/>
  <c r="D6" i="19" s="1"/>
  <c r="K300" i="2"/>
  <c r="D7" i="19" s="1"/>
  <c r="K301" i="2"/>
  <c r="D8" i="19" s="1"/>
  <c r="K304" i="2"/>
  <c r="D11" i="19" s="1"/>
  <c r="K305" i="2"/>
  <c r="D12" i="19" s="1"/>
  <c r="K306" i="2"/>
  <c r="D13" i="19" s="1"/>
  <c r="K307" i="2"/>
  <c r="D14" i="19" s="1"/>
  <c r="K308" i="2"/>
  <c r="D15" i="19" s="1"/>
  <c r="K309" i="2"/>
  <c r="D16" i="19" s="1"/>
  <c r="K312" i="2"/>
  <c r="D19" i="19" s="1"/>
  <c r="K313" i="2"/>
  <c r="D20" i="19" s="1"/>
  <c r="K314" i="2"/>
  <c r="D21" i="19" s="1"/>
  <c r="K315" i="2"/>
  <c r="D22" i="19" s="1"/>
  <c r="K316" i="2"/>
  <c r="D23" i="19" s="1"/>
  <c r="O3" i="2"/>
  <c r="N12" i="19" l="1"/>
  <c r="Q12" i="19" s="1"/>
  <c r="N4" i="19"/>
  <c r="Q4" i="19" s="1"/>
  <c r="N8" i="19"/>
  <c r="Q8" i="19" s="1"/>
  <c r="M172" i="21"/>
  <c r="M172" i="20"/>
  <c r="M17" i="21"/>
  <c r="M17" i="20"/>
  <c r="M4" i="21"/>
  <c r="M4" i="20"/>
  <c r="O45" i="2"/>
  <c r="M46" i="4" s="1"/>
  <c r="F3" i="11"/>
  <c r="O273" i="2"/>
  <c r="O187" i="2"/>
  <c r="O131" i="2"/>
  <c r="O295" i="2"/>
  <c r="O163" i="2"/>
  <c r="N164" i="6" s="1"/>
  <c r="O298" i="2"/>
  <c r="O274" i="2"/>
  <c r="O253" i="2"/>
  <c r="M254" i="4" s="1"/>
  <c r="O230" i="2"/>
  <c r="O209" i="2"/>
  <c r="O199" i="2"/>
  <c r="O188" i="2"/>
  <c r="O176" i="2"/>
  <c r="N177" i="6" s="1"/>
  <c r="O165" i="2"/>
  <c r="O132" i="2"/>
  <c r="O121" i="2"/>
  <c r="M122" i="4" s="1"/>
  <c r="O84" i="2"/>
  <c r="O208" i="2"/>
  <c r="O120" i="2"/>
  <c r="O205" i="2"/>
  <c r="O78" i="2"/>
  <c r="O248" i="2"/>
  <c r="O227" i="2"/>
  <c r="O204" i="2"/>
  <c r="N205" i="6" s="1"/>
  <c r="O196" i="2"/>
  <c r="O183" i="2"/>
  <c r="O173" i="2"/>
  <c r="O162" i="2"/>
  <c r="O129" i="2"/>
  <c r="O115" i="2"/>
  <c r="O77" i="2"/>
  <c r="O297" i="2"/>
  <c r="M298" i="4" s="1"/>
  <c r="O175" i="2"/>
  <c r="O315" i="2"/>
  <c r="O292" i="2"/>
  <c r="O271" i="2"/>
  <c r="O314" i="2"/>
  <c r="O291" i="2"/>
  <c r="O270" i="2"/>
  <c r="O226" i="2"/>
  <c r="O214" i="2"/>
  <c r="O203" i="2"/>
  <c r="O193" i="2"/>
  <c r="O182" i="2"/>
  <c r="O172" i="2"/>
  <c r="M173" i="4" s="1"/>
  <c r="O159" i="2"/>
  <c r="O125" i="2"/>
  <c r="O114" i="2"/>
  <c r="O76" i="2"/>
  <c r="O82" i="2"/>
  <c r="O249" i="2"/>
  <c r="O184" i="2"/>
  <c r="O130" i="2"/>
  <c r="O258" i="2"/>
  <c r="O247" i="2"/>
  <c r="O313" i="2"/>
  <c r="M314" i="4" s="1"/>
  <c r="O301" i="2"/>
  <c r="O290" i="2"/>
  <c r="O280" i="2"/>
  <c r="O267" i="2"/>
  <c r="O257" i="2"/>
  <c r="O246" i="2"/>
  <c r="O236" i="2"/>
  <c r="O225" i="2"/>
  <c r="M226" i="4" s="1"/>
  <c r="O213" i="2"/>
  <c r="O202" i="2"/>
  <c r="O192" i="2"/>
  <c r="O181" i="2"/>
  <c r="M182" i="4" s="1"/>
  <c r="O158" i="2"/>
  <c r="O124" i="2"/>
  <c r="O113" i="2"/>
  <c r="O69" i="2"/>
  <c r="N70" i="6" s="1"/>
  <c r="O250" i="2"/>
  <c r="O198" i="2"/>
  <c r="O316" i="2"/>
  <c r="O272" i="2"/>
  <c r="O228" i="2"/>
  <c r="O174" i="2"/>
  <c r="O117" i="2"/>
  <c r="O312" i="2"/>
  <c r="O300" i="2"/>
  <c r="O289" i="2"/>
  <c r="O279" i="2"/>
  <c r="N280" i="6" s="1"/>
  <c r="O256" i="2"/>
  <c r="O245" i="2"/>
  <c r="O235" i="2"/>
  <c r="O211" i="2"/>
  <c r="M212" i="4" s="1"/>
  <c r="O201" i="2"/>
  <c r="O190" i="2"/>
  <c r="O180" i="2"/>
  <c r="O167" i="2"/>
  <c r="O157" i="2"/>
  <c r="O134" i="2"/>
  <c r="O123" i="2"/>
  <c r="O229" i="2"/>
  <c r="M230" i="4" s="1"/>
  <c r="O164" i="2"/>
  <c r="O197" i="2"/>
  <c r="O299" i="2"/>
  <c r="O276" i="2"/>
  <c r="O255" i="2"/>
  <c r="O234" i="2"/>
  <c r="O210" i="2"/>
  <c r="O200" i="2"/>
  <c r="O189" i="2"/>
  <c r="O179" i="2"/>
  <c r="O166" i="2"/>
  <c r="O133" i="2"/>
  <c r="O122" i="2"/>
  <c r="O85" i="2"/>
  <c r="O283" i="2"/>
  <c r="O239" i="2"/>
  <c r="O151" i="2"/>
  <c r="O217" i="2"/>
  <c r="O150" i="2"/>
  <c r="O99" i="2"/>
  <c r="O52" i="2"/>
  <c r="O32" i="2"/>
  <c r="O15" i="2"/>
  <c r="B15" i="11"/>
  <c r="O304" i="2"/>
  <c r="O281" i="2"/>
  <c r="O237" i="2"/>
  <c r="O148" i="2"/>
  <c r="O138" i="2"/>
  <c r="O95" i="2"/>
  <c r="O51" i="2"/>
  <c r="O28" i="2"/>
  <c r="O14" i="2"/>
  <c r="B14" i="11"/>
  <c r="O262" i="2"/>
  <c r="O218" i="2"/>
  <c r="O34" i="2"/>
  <c r="O147" i="2"/>
  <c r="O137" i="2"/>
  <c r="O94" i="2"/>
  <c r="O49" i="2"/>
  <c r="O27" i="2"/>
  <c r="O7" i="2"/>
  <c r="B7" i="11"/>
  <c r="O140" i="2"/>
  <c r="O59" i="2"/>
  <c r="O305" i="2"/>
  <c r="O259" i="2"/>
  <c r="O266" i="2"/>
  <c r="N267" i="6" s="1"/>
  <c r="O222" i="2"/>
  <c r="O146" i="2"/>
  <c r="O112" i="2"/>
  <c r="O93" i="2"/>
  <c r="O68" i="2"/>
  <c r="O26" i="2"/>
  <c r="O6" i="2"/>
  <c r="B6" i="11"/>
  <c r="O156" i="2"/>
  <c r="O145" i="2"/>
  <c r="O111" i="2"/>
  <c r="M67" i="4"/>
  <c r="O43" i="2"/>
  <c r="O24" i="2"/>
  <c r="O4" i="2"/>
  <c r="B4" i="11"/>
  <c r="O101" i="2"/>
  <c r="O282" i="2"/>
  <c r="O288" i="2"/>
  <c r="O265" i="2"/>
  <c r="O243" i="2"/>
  <c r="O220" i="2"/>
  <c r="O155" i="2"/>
  <c r="O142" i="2"/>
  <c r="O110" i="2"/>
  <c r="O61" i="2"/>
  <c r="O42" i="2"/>
  <c r="B22" i="11"/>
  <c r="O306" i="2"/>
  <c r="O238" i="2"/>
  <c r="O139" i="2"/>
  <c r="O309" i="2"/>
  <c r="O244" i="2"/>
  <c r="O221" i="2"/>
  <c r="O308" i="2"/>
  <c r="O287" i="2"/>
  <c r="O264" i="2"/>
  <c r="O307" i="2"/>
  <c r="O284" i="2"/>
  <c r="O263" i="2"/>
  <c r="O242" i="2"/>
  <c r="O219" i="2"/>
  <c r="O154" i="2"/>
  <c r="O141" i="2"/>
  <c r="O102" i="2"/>
  <c r="O60" i="2"/>
  <c r="O35" i="2"/>
  <c r="O20" i="2"/>
  <c r="B20" i="11"/>
  <c r="M273" i="4"/>
  <c r="N273" i="6"/>
  <c r="M205" i="4"/>
  <c r="N182" i="6"/>
  <c r="M172" i="4"/>
  <c r="N172" i="6"/>
  <c r="M168" i="4"/>
  <c r="N168" i="6"/>
  <c r="N314" i="6"/>
  <c r="M268" i="4"/>
  <c r="N268" i="6"/>
  <c r="M189" i="4"/>
  <c r="N189" i="6"/>
  <c r="M17" i="4"/>
  <c r="N17" i="6"/>
  <c r="M272" i="4"/>
  <c r="N272" i="6"/>
  <c r="M280" i="4"/>
  <c r="M274" i="4"/>
  <c r="N274" i="6"/>
  <c r="M4" i="4"/>
  <c r="N4" i="6"/>
  <c r="M164" i="4"/>
  <c r="M206" i="4"/>
  <c r="N206" i="6"/>
  <c r="N254" i="6"/>
  <c r="M163" i="4"/>
  <c r="N163" i="6"/>
  <c r="M151" i="4"/>
  <c r="P3" i="2"/>
  <c r="K294" i="2"/>
  <c r="L22" i="19" s="1"/>
  <c r="K161" i="2"/>
  <c r="D14" i="18" s="1"/>
  <c r="K119" i="2"/>
  <c r="C14" i="18" s="1"/>
  <c r="K91" i="2"/>
  <c r="C7" i="11" s="1"/>
  <c r="K285" i="2"/>
  <c r="L13" i="19" s="1"/>
  <c r="N13" i="19" s="1"/>
  <c r="Q13" i="19" s="1"/>
  <c r="K215" i="2"/>
  <c r="F6" i="19" s="1"/>
  <c r="K185" i="2"/>
  <c r="E17" i="18" s="1"/>
  <c r="K135" i="2"/>
  <c r="D9" i="11" s="1"/>
  <c r="K98" i="2"/>
  <c r="C14" i="11" s="1"/>
  <c r="K56" i="2"/>
  <c r="F14" i="11" s="1"/>
  <c r="K19" i="2"/>
  <c r="K97" i="2"/>
  <c r="C13" i="11" s="1"/>
  <c r="K72" i="2"/>
  <c r="B9" i="18" s="1"/>
  <c r="K18" i="2"/>
  <c r="K303" i="2"/>
  <c r="D10" i="19" s="1"/>
  <c r="K269" i="2"/>
  <c r="J18" i="19" s="1"/>
  <c r="K186" i="2"/>
  <c r="E18" i="18" s="1"/>
  <c r="K153" i="2"/>
  <c r="D6" i="18" s="1"/>
  <c r="K302" i="2"/>
  <c r="D9" i="19" s="1"/>
  <c r="K260" i="2"/>
  <c r="J9" i="19" s="1"/>
  <c r="N9" i="19" s="1"/>
  <c r="Q9" i="19" s="1"/>
  <c r="K206" i="2"/>
  <c r="B18" i="19" s="1"/>
  <c r="K168" i="2"/>
  <c r="D21" i="18" s="1"/>
  <c r="K143" i="2"/>
  <c r="D17" i="11" s="1"/>
  <c r="K64" i="2"/>
  <c r="F22" i="11" s="1"/>
  <c r="C21" i="11"/>
  <c r="K89" i="2"/>
  <c r="C5" i="11" s="1"/>
  <c r="K80" i="2"/>
  <c r="B17" i="18" s="1"/>
  <c r="K63" i="2"/>
  <c r="F21" i="11" s="1"/>
  <c r="K55" i="2"/>
  <c r="F13" i="11" s="1"/>
  <c r="O47" i="2"/>
  <c r="K38" i="2"/>
  <c r="E17" i="11" s="1"/>
  <c r="K30" i="2"/>
  <c r="E9" i="11" s="1"/>
  <c r="K10" i="2"/>
  <c r="K278" i="2"/>
  <c r="L6" i="19" s="1"/>
  <c r="K178" i="2"/>
  <c r="E10" i="18" s="1"/>
  <c r="K136" i="2"/>
  <c r="D10" i="11" s="1"/>
  <c r="K40" i="2"/>
  <c r="E19" i="11" s="1"/>
  <c r="K293" i="2"/>
  <c r="L21" i="19" s="1"/>
  <c r="K251" i="2"/>
  <c r="H21" i="19" s="1"/>
  <c r="K223" i="2"/>
  <c r="F14" i="19" s="1"/>
  <c r="K152" i="2"/>
  <c r="D5" i="18" s="1"/>
  <c r="O48" i="2"/>
  <c r="K103" i="2"/>
  <c r="C19" i="11" s="1"/>
  <c r="K70" i="2"/>
  <c r="B7" i="18" s="1"/>
  <c r="K53" i="2"/>
  <c r="F11" i="11" s="1"/>
  <c r="K36" i="2"/>
  <c r="E15" i="11" s="1"/>
  <c r="K8" i="2"/>
  <c r="K311" i="2"/>
  <c r="D18" i="19" s="1"/>
  <c r="K252" i="2"/>
  <c r="H22" i="19" s="1"/>
  <c r="K232" i="2"/>
  <c r="F23" i="19" s="1"/>
  <c r="K216" i="2"/>
  <c r="K169" i="2"/>
  <c r="D22" i="18" s="1"/>
  <c r="K127" i="2"/>
  <c r="C22" i="18" s="1"/>
  <c r="K12" i="2"/>
  <c r="K310" i="2"/>
  <c r="D17" i="19" s="1"/>
  <c r="K268" i="2"/>
  <c r="J17" i="19" s="1"/>
  <c r="K231" i="2"/>
  <c r="F22" i="19" s="1"/>
  <c r="K177" i="2"/>
  <c r="E9" i="18" s="1"/>
  <c r="K126" i="2"/>
  <c r="C21" i="18" s="1"/>
  <c r="K106" i="2"/>
  <c r="C22" i="11" s="1"/>
  <c r="K73" i="2"/>
  <c r="B10" i="18" s="1"/>
  <c r="K39" i="2"/>
  <c r="E18" i="11" s="1"/>
  <c r="P16" i="2"/>
  <c r="K286" i="2"/>
  <c r="K224" i="2"/>
  <c r="F15" i="19" s="1"/>
  <c r="N15" i="19" s="1"/>
  <c r="Q15" i="19" s="1"/>
  <c r="K118" i="2"/>
  <c r="C13" i="18" s="1"/>
  <c r="K261" i="2"/>
  <c r="K241" i="2"/>
  <c r="H11" i="19" s="1"/>
  <c r="N11" i="19" s="1"/>
  <c r="Q11" i="19" s="1"/>
  <c r="K207" i="2"/>
  <c r="B19" i="19" s="1"/>
  <c r="K195" i="2"/>
  <c r="B7" i="19" s="1"/>
  <c r="K144" i="2"/>
  <c r="D18" i="11" s="1"/>
  <c r="K108" i="2"/>
  <c r="C3" i="18" s="1"/>
  <c r="K74" i="2"/>
  <c r="B11" i="18" s="1"/>
  <c r="K57" i="2"/>
  <c r="F15" i="11" s="1"/>
  <c r="K277" i="2"/>
  <c r="L5" i="19" s="1"/>
  <c r="N5" i="19" s="1"/>
  <c r="Q5" i="19" s="1"/>
  <c r="K240" i="2"/>
  <c r="H10" i="19" s="1"/>
  <c r="K194" i="2"/>
  <c r="B6" i="19" s="1"/>
  <c r="K160" i="2"/>
  <c r="D13" i="18" s="1"/>
  <c r="K90" i="2"/>
  <c r="C6" i="11" s="1"/>
  <c r="K81" i="2"/>
  <c r="B18" i="18" s="1"/>
  <c r="K31" i="2"/>
  <c r="E10" i="11" s="1"/>
  <c r="K11" i="2"/>
  <c r="K116" i="2"/>
  <c r="C11" i="18" s="1"/>
  <c r="K104" i="2"/>
  <c r="C20" i="11" s="1"/>
  <c r="K96" i="2"/>
  <c r="C12" i="11" s="1"/>
  <c r="K88" i="2"/>
  <c r="C4" i="11" s="1"/>
  <c r="K79" i="2"/>
  <c r="B16" i="18" s="1"/>
  <c r="K71" i="2"/>
  <c r="B8" i="18" s="1"/>
  <c r="K62" i="2"/>
  <c r="F20" i="11" s="1"/>
  <c r="K54" i="2"/>
  <c r="F12" i="11" s="1"/>
  <c r="K46" i="2"/>
  <c r="F4" i="11" s="1"/>
  <c r="K37" i="2"/>
  <c r="E16" i="11" s="1"/>
  <c r="K29" i="2"/>
  <c r="E8" i="11" s="1"/>
  <c r="K17" i="2"/>
  <c r="K9" i="2"/>
  <c r="K109" i="2"/>
  <c r="C4" i="18" s="1"/>
  <c r="K100" i="2"/>
  <c r="C16" i="11" s="1"/>
  <c r="K92" i="2"/>
  <c r="C8" i="11" s="1"/>
  <c r="K83" i="2"/>
  <c r="B20" i="18" s="1"/>
  <c r="K75" i="2"/>
  <c r="B12" i="18" s="1"/>
  <c r="K67" i="2"/>
  <c r="B4" i="18" s="1"/>
  <c r="K58" i="2"/>
  <c r="F16" i="11" s="1"/>
  <c r="K50" i="2"/>
  <c r="F8" i="11" s="1"/>
  <c r="K41" i="2"/>
  <c r="E20" i="11" s="1"/>
  <c r="K33" i="2"/>
  <c r="E12" i="11" s="1"/>
  <c r="K25" i="2"/>
  <c r="E4" i="11" s="1"/>
  <c r="K21" i="2"/>
  <c r="K13" i="2"/>
  <c r="K5" i="2"/>
  <c r="N6" i="19" l="1"/>
  <c r="Q6" i="19" s="1"/>
  <c r="N173" i="6"/>
  <c r="M70" i="4"/>
  <c r="N122" i="6"/>
  <c r="N226" i="6"/>
  <c r="N298" i="6"/>
  <c r="N230" i="6"/>
  <c r="N212" i="6"/>
  <c r="M61" i="4"/>
  <c r="M61" i="21"/>
  <c r="M61" i="20"/>
  <c r="M308" i="4"/>
  <c r="M308" i="21"/>
  <c r="M308" i="20"/>
  <c r="N239" i="6"/>
  <c r="M239" i="21"/>
  <c r="M239" i="20"/>
  <c r="M156" i="4"/>
  <c r="Q156" i="4" s="1"/>
  <c r="V156" i="4" s="1"/>
  <c r="F33" i="18" s="1"/>
  <c r="M156" i="21"/>
  <c r="M156" i="20"/>
  <c r="N5" i="6"/>
  <c r="T5" i="6" s="1"/>
  <c r="M5" i="21"/>
  <c r="M5" i="20"/>
  <c r="M7" i="4"/>
  <c r="Q7" i="4" s="1"/>
  <c r="V7" i="4" s="1"/>
  <c r="B31" i="11" s="1"/>
  <c r="M7" i="21"/>
  <c r="M7" i="20"/>
  <c r="M267" i="4"/>
  <c r="Q267" i="4" s="1"/>
  <c r="V267" i="4" s="1"/>
  <c r="J40" i="19" s="1"/>
  <c r="M267" i="21"/>
  <c r="M267" i="20"/>
  <c r="M50" i="4"/>
  <c r="M50" i="21"/>
  <c r="M50" i="20"/>
  <c r="M15" i="4"/>
  <c r="Q15" i="4" s="1"/>
  <c r="V15" i="4" s="1"/>
  <c r="B39" i="11" s="1"/>
  <c r="M15" i="21"/>
  <c r="M15" i="20"/>
  <c r="M305" i="4"/>
  <c r="M305" i="21"/>
  <c r="M305" i="20"/>
  <c r="M152" i="4"/>
  <c r="M152" i="21"/>
  <c r="M152" i="20"/>
  <c r="M190" i="4"/>
  <c r="M190" i="21"/>
  <c r="M190" i="20"/>
  <c r="N165" i="6"/>
  <c r="T165" i="6" s="1"/>
  <c r="Y165" i="6" s="1"/>
  <c r="F67" i="18" s="1"/>
  <c r="M165" i="21"/>
  <c r="Q165" i="21" s="1"/>
  <c r="V165" i="21" s="1"/>
  <c r="M165" i="20"/>
  <c r="N202" i="6"/>
  <c r="T202" i="6" s="1"/>
  <c r="Y202" i="6" s="1"/>
  <c r="B63" i="19" s="1"/>
  <c r="M202" i="21"/>
  <c r="M202" i="20"/>
  <c r="M313" i="4"/>
  <c r="M313" i="21"/>
  <c r="M313" i="20"/>
  <c r="M70" i="21"/>
  <c r="M70" i="20"/>
  <c r="M226" i="21"/>
  <c r="M226" i="20"/>
  <c r="M314" i="21"/>
  <c r="M314" i="20"/>
  <c r="M115" i="4"/>
  <c r="M115" i="21"/>
  <c r="M115" i="20"/>
  <c r="M227" i="4"/>
  <c r="M227" i="21"/>
  <c r="M227" i="20"/>
  <c r="M298" i="21"/>
  <c r="M298" i="20"/>
  <c r="M205" i="21"/>
  <c r="M205" i="20"/>
  <c r="M122" i="21"/>
  <c r="M122" i="20"/>
  <c r="M254" i="21"/>
  <c r="M254" i="20"/>
  <c r="N4" i="21"/>
  <c r="R4" i="21" s="1"/>
  <c r="N4" i="20"/>
  <c r="R4" i="20" s="1"/>
  <c r="M103" i="4"/>
  <c r="M103" i="21"/>
  <c r="M103" i="20"/>
  <c r="M265" i="4"/>
  <c r="M265" i="21"/>
  <c r="M265" i="20"/>
  <c r="M307" i="4"/>
  <c r="Q307" i="4" s="1"/>
  <c r="V307" i="4" s="1"/>
  <c r="D38" i="19" s="1"/>
  <c r="M307" i="21"/>
  <c r="M307" i="20"/>
  <c r="M221" i="4"/>
  <c r="Q221" i="4" s="1"/>
  <c r="V221" i="4" s="1"/>
  <c r="F36" i="19" s="1"/>
  <c r="M221" i="21"/>
  <c r="M221" i="20"/>
  <c r="M25" i="4"/>
  <c r="Q25" i="4" s="1"/>
  <c r="V25" i="4" s="1"/>
  <c r="M25" i="21"/>
  <c r="Q25" i="21" s="1"/>
  <c r="V25" i="21" s="1"/>
  <c r="M25" i="20"/>
  <c r="M27" i="4"/>
  <c r="Q27" i="4" s="1"/>
  <c r="V27" i="4" s="1"/>
  <c r="H30" i="11" s="1"/>
  <c r="M27" i="21"/>
  <c r="M27" i="20"/>
  <c r="M260" i="4"/>
  <c r="M260" i="21"/>
  <c r="M260" i="20"/>
  <c r="N95" i="6"/>
  <c r="M95" i="21"/>
  <c r="M95" i="20"/>
  <c r="M29" i="4"/>
  <c r="M29" i="21"/>
  <c r="M29" i="20"/>
  <c r="M240" i="4"/>
  <c r="Q240" i="4" s="1"/>
  <c r="V240" i="4" s="1"/>
  <c r="H34" i="19" s="1"/>
  <c r="M240" i="21"/>
  <c r="M240" i="20"/>
  <c r="M201" i="4"/>
  <c r="Q201" i="4" s="1"/>
  <c r="V201" i="4" s="1"/>
  <c r="B37" i="19" s="1"/>
  <c r="M201" i="21"/>
  <c r="M201" i="20"/>
  <c r="M230" i="21"/>
  <c r="M230" i="20"/>
  <c r="M212" i="21"/>
  <c r="M212" i="20"/>
  <c r="M118" i="4"/>
  <c r="Q118" i="4" s="1"/>
  <c r="V118" i="4" s="1"/>
  <c r="D37" i="18" s="1"/>
  <c r="M118" i="21"/>
  <c r="M118" i="20"/>
  <c r="M114" i="4"/>
  <c r="M114" i="21"/>
  <c r="M114" i="20"/>
  <c r="M237" i="4"/>
  <c r="Q237" i="4" s="1"/>
  <c r="V237" i="4" s="1"/>
  <c r="H31" i="19" s="1"/>
  <c r="M237" i="21"/>
  <c r="M237" i="20"/>
  <c r="M248" i="4"/>
  <c r="M248" i="21"/>
  <c r="M248" i="20"/>
  <c r="N126" i="6"/>
  <c r="T126" i="6" s="1"/>
  <c r="Y126" i="6" s="1"/>
  <c r="D70" i="18" s="1"/>
  <c r="M126" i="21"/>
  <c r="M126" i="20"/>
  <c r="M271" i="4"/>
  <c r="M271" i="21"/>
  <c r="M271" i="20"/>
  <c r="N78" i="6"/>
  <c r="M78" i="21"/>
  <c r="M78" i="20"/>
  <c r="N228" i="6"/>
  <c r="M228" i="21"/>
  <c r="M228" i="20"/>
  <c r="N133" i="6"/>
  <c r="M133" i="21"/>
  <c r="M133" i="20"/>
  <c r="M275" i="4"/>
  <c r="M275" i="21"/>
  <c r="M275" i="20"/>
  <c r="M46" i="21"/>
  <c r="M46" i="20"/>
  <c r="Q16" i="2"/>
  <c r="R16" i="2" s="1"/>
  <c r="N17" i="21"/>
  <c r="R17" i="21" s="1"/>
  <c r="N17" i="20"/>
  <c r="R17" i="20" s="1"/>
  <c r="M142" i="4"/>
  <c r="M142" i="21"/>
  <c r="M142" i="20"/>
  <c r="N288" i="6"/>
  <c r="T288" i="6" s="1"/>
  <c r="Y288" i="6" s="1"/>
  <c r="L65" i="19" s="1"/>
  <c r="M288" i="21"/>
  <c r="M288" i="20"/>
  <c r="M244" i="4"/>
  <c r="Q244" i="4" s="1"/>
  <c r="V244" i="4" s="1"/>
  <c r="H38" i="19" s="1"/>
  <c r="M244" i="21"/>
  <c r="M244" i="20"/>
  <c r="N44" i="6"/>
  <c r="T44" i="6" s="1"/>
  <c r="M44" i="21"/>
  <c r="M44" i="20"/>
  <c r="M306" i="4"/>
  <c r="M306" i="21"/>
  <c r="M306" i="20"/>
  <c r="N138" i="6"/>
  <c r="T138" i="6" s="1"/>
  <c r="Y138" i="6" s="1"/>
  <c r="F61" i="11" s="1"/>
  <c r="M138" i="21"/>
  <c r="M138" i="20"/>
  <c r="M52" i="4"/>
  <c r="M52" i="21"/>
  <c r="Q52" i="21" s="1"/>
  <c r="V52" i="21" s="1"/>
  <c r="M52" i="20"/>
  <c r="M16" i="4"/>
  <c r="M16" i="21"/>
  <c r="M16" i="20"/>
  <c r="N284" i="6"/>
  <c r="M284" i="21"/>
  <c r="M284" i="20"/>
  <c r="M211" i="4"/>
  <c r="M211" i="21"/>
  <c r="M211" i="20"/>
  <c r="M124" i="4"/>
  <c r="M124" i="21"/>
  <c r="M124" i="20"/>
  <c r="M236" i="4"/>
  <c r="M236" i="21"/>
  <c r="M236" i="20"/>
  <c r="N175" i="6"/>
  <c r="T175" i="6" s="1"/>
  <c r="Y175" i="6" s="1"/>
  <c r="H56" i="18" s="1"/>
  <c r="M175" i="21"/>
  <c r="M175" i="20"/>
  <c r="N125" i="6"/>
  <c r="T125" i="6" s="1"/>
  <c r="Y125" i="6" s="1"/>
  <c r="D69" i="18" s="1"/>
  <c r="M125" i="21"/>
  <c r="M125" i="20"/>
  <c r="M247" i="4"/>
  <c r="M247" i="21"/>
  <c r="M247" i="20"/>
  <c r="M259" i="4"/>
  <c r="Q259" i="4" s="1"/>
  <c r="V259" i="4" s="1"/>
  <c r="J32" i="19" s="1"/>
  <c r="M259" i="21"/>
  <c r="M259" i="20"/>
  <c r="M160" i="4"/>
  <c r="M160" i="21"/>
  <c r="M160" i="20"/>
  <c r="N292" i="6"/>
  <c r="M292" i="21"/>
  <c r="M292" i="20"/>
  <c r="M116" i="4"/>
  <c r="Q116" i="4" s="1"/>
  <c r="V116" i="4" s="1"/>
  <c r="D35" i="18" s="1"/>
  <c r="M116" i="21"/>
  <c r="M116" i="20"/>
  <c r="M249" i="4"/>
  <c r="Q249" i="4" s="1"/>
  <c r="V249" i="4" s="1"/>
  <c r="H43" i="19" s="1"/>
  <c r="M249" i="21"/>
  <c r="M249" i="20"/>
  <c r="N166" i="6"/>
  <c r="M166" i="21"/>
  <c r="M166" i="20"/>
  <c r="M299" i="4"/>
  <c r="Q299" i="4" s="1"/>
  <c r="V299" i="4" s="1"/>
  <c r="D30" i="19" s="1"/>
  <c r="M299" i="21"/>
  <c r="M299" i="20"/>
  <c r="Q4" i="20"/>
  <c r="V4" i="20" s="1"/>
  <c r="M48" i="21"/>
  <c r="Q48" i="21" s="1"/>
  <c r="V48" i="21" s="1"/>
  <c r="M48" i="20"/>
  <c r="M155" i="4"/>
  <c r="Q155" i="4" s="1"/>
  <c r="V155" i="4" s="1"/>
  <c r="F32" i="18" s="1"/>
  <c r="M155" i="21"/>
  <c r="M155" i="20"/>
  <c r="M309" i="4"/>
  <c r="Q309" i="4" s="1"/>
  <c r="V309" i="4" s="1"/>
  <c r="D40" i="19" s="1"/>
  <c r="M309" i="21"/>
  <c r="M309" i="20"/>
  <c r="M23" i="4"/>
  <c r="Q23" i="4" s="1"/>
  <c r="V23" i="4" s="1"/>
  <c r="B47" i="11" s="1"/>
  <c r="M23" i="21"/>
  <c r="M23" i="20"/>
  <c r="N266" i="6"/>
  <c r="T266" i="6" s="1"/>
  <c r="Y266" i="6" s="1"/>
  <c r="J64" i="19" s="1"/>
  <c r="M266" i="21"/>
  <c r="M266" i="20"/>
  <c r="M69" i="4"/>
  <c r="M69" i="21"/>
  <c r="Q69" i="21" s="1"/>
  <c r="V69" i="21" s="1"/>
  <c r="M69" i="20"/>
  <c r="N60" i="6"/>
  <c r="M60" i="21"/>
  <c r="Q60" i="21" s="1"/>
  <c r="V60" i="21" s="1"/>
  <c r="M60" i="20"/>
  <c r="N148" i="6"/>
  <c r="M148" i="21"/>
  <c r="Q148" i="21" s="1"/>
  <c r="V148" i="21" s="1"/>
  <c r="M148" i="20"/>
  <c r="M96" i="4"/>
  <c r="M96" i="21"/>
  <c r="M96" i="20"/>
  <c r="M33" i="4"/>
  <c r="Q33" i="4" s="1"/>
  <c r="V33" i="4" s="1"/>
  <c r="H36" i="11" s="1"/>
  <c r="M33" i="21"/>
  <c r="M33" i="20"/>
  <c r="N86" i="6"/>
  <c r="T86" i="6" s="1"/>
  <c r="Y86" i="6" s="1"/>
  <c r="B72" i="18" s="1"/>
  <c r="M86" i="21"/>
  <c r="M86" i="20"/>
  <c r="M235" i="4"/>
  <c r="M235" i="21"/>
  <c r="M235" i="20"/>
  <c r="M135" i="4"/>
  <c r="Q135" i="4" s="1"/>
  <c r="V135" i="4" s="1"/>
  <c r="F33" i="11" s="1"/>
  <c r="M135" i="21"/>
  <c r="M135" i="20"/>
  <c r="M246" i="4"/>
  <c r="M246" i="21"/>
  <c r="M246" i="20"/>
  <c r="M229" i="4"/>
  <c r="M229" i="21"/>
  <c r="M229" i="20"/>
  <c r="N159" i="6"/>
  <c r="M159" i="21"/>
  <c r="M159" i="20"/>
  <c r="M258" i="4"/>
  <c r="M258" i="21"/>
  <c r="M258" i="20"/>
  <c r="M131" i="4"/>
  <c r="M131" i="21"/>
  <c r="M131" i="20"/>
  <c r="M173" i="21"/>
  <c r="M173" i="20"/>
  <c r="N315" i="6"/>
  <c r="M315" i="21"/>
  <c r="M315" i="20"/>
  <c r="M130" i="4"/>
  <c r="Q130" i="4" s="1"/>
  <c r="V130" i="4" s="1"/>
  <c r="F28" i="11" s="1"/>
  <c r="M130" i="21"/>
  <c r="M130" i="20"/>
  <c r="N79" i="6"/>
  <c r="T79" i="6" s="1"/>
  <c r="Y79" i="6" s="1"/>
  <c r="B65" i="18" s="1"/>
  <c r="M79" i="21"/>
  <c r="M79" i="20"/>
  <c r="M177" i="4"/>
  <c r="M177" i="21"/>
  <c r="M177" i="20"/>
  <c r="M164" i="21"/>
  <c r="M164" i="20"/>
  <c r="Q4" i="21"/>
  <c r="V4" i="21" s="1"/>
  <c r="M220" i="4"/>
  <c r="M220" i="21"/>
  <c r="M220" i="20"/>
  <c r="N222" i="6"/>
  <c r="M222" i="21"/>
  <c r="M222" i="20"/>
  <c r="M43" i="4"/>
  <c r="Q43" i="4" s="1"/>
  <c r="V43" i="4" s="1"/>
  <c r="H46" i="11" s="1"/>
  <c r="M43" i="21"/>
  <c r="Q43" i="21" s="1"/>
  <c r="V43" i="21" s="1"/>
  <c r="M43" i="20"/>
  <c r="M289" i="4"/>
  <c r="M289" i="21"/>
  <c r="M289" i="20"/>
  <c r="M112" i="4"/>
  <c r="Q112" i="4" s="1"/>
  <c r="V112" i="4" s="1"/>
  <c r="D31" i="18" s="1"/>
  <c r="M112" i="21"/>
  <c r="M112" i="20"/>
  <c r="M94" i="4"/>
  <c r="M94" i="21"/>
  <c r="Q94" i="21" s="1"/>
  <c r="V94" i="21" s="1"/>
  <c r="M94" i="20"/>
  <c r="N141" i="6"/>
  <c r="T141" i="6" s="1"/>
  <c r="Y141" i="6" s="1"/>
  <c r="F64" i="11" s="1"/>
  <c r="M141" i="21"/>
  <c r="M141" i="20"/>
  <c r="M35" i="4"/>
  <c r="M35" i="21"/>
  <c r="Q35" i="21" s="1"/>
  <c r="V35" i="21" s="1"/>
  <c r="M35" i="20"/>
  <c r="M139" i="4"/>
  <c r="M139" i="21"/>
  <c r="M139" i="20"/>
  <c r="N53" i="6"/>
  <c r="M53" i="21"/>
  <c r="M53" i="20"/>
  <c r="M123" i="4"/>
  <c r="Q123" i="4" s="1"/>
  <c r="V123" i="4" s="1"/>
  <c r="D42" i="18" s="1"/>
  <c r="M123" i="21"/>
  <c r="M123" i="20"/>
  <c r="M256" i="4"/>
  <c r="M256" i="21"/>
  <c r="M256" i="20"/>
  <c r="M158" i="4"/>
  <c r="Q158" i="4" s="1"/>
  <c r="V158" i="4" s="1"/>
  <c r="F35" i="18" s="1"/>
  <c r="M158" i="21"/>
  <c r="M158" i="20"/>
  <c r="M257" i="4"/>
  <c r="M257" i="21"/>
  <c r="M257" i="20"/>
  <c r="M273" i="21"/>
  <c r="Q273" i="21" s="1"/>
  <c r="V273" i="21" s="1"/>
  <c r="M273" i="20"/>
  <c r="M182" i="21"/>
  <c r="M182" i="20"/>
  <c r="M268" i="21"/>
  <c r="M268" i="20"/>
  <c r="M185" i="4"/>
  <c r="M185" i="21"/>
  <c r="M185" i="20"/>
  <c r="M183" i="4"/>
  <c r="Q183" i="4" s="1"/>
  <c r="V183" i="4" s="1"/>
  <c r="H39" i="18" s="1"/>
  <c r="M183" i="21"/>
  <c r="M183" i="20"/>
  <c r="M272" i="21"/>
  <c r="M272" i="20"/>
  <c r="M163" i="21"/>
  <c r="M163" i="20"/>
  <c r="M206" i="21"/>
  <c r="M206" i="20"/>
  <c r="M189" i="21"/>
  <c r="M189" i="20"/>
  <c r="N296" i="6"/>
  <c r="T296" i="6" s="1"/>
  <c r="Y296" i="6" s="1"/>
  <c r="L73" i="19" s="1"/>
  <c r="M296" i="21"/>
  <c r="M296" i="20"/>
  <c r="Q17" i="20"/>
  <c r="V17" i="20" s="1"/>
  <c r="M243" i="4"/>
  <c r="Q243" i="4" s="1"/>
  <c r="V243" i="4" s="1"/>
  <c r="H37" i="19" s="1"/>
  <c r="M243" i="21"/>
  <c r="M243" i="20"/>
  <c r="M245" i="4"/>
  <c r="Q245" i="4" s="1"/>
  <c r="V245" i="4" s="1"/>
  <c r="H39" i="19" s="1"/>
  <c r="M245" i="21"/>
  <c r="Q245" i="21" s="1"/>
  <c r="V245" i="21" s="1"/>
  <c r="M245" i="20"/>
  <c r="N62" i="6"/>
  <c r="M62" i="21"/>
  <c r="M62" i="20"/>
  <c r="M283" i="4"/>
  <c r="Q283" i="4" s="1"/>
  <c r="V283" i="4" s="1"/>
  <c r="L35" i="19" s="1"/>
  <c r="M283" i="21"/>
  <c r="M283" i="20"/>
  <c r="N146" i="6"/>
  <c r="M146" i="21"/>
  <c r="M146" i="20"/>
  <c r="N113" i="6"/>
  <c r="M113" i="21"/>
  <c r="M113" i="20"/>
  <c r="N219" i="6"/>
  <c r="T219" i="6" s="1"/>
  <c r="Y219" i="6" s="1"/>
  <c r="F59" i="19" s="1"/>
  <c r="M219" i="21"/>
  <c r="Q219" i="21" s="1"/>
  <c r="V219" i="21" s="1"/>
  <c r="M219" i="20"/>
  <c r="M149" i="4"/>
  <c r="M149" i="21"/>
  <c r="M149" i="20"/>
  <c r="N100" i="6"/>
  <c r="T100" i="6" s="1"/>
  <c r="Y100" i="6" s="1"/>
  <c r="D65" i="11" s="1"/>
  <c r="M100" i="21"/>
  <c r="M100" i="20"/>
  <c r="N134" i="6"/>
  <c r="T134" i="6" s="1"/>
  <c r="Y134" i="6" s="1"/>
  <c r="F57" i="11" s="1"/>
  <c r="M134" i="21"/>
  <c r="M134" i="20"/>
  <c r="M277" i="4"/>
  <c r="M277" i="21"/>
  <c r="M277" i="20"/>
  <c r="M168" i="21"/>
  <c r="M168" i="20"/>
  <c r="M280" i="21"/>
  <c r="M280" i="20"/>
  <c r="N317" i="6"/>
  <c r="M317" i="21"/>
  <c r="M317" i="20"/>
  <c r="N193" i="6"/>
  <c r="T193" i="6" s="1"/>
  <c r="Y193" i="6" s="1"/>
  <c r="B54" i="19" s="1"/>
  <c r="M193" i="21"/>
  <c r="M193" i="20"/>
  <c r="M281" i="4"/>
  <c r="Q281" i="4" s="1"/>
  <c r="V281" i="4" s="1"/>
  <c r="L33" i="19" s="1"/>
  <c r="M281" i="21"/>
  <c r="M281" i="20"/>
  <c r="M250" i="4"/>
  <c r="M250" i="21"/>
  <c r="M250" i="20"/>
  <c r="M194" i="4"/>
  <c r="Q194" i="4" s="1"/>
  <c r="V194" i="4" s="1"/>
  <c r="B30" i="19" s="1"/>
  <c r="M194" i="21"/>
  <c r="M194" i="20"/>
  <c r="M293" i="4"/>
  <c r="M293" i="21"/>
  <c r="M293" i="20"/>
  <c r="M174" i="4"/>
  <c r="M174" i="21"/>
  <c r="Q174" i="21" s="1"/>
  <c r="V174" i="21" s="1"/>
  <c r="M174" i="20"/>
  <c r="N121" i="6"/>
  <c r="M121" i="21"/>
  <c r="M121" i="20"/>
  <c r="N200" i="6"/>
  <c r="M200" i="21"/>
  <c r="M200" i="20"/>
  <c r="M132" i="4"/>
  <c r="Q132" i="4" s="1"/>
  <c r="V132" i="4" s="1"/>
  <c r="F30" i="11" s="1"/>
  <c r="M132" i="21"/>
  <c r="M132" i="20"/>
  <c r="Q17" i="21"/>
  <c r="V17" i="21" s="1"/>
  <c r="N21" i="6"/>
  <c r="M21" i="21"/>
  <c r="M21" i="20"/>
  <c r="M264" i="4"/>
  <c r="Q264" i="4" s="1"/>
  <c r="V264" i="4" s="1"/>
  <c r="J37" i="19" s="1"/>
  <c r="M264" i="21"/>
  <c r="M264" i="20"/>
  <c r="N310" i="6"/>
  <c r="T310" i="6" s="1"/>
  <c r="Y310" i="6" s="1"/>
  <c r="D66" i="19" s="1"/>
  <c r="M310" i="21"/>
  <c r="M310" i="20"/>
  <c r="M111" i="4"/>
  <c r="M111" i="21"/>
  <c r="M111" i="20"/>
  <c r="M102" i="4"/>
  <c r="M102" i="21"/>
  <c r="M102" i="20"/>
  <c r="M157" i="4"/>
  <c r="Q157" i="4" s="1"/>
  <c r="V157" i="4" s="1"/>
  <c r="F34" i="18" s="1"/>
  <c r="M157" i="21"/>
  <c r="Q157" i="21" s="1"/>
  <c r="V157" i="21" s="1"/>
  <c r="M157" i="20"/>
  <c r="M147" i="4"/>
  <c r="M147" i="21"/>
  <c r="M147" i="20"/>
  <c r="N8" i="6"/>
  <c r="T8" i="6" s="1"/>
  <c r="Y8" i="6" s="1"/>
  <c r="B57" i="11" s="1"/>
  <c r="M8" i="21"/>
  <c r="M8" i="20"/>
  <c r="M263" i="4"/>
  <c r="M263" i="21"/>
  <c r="M263" i="20"/>
  <c r="M238" i="4"/>
  <c r="Q238" i="4" s="1"/>
  <c r="V238" i="4" s="1"/>
  <c r="H32" i="19" s="1"/>
  <c r="M238" i="21"/>
  <c r="M238" i="20"/>
  <c r="N151" i="6"/>
  <c r="T151" i="6" s="1"/>
  <c r="Y151" i="6" s="1"/>
  <c r="F53" i="18" s="1"/>
  <c r="M151" i="21"/>
  <c r="M151" i="20"/>
  <c r="M167" i="4"/>
  <c r="M167" i="21"/>
  <c r="M167" i="20"/>
  <c r="M300" i="4"/>
  <c r="Q300" i="4" s="1"/>
  <c r="V300" i="4" s="1"/>
  <c r="D31" i="19" s="1"/>
  <c r="M300" i="21"/>
  <c r="M300" i="20"/>
  <c r="M181" i="4"/>
  <c r="M181" i="21"/>
  <c r="M181" i="20"/>
  <c r="M290" i="4"/>
  <c r="M290" i="21"/>
  <c r="M290" i="20"/>
  <c r="M199" i="4"/>
  <c r="Q199" i="4" s="1"/>
  <c r="V199" i="4" s="1"/>
  <c r="B35" i="19" s="1"/>
  <c r="M199" i="21"/>
  <c r="M199" i="20"/>
  <c r="M203" i="4"/>
  <c r="M203" i="21"/>
  <c r="M203" i="20"/>
  <c r="N291" i="6"/>
  <c r="M291" i="21"/>
  <c r="M291" i="20"/>
  <c r="M83" i="4"/>
  <c r="Q83" i="4" s="1"/>
  <c r="V83" i="4" s="1"/>
  <c r="B44" i="18" s="1"/>
  <c r="M83" i="21"/>
  <c r="M83" i="20"/>
  <c r="M204" i="4"/>
  <c r="M204" i="21"/>
  <c r="M204" i="20"/>
  <c r="N316" i="6"/>
  <c r="T316" i="6" s="1"/>
  <c r="Y316" i="6" s="1"/>
  <c r="D72" i="19" s="1"/>
  <c r="M316" i="21"/>
  <c r="M316" i="20"/>
  <c r="M184" i="4"/>
  <c r="M184" i="21"/>
  <c r="M184" i="20"/>
  <c r="M209" i="4"/>
  <c r="M209" i="21"/>
  <c r="M209" i="20"/>
  <c r="M210" i="4"/>
  <c r="M210" i="21"/>
  <c r="M210" i="20"/>
  <c r="M188" i="4"/>
  <c r="M188" i="21"/>
  <c r="M188" i="20"/>
  <c r="Q172" i="20"/>
  <c r="V172" i="20" s="1"/>
  <c r="M49" i="21"/>
  <c r="M49" i="20"/>
  <c r="N36" i="6"/>
  <c r="T36" i="6" s="1"/>
  <c r="M36" i="21"/>
  <c r="M36" i="20"/>
  <c r="M285" i="4"/>
  <c r="M285" i="21"/>
  <c r="M285" i="20"/>
  <c r="N140" i="6"/>
  <c r="T140" i="6" s="1"/>
  <c r="Y140" i="6" s="1"/>
  <c r="F63" i="11" s="1"/>
  <c r="M140" i="21"/>
  <c r="Q140" i="21" s="1"/>
  <c r="V140" i="21" s="1"/>
  <c r="M140" i="20"/>
  <c r="M143" i="4"/>
  <c r="M143" i="21"/>
  <c r="M143" i="20"/>
  <c r="M223" i="4"/>
  <c r="M223" i="21"/>
  <c r="M223" i="20"/>
  <c r="M28" i="4"/>
  <c r="Q28" i="4" s="1"/>
  <c r="V28" i="4" s="1"/>
  <c r="H31" i="11" s="1"/>
  <c r="M28" i="21"/>
  <c r="M28" i="20"/>
  <c r="N282" i="6"/>
  <c r="M282" i="21"/>
  <c r="Q282" i="21" s="1"/>
  <c r="V282" i="21" s="1"/>
  <c r="M282" i="20"/>
  <c r="M218" i="4"/>
  <c r="Q218" i="4" s="1"/>
  <c r="V218" i="4" s="1"/>
  <c r="F33" i="19" s="1"/>
  <c r="M218" i="21"/>
  <c r="M218" i="20"/>
  <c r="N180" i="6"/>
  <c r="T180" i="6" s="1"/>
  <c r="Y180" i="6" s="1"/>
  <c r="H61" i="18" s="1"/>
  <c r="M180" i="21"/>
  <c r="M180" i="20"/>
  <c r="N198" i="6"/>
  <c r="T198" i="6" s="1"/>
  <c r="Y198" i="6" s="1"/>
  <c r="B59" i="19" s="1"/>
  <c r="M198" i="21"/>
  <c r="M198" i="20"/>
  <c r="M191" i="4"/>
  <c r="Q191" i="4" s="1"/>
  <c r="V191" i="4" s="1"/>
  <c r="H47" i="18" s="1"/>
  <c r="M191" i="21"/>
  <c r="M191" i="20"/>
  <c r="M301" i="4"/>
  <c r="M301" i="21"/>
  <c r="M301" i="20"/>
  <c r="M251" i="4"/>
  <c r="M251" i="21"/>
  <c r="M251" i="20"/>
  <c r="M214" i="4"/>
  <c r="M214" i="21"/>
  <c r="M214" i="20"/>
  <c r="M302" i="4"/>
  <c r="M302" i="21"/>
  <c r="M302" i="20"/>
  <c r="M77" i="4"/>
  <c r="Q77" i="4" s="1"/>
  <c r="V77" i="4" s="1"/>
  <c r="B38" i="18" s="1"/>
  <c r="M77" i="21"/>
  <c r="Q77" i="21" s="1"/>
  <c r="V77" i="21" s="1"/>
  <c r="M77" i="20"/>
  <c r="M215" i="4"/>
  <c r="Q215" i="4" s="1"/>
  <c r="V215" i="4" s="1"/>
  <c r="F30" i="19" s="1"/>
  <c r="M215" i="21"/>
  <c r="M215" i="20"/>
  <c r="N176" i="6"/>
  <c r="M176" i="21"/>
  <c r="M176" i="20"/>
  <c r="N197" i="6"/>
  <c r="T197" i="6" s="1"/>
  <c r="Y197" i="6" s="1"/>
  <c r="B58" i="19" s="1"/>
  <c r="M197" i="21"/>
  <c r="M197" i="20"/>
  <c r="M85" i="4"/>
  <c r="M85" i="21"/>
  <c r="Q85" i="21" s="1"/>
  <c r="V85" i="21" s="1"/>
  <c r="M85" i="20"/>
  <c r="M231" i="4"/>
  <c r="M231" i="21"/>
  <c r="M231" i="20"/>
  <c r="M274" i="21"/>
  <c r="Q274" i="21" s="1"/>
  <c r="V274" i="21" s="1"/>
  <c r="M274" i="20"/>
  <c r="Q172" i="21"/>
  <c r="V172" i="21" s="1"/>
  <c r="M8" i="4"/>
  <c r="Q8" i="4" s="1"/>
  <c r="V8" i="4" s="1"/>
  <c r="B32" i="11" s="1"/>
  <c r="T95" i="6"/>
  <c r="Y95" i="6" s="1"/>
  <c r="D60" i="11" s="1"/>
  <c r="Q17" i="4"/>
  <c r="V17" i="4" s="1"/>
  <c r="B41" i="11" s="1"/>
  <c r="Q4" i="4"/>
  <c r="V4" i="4" s="1"/>
  <c r="B28" i="11" s="1"/>
  <c r="Q46" i="4"/>
  <c r="V46" i="4" s="1"/>
  <c r="J28" i="11" s="1"/>
  <c r="Q16" i="4"/>
  <c r="V16" i="4" s="1"/>
  <c r="B40" i="11" s="1"/>
  <c r="L14" i="19"/>
  <c r="N14" i="19" s="1"/>
  <c r="Q14" i="19" s="1"/>
  <c r="J10" i="19"/>
  <c r="N10" i="19" s="1"/>
  <c r="Q10" i="19" s="1"/>
  <c r="F7" i="19"/>
  <c r="N7" i="19" s="1"/>
  <c r="Q7" i="19" s="1"/>
  <c r="M315" i="4"/>
  <c r="M134" i="4"/>
  <c r="Q134" i="4" s="1"/>
  <c r="V134" i="4" s="1"/>
  <c r="F32" i="11" s="1"/>
  <c r="M95" i="4"/>
  <c r="N131" i="6"/>
  <c r="N215" i="6"/>
  <c r="N77" i="6"/>
  <c r="N23" i="6"/>
  <c r="N188" i="6"/>
  <c r="N143" i="6"/>
  <c r="M222" i="4"/>
  <c r="Q3" i="2"/>
  <c r="R3" i="2" s="1"/>
  <c r="T317" i="6"/>
  <c r="Y317" i="6" s="1"/>
  <c r="D73" i="19" s="1"/>
  <c r="T315" i="6"/>
  <c r="Y315" i="6" s="1"/>
  <c r="D71" i="19" s="1"/>
  <c r="T314" i="6"/>
  <c r="Y314" i="6" s="1"/>
  <c r="D70" i="19" s="1"/>
  <c r="T298" i="6"/>
  <c r="Y298" i="6" s="1"/>
  <c r="D54" i="19" s="1"/>
  <c r="T280" i="6"/>
  <c r="Y280" i="6" s="1"/>
  <c r="L57" i="19" s="1"/>
  <c r="T291" i="6"/>
  <c r="Y291" i="6" s="1"/>
  <c r="L68" i="19" s="1"/>
  <c r="T292" i="6"/>
  <c r="Y292" i="6" s="1"/>
  <c r="L69" i="19" s="1"/>
  <c r="T282" i="6"/>
  <c r="Y282" i="6" s="1"/>
  <c r="L59" i="19" s="1"/>
  <c r="T284" i="6"/>
  <c r="Y284" i="6" s="1"/>
  <c r="L61" i="19" s="1"/>
  <c r="T273" i="6"/>
  <c r="Y273" i="6" s="1"/>
  <c r="J71" i="19" s="1"/>
  <c r="T268" i="6"/>
  <c r="Y268" i="6" s="1"/>
  <c r="J66" i="19" s="1"/>
  <c r="T274" i="6"/>
  <c r="Y274" i="6" s="1"/>
  <c r="J72" i="19" s="1"/>
  <c r="T272" i="6"/>
  <c r="Y272" i="6" s="1"/>
  <c r="J70" i="19" s="1"/>
  <c r="T267" i="6"/>
  <c r="Y267" i="6" s="1"/>
  <c r="J65" i="19" s="1"/>
  <c r="T254" i="6"/>
  <c r="Y254" i="6" s="1"/>
  <c r="H73" i="19" s="1"/>
  <c r="T239" i="6"/>
  <c r="Y239" i="6" s="1"/>
  <c r="H58" i="19" s="1"/>
  <c r="T226" i="6"/>
  <c r="Y226" i="6" s="1"/>
  <c r="F66" i="19" s="1"/>
  <c r="T228" i="6"/>
  <c r="Y228" i="6" s="1"/>
  <c r="F68" i="19" s="1"/>
  <c r="T222" i="6"/>
  <c r="Y222" i="6" s="1"/>
  <c r="F62" i="19" s="1"/>
  <c r="T230" i="6"/>
  <c r="Y230" i="6" s="1"/>
  <c r="F70" i="19" s="1"/>
  <c r="T206" i="6"/>
  <c r="Y206" i="6" s="1"/>
  <c r="B67" i="19" s="1"/>
  <c r="T200" i="6"/>
  <c r="Y200" i="6" s="1"/>
  <c r="B61" i="19" s="1"/>
  <c r="T205" i="6"/>
  <c r="Y205" i="6" s="1"/>
  <c r="B66" i="19" s="1"/>
  <c r="T212" i="6"/>
  <c r="Y212" i="6" s="1"/>
  <c r="B73" i="19" s="1"/>
  <c r="T172" i="6"/>
  <c r="Y172" i="6" s="1"/>
  <c r="H53" i="18" s="1"/>
  <c r="T177" i="6"/>
  <c r="Y177" i="6" s="1"/>
  <c r="H58" i="18" s="1"/>
  <c r="T182" i="6"/>
  <c r="Y182" i="6" s="1"/>
  <c r="H63" i="18" s="1"/>
  <c r="T173" i="6"/>
  <c r="Y173" i="6" s="1"/>
  <c r="H54" i="18" s="1"/>
  <c r="T189" i="6"/>
  <c r="Y189" i="6" s="1"/>
  <c r="H70" i="18" s="1"/>
  <c r="T176" i="6"/>
  <c r="Y176" i="6" s="1"/>
  <c r="H57" i="18" s="1"/>
  <c r="T163" i="6"/>
  <c r="Y163" i="6" s="1"/>
  <c r="F65" i="18" s="1"/>
  <c r="T166" i="6"/>
  <c r="Y166" i="6" s="1"/>
  <c r="F68" i="18" s="1"/>
  <c r="T168" i="6"/>
  <c r="Y168" i="6" s="1"/>
  <c r="F70" i="18" s="1"/>
  <c r="T159" i="6"/>
  <c r="Y159" i="6" s="1"/>
  <c r="F61" i="18" s="1"/>
  <c r="T164" i="6"/>
  <c r="Y164" i="6" s="1"/>
  <c r="F66" i="18" s="1"/>
  <c r="T146" i="6"/>
  <c r="Y146" i="6" s="1"/>
  <c r="F69" i="11" s="1"/>
  <c r="L69" i="11" s="1"/>
  <c r="T133" i="6"/>
  <c r="Y133" i="6" s="1"/>
  <c r="F56" i="11" s="1"/>
  <c r="T148" i="6"/>
  <c r="Y148" i="6" s="1"/>
  <c r="F71" i="11" s="1"/>
  <c r="L71" i="11" s="1"/>
  <c r="T121" i="6"/>
  <c r="Y121" i="6" s="1"/>
  <c r="D65" i="18" s="1"/>
  <c r="T122" i="6"/>
  <c r="Y122" i="6" s="1"/>
  <c r="D66" i="18" s="1"/>
  <c r="T113" i="6"/>
  <c r="Y113" i="6" s="1"/>
  <c r="D57" i="18" s="1"/>
  <c r="T78" i="6"/>
  <c r="Y78" i="6" s="1"/>
  <c r="B64" i="18" s="1"/>
  <c r="T70" i="6"/>
  <c r="Y70" i="6" s="1"/>
  <c r="B56" i="18" s="1"/>
  <c r="N16" i="6"/>
  <c r="T4" i="6"/>
  <c r="Y4" i="6" s="1"/>
  <c r="B53" i="11" s="1"/>
  <c r="M86" i="4"/>
  <c r="N181" i="6"/>
  <c r="N201" i="6"/>
  <c r="M141" i="4"/>
  <c r="N124" i="6"/>
  <c r="N300" i="6"/>
  <c r="N112" i="6"/>
  <c r="M219" i="4"/>
  <c r="M266" i="4"/>
  <c r="N238" i="6"/>
  <c r="N103" i="6"/>
  <c r="N52" i="6"/>
  <c r="N246" i="6"/>
  <c r="N7" i="6"/>
  <c r="M121" i="4"/>
  <c r="M296" i="4"/>
  <c r="M200" i="4"/>
  <c r="M175" i="4"/>
  <c r="M126" i="4"/>
  <c r="M133" i="4"/>
  <c r="M78" i="4"/>
  <c r="M228" i="4"/>
  <c r="M291" i="4"/>
  <c r="M125" i="4"/>
  <c r="N102" i="6"/>
  <c r="N301" i="6"/>
  <c r="N94" i="6"/>
  <c r="M284" i="4"/>
  <c r="N243" i="6"/>
  <c r="N194" i="6"/>
  <c r="N248" i="6"/>
  <c r="N250" i="6"/>
  <c r="N199" i="6"/>
  <c r="N247" i="6"/>
  <c r="N271" i="6"/>
  <c r="N174" i="6"/>
  <c r="N275" i="6"/>
  <c r="N293" i="6"/>
  <c r="N235" i="6"/>
  <c r="N203" i="6"/>
  <c r="N67" i="6"/>
  <c r="N231" i="6"/>
  <c r="M180" i="4"/>
  <c r="M113" i="4"/>
  <c r="N263" i="6"/>
  <c r="N96" i="6"/>
  <c r="N116" i="6"/>
  <c r="N251" i="6"/>
  <c r="M165" i="4"/>
  <c r="M140" i="4"/>
  <c r="N218" i="6"/>
  <c r="N158" i="6"/>
  <c r="N264" i="6"/>
  <c r="M202" i="4"/>
  <c r="M138" i="4"/>
  <c r="M166" i="4"/>
  <c r="M282" i="4"/>
  <c r="M5" i="4"/>
  <c r="N249" i="6"/>
  <c r="N184" i="6"/>
  <c r="M292" i="4"/>
  <c r="M159" i="4"/>
  <c r="F11" i="18"/>
  <c r="N313" i="6"/>
  <c r="N302" i="6"/>
  <c r="N259" i="6"/>
  <c r="N33" i="6"/>
  <c r="N209" i="6"/>
  <c r="N265" i="6"/>
  <c r="N277" i="6"/>
  <c r="N204" i="6"/>
  <c r="N132" i="6"/>
  <c r="M316" i="4"/>
  <c r="M21" i="4"/>
  <c r="N229" i="6"/>
  <c r="N142" i="6"/>
  <c r="N211" i="6"/>
  <c r="N257" i="6"/>
  <c r="N43" i="6"/>
  <c r="N156" i="6"/>
  <c r="N258" i="6"/>
  <c r="N160" i="6"/>
  <c r="N167" i="6"/>
  <c r="N214" i="6"/>
  <c r="N27" i="6"/>
  <c r="N260" i="6"/>
  <c r="M239" i="4"/>
  <c r="N210" i="6"/>
  <c r="N289" i="6"/>
  <c r="N83" i="6"/>
  <c r="O116" i="2"/>
  <c r="O88" i="2"/>
  <c r="F21" i="18"/>
  <c r="O252" i="2"/>
  <c r="O119" i="2"/>
  <c r="O194" i="2"/>
  <c r="O207" i="2"/>
  <c r="O268" i="2"/>
  <c r="O311" i="2"/>
  <c r="O223" i="2"/>
  <c r="O186" i="2"/>
  <c r="F10" i="18"/>
  <c r="O161" i="2"/>
  <c r="M197" i="4"/>
  <c r="M79" i="4"/>
  <c r="M198" i="4"/>
  <c r="M176" i="4"/>
  <c r="M193" i="4"/>
  <c r="O251" i="2"/>
  <c r="O294" i="2"/>
  <c r="O73" i="2"/>
  <c r="O127" i="2"/>
  <c r="O168" i="2"/>
  <c r="N130" i="6"/>
  <c r="N135" i="6"/>
  <c r="N118" i="6"/>
  <c r="N290" i="6"/>
  <c r="N115" i="6"/>
  <c r="N236" i="6"/>
  <c r="N281" i="6"/>
  <c r="N123" i="6"/>
  <c r="N190" i="6"/>
  <c r="N114" i="6"/>
  <c r="M317" i="4"/>
  <c r="F12" i="18"/>
  <c r="O293" i="2"/>
  <c r="O74" i="2"/>
  <c r="O169" i="2"/>
  <c r="O206" i="2"/>
  <c r="O72" i="2"/>
  <c r="O71" i="2"/>
  <c r="F5" i="18"/>
  <c r="O81" i="2"/>
  <c r="O126" i="2"/>
  <c r="F16" i="18"/>
  <c r="O178" i="2"/>
  <c r="N299" i="6"/>
  <c r="N227" i="6"/>
  <c r="N185" i="6"/>
  <c r="N256" i="6"/>
  <c r="N183" i="6"/>
  <c r="N85" i="6"/>
  <c r="N191" i="6"/>
  <c r="N237" i="6"/>
  <c r="O75" i="2"/>
  <c r="O87" i="2"/>
  <c r="F20" i="18"/>
  <c r="O269" i="2"/>
  <c r="O83" i="2"/>
  <c r="O118" i="2"/>
  <c r="O70" i="2"/>
  <c r="F4" i="18"/>
  <c r="O79" i="2"/>
  <c r="F13" i="18"/>
  <c r="O90" i="2"/>
  <c r="O224" i="2"/>
  <c r="O177" i="2"/>
  <c r="O232" i="2"/>
  <c r="O278" i="2"/>
  <c r="O80" i="2"/>
  <c r="O302" i="2"/>
  <c r="F19" i="18"/>
  <c r="F3" i="18"/>
  <c r="O277" i="2"/>
  <c r="O185" i="2"/>
  <c r="O160" i="2"/>
  <c r="O195" i="2"/>
  <c r="F18" i="18"/>
  <c r="O231" i="2"/>
  <c r="O89" i="2"/>
  <c r="M36" i="4"/>
  <c r="M288" i="4"/>
  <c r="M53" i="4"/>
  <c r="M148" i="4"/>
  <c r="N306" i="6"/>
  <c r="M146" i="4"/>
  <c r="N25" i="6"/>
  <c r="N152" i="6"/>
  <c r="N61" i="6"/>
  <c r="N305" i="6"/>
  <c r="N139" i="6"/>
  <c r="N28" i="6"/>
  <c r="N147" i="6"/>
  <c r="N283" i="6"/>
  <c r="M62" i="4"/>
  <c r="N155" i="6"/>
  <c r="N245" i="6"/>
  <c r="N285" i="6"/>
  <c r="N15" i="6"/>
  <c r="N221" i="6"/>
  <c r="N46" i="6"/>
  <c r="N240" i="6"/>
  <c r="N308" i="6"/>
  <c r="N111" i="6"/>
  <c r="N244" i="6"/>
  <c r="M100" i="4"/>
  <c r="O33" i="2"/>
  <c r="O62" i="2"/>
  <c r="O31" i="2"/>
  <c r="O136" i="2"/>
  <c r="O103" i="2"/>
  <c r="O63" i="2"/>
  <c r="O67" i="2"/>
  <c r="G22" i="11"/>
  <c r="O104" i="2"/>
  <c r="O241" i="2"/>
  <c r="O310" i="2"/>
  <c r="O8" i="2"/>
  <c r="B8" i="11"/>
  <c r="O30" i="2"/>
  <c r="O64" i="2"/>
  <c r="M310" i="4"/>
  <c r="O21" i="2"/>
  <c r="B21" i="11"/>
  <c r="G21" i="11" s="1"/>
  <c r="O46" i="2"/>
  <c r="O261" i="2"/>
  <c r="O39" i="2"/>
  <c r="O12" i="2"/>
  <c r="B12" i="11"/>
  <c r="O36" i="2"/>
  <c r="O38" i="2"/>
  <c r="O143" i="2"/>
  <c r="O303" i="2"/>
  <c r="N223" i="6"/>
  <c r="O100" i="2"/>
  <c r="O285" i="2"/>
  <c r="O216" i="2"/>
  <c r="O97" i="2"/>
  <c r="O5" i="2"/>
  <c r="B5" i="11"/>
  <c r="G5" i="11" s="1"/>
  <c r="O29" i="2"/>
  <c r="G7" i="11"/>
  <c r="O13" i="2"/>
  <c r="B13" i="11"/>
  <c r="O37" i="2"/>
  <c r="O240" i="2"/>
  <c r="O135" i="2"/>
  <c r="M60" i="4"/>
  <c r="M44" i="4"/>
  <c r="O25" i="2"/>
  <c r="O92" i="2"/>
  <c r="O54" i="2"/>
  <c r="O11" i="2"/>
  <c r="B11" i="11"/>
  <c r="O57" i="2"/>
  <c r="O53" i="2"/>
  <c r="O40" i="2"/>
  <c r="O18" i="2"/>
  <c r="B18" i="11"/>
  <c r="O215" i="2"/>
  <c r="O41" i="2"/>
  <c r="O50" i="2"/>
  <c r="G6" i="11"/>
  <c r="O9" i="2"/>
  <c r="B9" i="11"/>
  <c r="O144" i="2"/>
  <c r="O19" i="2"/>
  <c r="B19" i="11"/>
  <c r="O91" i="2"/>
  <c r="N35" i="6"/>
  <c r="N69" i="6"/>
  <c r="N157" i="6"/>
  <c r="N50" i="6"/>
  <c r="N307" i="6"/>
  <c r="N29" i="6"/>
  <c r="N149" i="6"/>
  <c r="O55" i="2"/>
  <c r="O108" i="2"/>
  <c r="O58" i="2"/>
  <c r="O17" i="2"/>
  <c r="B17" i="11"/>
  <c r="O286" i="2"/>
  <c r="O152" i="2"/>
  <c r="O153" i="2"/>
  <c r="O56" i="2"/>
  <c r="N220" i="6"/>
  <c r="N309" i="6"/>
  <c r="O106" i="2"/>
  <c r="O109" i="2"/>
  <c r="O260" i="2"/>
  <c r="O96" i="2"/>
  <c r="O10" i="2"/>
  <c r="B10" i="11"/>
  <c r="O105" i="2"/>
  <c r="O98" i="2"/>
  <c r="T21" i="6"/>
  <c r="Y21" i="6" s="1"/>
  <c r="B70" i="11" s="1"/>
  <c r="T17" i="6"/>
  <c r="Y17" i="6" s="1"/>
  <c r="B66" i="11" s="1"/>
  <c r="Q151" i="4"/>
  <c r="V151" i="4" s="1"/>
  <c r="F28" i="18" s="1"/>
  <c r="Q290" i="4"/>
  <c r="V290" i="4" s="1"/>
  <c r="L42" i="19" s="1"/>
  <c r="Q167" i="4"/>
  <c r="V167" i="4" s="1"/>
  <c r="F44" i="18" s="1"/>
  <c r="Q265" i="4"/>
  <c r="V265" i="4" s="1"/>
  <c r="J38" i="19" s="1"/>
  <c r="Q152" i="4"/>
  <c r="V152" i="4" s="1"/>
  <c r="F29" i="18" s="1"/>
  <c r="Q212" i="4"/>
  <c r="V212" i="4" s="1"/>
  <c r="B48" i="19" s="1"/>
  <c r="Q168" i="4"/>
  <c r="V168" i="4" s="1"/>
  <c r="F45" i="18" s="1"/>
  <c r="Q163" i="4"/>
  <c r="V163" i="4" s="1"/>
  <c r="F40" i="18" s="1"/>
  <c r="Q209" i="4"/>
  <c r="V209" i="4" s="1"/>
  <c r="B45" i="19" s="1"/>
  <c r="Q275" i="4"/>
  <c r="V275" i="4" s="1"/>
  <c r="J48" i="19" s="1"/>
  <c r="Q164" i="4"/>
  <c r="V164" i="4" s="1"/>
  <c r="F41" i="18" s="1"/>
  <c r="Q210" i="4"/>
  <c r="V210" i="4" s="1"/>
  <c r="B46" i="19" s="1"/>
  <c r="Q277" i="4"/>
  <c r="V277" i="4" s="1"/>
  <c r="L29" i="19" s="1"/>
  <c r="Q181" i="4"/>
  <c r="V181" i="4" s="1"/>
  <c r="H37" i="18" s="1"/>
  <c r="Q293" i="4"/>
  <c r="V293" i="4" s="1"/>
  <c r="L45" i="19" s="1"/>
  <c r="Q103" i="4"/>
  <c r="V103" i="4" s="1"/>
  <c r="D43" i="11" s="1"/>
  <c r="Q142" i="4"/>
  <c r="V142" i="4" s="1"/>
  <c r="F40" i="11" s="1"/>
  <c r="Q188" i="4"/>
  <c r="V188" i="4" s="1"/>
  <c r="H44" i="18" s="1"/>
  <c r="Q235" i="4"/>
  <c r="V235" i="4" s="1"/>
  <c r="H29" i="19" s="1"/>
  <c r="Q257" i="4"/>
  <c r="V257" i="4" s="1"/>
  <c r="J30" i="19" s="1"/>
  <c r="Q313" i="4"/>
  <c r="V313" i="4" s="1"/>
  <c r="D44" i="19" s="1"/>
  <c r="Q85" i="4"/>
  <c r="V85" i="4" s="1"/>
  <c r="B46" i="18" s="1"/>
  <c r="Q177" i="4"/>
  <c r="V177" i="4" s="1"/>
  <c r="H33" i="18" s="1"/>
  <c r="Q223" i="4"/>
  <c r="V223" i="4" s="1"/>
  <c r="F38" i="19" s="1"/>
  <c r="Q247" i="4"/>
  <c r="V247" i="4" s="1"/>
  <c r="H41" i="19" s="1"/>
  <c r="Q86" i="4"/>
  <c r="V86" i="4" s="1"/>
  <c r="B47" i="18" s="1"/>
  <c r="Q226" i="4"/>
  <c r="V226" i="4" s="1"/>
  <c r="F41" i="19" s="1"/>
  <c r="Q248" i="4"/>
  <c r="V248" i="4" s="1"/>
  <c r="H42" i="19" s="1"/>
  <c r="Q306" i="4"/>
  <c r="V306" i="4" s="1"/>
  <c r="D37" i="19" s="1"/>
  <c r="Q263" i="4"/>
  <c r="V263" i="4" s="1"/>
  <c r="J36" i="19" s="1"/>
  <c r="Q96" i="4"/>
  <c r="V96" i="4" s="1"/>
  <c r="D36" i="11" s="1"/>
  <c r="Q229" i="4"/>
  <c r="V229" i="4" s="1"/>
  <c r="F44" i="19" s="1"/>
  <c r="Q246" i="4"/>
  <c r="V246" i="4" s="1"/>
  <c r="H40" i="19" s="1"/>
  <c r="Q115" i="4"/>
  <c r="V115" i="4" s="1"/>
  <c r="D34" i="18" s="1"/>
  <c r="Q308" i="4"/>
  <c r="V308" i="4" s="1"/>
  <c r="D39" i="19" s="1"/>
  <c r="Q250" i="4"/>
  <c r="V250" i="4" s="1"/>
  <c r="H44" i="19" s="1"/>
  <c r="Q251" i="4"/>
  <c r="V251" i="4" s="1"/>
  <c r="H45" i="19" s="1"/>
  <c r="Q67" i="4"/>
  <c r="Q214" i="4"/>
  <c r="V214" i="4" s="1"/>
  <c r="F29" i="19" s="1"/>
  <c r="Q260" i="4"/>
  <c r="V260" i="4" s="1"/>
  <c r="J33" i="19" s="1"/>
  <c r="Q182" i="4"/>
  <c r="V182" i="4" s="1"/>
  <c r="H38" i="18" s="1"/>
  <c r="Q174" i="4"/>
  <c r="V174" i="4" s="1"/>
  <c r="H30" i="18" s="1"/>
  <c r="Q220" i="4"/>
  <c r="V220" i="4" s="1"/>
  <c r="F35" i="19" s="1"/>
  <c r="Q131" i="4"/>
  <c r="V131" i="4" s="1"/>
  <c r="F29" i="11" s="1"/>
  <c r="Q289" i="4"/>
  <c r="V289" i="4" s="1"/>
  <c r="L41" i="19" s="1"/>
  <c r="Q111" i="4"/>
  <c r="V111" i="4" s="1"/>
  <c r="D30" i="18" s="1"/>
  <c r="Q143" i="4"/>
  <c r="V143" i="4" s="1"/>
  <c r="F41" i="11" s="1"/>
  <c r="Q189" i="4"/>
  <c r="V189" i="4" s="1"/>
  <c r="H45" i="18" s="1"/>
  <c r="Q236" i="4"/>
  <c r="V236" i="4" s="1"/>
  <c r="H30" i="19" s="1"/>
  <c r="Q258" i="4"/>
  <c r="V258" i="4" s="1"/>
  <c r="J31" i="19" s="1"/>
  <c r="Q302" i="4"/>
  <c r="V302" i="4" s="1"/>
  <c r="D33" i="19" s="1"/>
  <c r="Q190" i="4"/>
  <c r="V190" i="4" s="1"/>
  <c r="H46" i="18" s="1"/>
  <c r="Q305" i="4"/>
  <c r="V305" i="4" s="1"/>
  <c r="D36" i="19" s="1"/>
  <c r="Q139" i="4"/>
  <c r="V139" i="4" s="1"/>
  <c r="F37" i="11" s="1"/>
  <c r="Q285" i="4"/>
  <c r="V285" i="4" s="1"/>
  <c r="L37" i="19" s="1"/>
  <c r="Q114" i="4"/>
  <c r="V114" i="4" s="1"/>
  <c r="D33" i="18" s="1"/>
  <c r="Q205" i="4"/>
  <c r="V205" i="4" s="1"/>
  <c r="B41" i="19" s="1"/>
  <c r="Q273" i="4"/>
  <c r="V273" i="4" s="1"/>
  <c r="J46" i="19" s="1"/>
  <c r="Q149" i="4"/>
  <c r="V149" i="4" s="1"/>
  <c r="F47" i="11" s="1"/>
  <c r="Q298" i="4"/>
  <c r="V298" i="4" s="1"/>
  <c r="D29" i="19" s="1"/>
  <c r="Q122" i="4"/>
  <c r="V122" i="4" s="1"/>
  <c r="D41" i="18" s="1"/>
  <c r="Q184" i="4"/>
  <c r="V184" i="4" s="1"/>
  <c r="H40" i="18" s="1"/>
  <c r="Q230" i="4"/>
  <c r="V230" i="4" s="1"/>
  <c r="F45" i="19" s="1"/>
  <c r="Q254" i="4"/>
  <c r="V254" i="4" s="1"/>
  <c r="H48" i="19" s="1"/>
  <c r="Q227" i="4"/>
  <c r="V227" i="4" s="1"/>
  <c r="F42" i="19" s="1"/>
  <c r="Q206" i="4"/>
  <c r="V206" i="4" s="1"/>
  <c r="B42" i="19" s="1"/>
  <c r="Q102" i="4"/>
  <c r="V102" i="4" s="1"/>
  <c r="D42" i="11" s="1"/>
  <c r="Q185" i="4"/>
  <c r="V185" i="4" s="1"/>
  <c r="H41" i="18" s="1"/>
  <c r="Q231" i="4"/>
  <c r="V231" i="4" s="1"/>
  <c r="F46" i="19" s="1"/>
  <c r="Q256" i="4"/>
  <c r="V256" i="4" s="1"/>
  <c r="J29" i="19" s="1"/>
  <c r="Q301" i="4"/>
  <c r="V301" i="4" s="1"/>
  <c r="D32" i="19" s="1"/>
  <c r="Q94" i="4"/>
  <c r="V94" i="4" s="1"/>
  <c r="D34" i="11" s="1"/>
  <c r="Q204" i="4"/>
  <c r="V204" i="4" s="1"/>
  <c r="B40" i="19" s="1"/>
  <c r="Q274" i="4"/>
  <c r="V274" i="4" s="1"/>
  <c r="J47" i="19" s="1"/>
  <c r="Q61" i="4"/>
  <c r="V61" i="4" s="1"/>
  <c r="J43" i="11" s="1"/>
  <c r="Q211" i="4"/>
  <c r="V211" i="4" s="1"/>
  <c r="B47" i="19" s="1"/>
  <c r="Q280" i="4"/>
  <c r="V280" i="4" s="1"/>
  <c r="L32" i="19" s="1"/>
  <c r="Q147" i="4"/>
  <c r="V147" i="4" s="1"/>
  <c r="F45" i="11" s="1"/>
  <c r="Q272" i="4"/>
  <c r="V272" i="4" s="1"/>
  <c r="J45" i="19" s="1"/>
  <c r="Q268" i="4"/>
  <c r="V268" i="4" s="1"/>
  <c r="J41" i="19" s="1"/>
  <c r="Q314" i="4"/>
  <c r="V314" i="4" s="1"/>
  <c r="D45" i="19" s="1"/>
  <c r="Q160" i="4"/>
  <c r="V160" i="4" s="1"/>
  <c r="F37" i="18" s="1"/>
  <c r="Q203" i="4"/>
  <c r="V203" i="4" s="1"/>
  <c r="B39" i="19" s="1"/>
  <c r="Q271" i="4"/>
  <c r="V271" i="4" s="1"/>
  <c r="J44" i="19" s="1"/>
  <c r="Q124" i="4"/>
  <c r="V124" i="4" s="1"/>
  <c r="D43" i="18" s="1"/>
  <c r="Q70" i="4"/>
  <c r="V70" i="4" s="1"/>
  <c r="B31" i="18" s="1"/>
  <c r="Q172" i="4"/>
  <c r="V172" i="4" s="1"/>
  <c r="H28" i="18" s="1"/>
  <c r="Q173" i="4"/>
  <c r="V173" i="4" s="1"/>
  <c r="H29" i="18" s="1"/>
  <c r="Q35" i="4"/>
  <c r="V35" i="4" s="1"/>
  <c r="H38" i="11" s="1"/>
  <c r="Q29" i="4"/>
  <c r="V29" i="4" s="1"/>
  <c r="H32" i="11" s="1"/>
  <c r="Q52" i="4"/>
  <c r="V52" i="4" s="1"/>
  <c r="J34" i="11" s="1"/>
  <c r="Q50" i="4"/>
  <c r="V50" i="4" s="1"/>
  <c r="J32" i="11" s="1"/>
  <c r="Q69" i="4"/>
  <c r="V69" i="4" s="1"/>
  <c r="B30" i="18" s="1"/>
  <c r="P147" i="2"/>
  <c r="P99" i="2"/>
  <c r="P288" i="2"/>
  <c r="M288" i="2"/>
  <c r="N288" i="2" s="1"/>
  <c r="P34" i="2"/>
  <c r="M34" i="2"/>
  <c r="N34" i="2" s="1"/>
  <c r="P13" i="2"/>
  <c r="M13" i="2"/>
  <c r="N13" i="2" s="1"/>
  <c r="P25" i="2"/>
  <c r="M25" i="2"/>
  <c r="N25" i="2" s="1"/>
  <c r="P58" i="2"/>
  <c r="P92" i="2"/>
  <c r="P120" i="2"/>
  <c r="P187" i="2"/>
  <c r="P234" i="2"/>
  <c r="P279" i="2"/>
  <c r="P121" i="2"/>
  <c r="P188" i="2"/>
  <c r="P235" i="2"/>
  <c r="P76" i="2"/>
  <c r="P156" i="2"/>
  <c r="M156" i="2"/>
  <c r="N156" i="2" s="1"/>
  <c r="P202" i="2"/>
  <c r="P247" i="2"/>
  <c r="P314" i="2"/>
  <c r="P90" i="2"/>
  <c r="M90" i="2"/>
  <c r="N90" i="2" s="1"/>
  <c r="Q66" i="2"/>
  <c r="R66" i="2" s="1"/>
  <c r="P290" i="2"/>
  <c r="P151" i="2"/>
  <c r="M151" i="2"/>
  <c r="N151" i="2" s="1"/>
  <c r="P73" i="2"/>
  <c r="P268" i="2"/>
  <c r="P127" i="2"/>
  <c r="M127" i="2"/>
  <c r="N127" i="2" s="1"/>
  <c r="P216" i="2"/>
  <c r="M216" i="2"/>
  <c r="N216" i="2" s="1"/>
  <c r="P20" i="2"/>
  <c r="M20" i="2"/>
  <c r="N20" i="2" s="1"/>
  <c r="P70" i="2"/>
  <c r="P152" i="2"/>
  <c r="M152" i="2"/>
  <c r="N152" i="2" s="1"/>
  <c r="P251" i="2"/>
  <c r="P136" i="2"/>
  <c r="P134" i="2"/>
  <c r="M134" i="2"/>
  <c r="N134" i="2" s="1"/>
  <c r="P115" i="2"/>
  <c r="P282" i="2"/>
  <c r="M282" i="2"/>
  <c r="N282" i="2" s="1"/>
  <c r="P47" i="2"/>
  <c r="P89" i="2"/>
  <c r="M89" i="2"/>
  <c r="N89" i="2" s="1"/>
  <c r="P64" i="2"/>
  <c r="M64" i="2"/>
  <c r="N64" i="2" s="1"/>
  <c r="P302" i="2"/>
  <c r="P184" i="2"/>
  <c r="P60" i="2"/>
  <c r="M60" i="2"/>
  <c r="N60" i="2" s="1"/>
  <c r="P274" i="2"/>
  <c r="P123" i="2"/>
  <c r="P112" i="2"/>
  <c r="M112" i="2"/>
  <c r="N112" i="2" s="1"/>
  <c r="P183" i="2"/>
  <c r="P229" i="2"/>
  <c r="P270" i="2"/>
  <c r="P104" i="2"/>
  <c r="M104" i="2"/>
  <c r="N104" i="2" s="1"/>
  <c r="P132" i="2"/>
  <c r="M132" i="2"/>
  <c r="N132" i="2" s="1"/>
  <c r="P98" i="2"/>
  <c r="P249" i="2"/>
  <c r="P266" i="2"/>
  <c r="M266" i="2"/>
  <c r="N266" i="2" s="1"/>
  <c r="P129" i="2"/>
  <c r="M129" i="2"/>
  <c r="N129" i="2" s="1"/>
  <c r="P130" i="2"/>
  <c r="M130" i="2"/>
  <c r="N130" i="2" s="1"/>
  <c r="P243" i="2"/>
  <c r="M243" i="2"/>
  <c r="N243" i="2" s="1"/>
  <c r="P164" i="2"/>
  <c r="P210" i="2"/>
  <c r="P79" i="2"/>
  <c r="P214" i="2"/>
  <c r="P144" i="2"/>
  <c r="P32" i="2"/>
  <c r="M32" i="2"/>
  <c r="N32" i="2" s="1"/>
  <c r="P224" i="2"/>
  <c r="P199" i="2"/>
  <c r="M199" i="2"/>
  <c r="N199" i="2" s="1"/>
  <c r="P45" i="2"/>
  <c r="P259" i="2"/>
  <c r="M259" i="2"/>
  <c r="N259" i="2" s="1"/>
  <c r="P182" i="2"/>
  <c r="P159" i="2"/>
  <c r="P299" i="2"/>
  <c r="P18" i="2"/>
  <c r="M18" i="2"/>
  <c r="N18" i="2" s="1"/>
  <c r="P135" i="2"/>
  <c r="P119" i="2"/>
  <c r="P301" i="2"/>
  <c r="P211" i="2"/>
  <c r="P140" i="2"/>
  <c r="P255" i="2"/>
  <c r="P267" i="2"/>
  <c r="P213" i="2"/>
  <c r="P316" i="2"/>
  <c r="P116" i="2"/>
  <c r="P222" i="2"/>
  <c r="M222" i="2"/>
  <c r="N222" i="2" s="1"/>
  <c r="P95" i="2"/>
  <c r="P91" i="2"/>
  <c r="P204" i="2"/>
  <c r="P51" i="2"/>
  <c r="P35" i="2"/>
  <c r="M35" i="2"/>
  <c r="N35" i="2" s="1"/>
  <c r="P196" i="2"/>
  <c r="M196" i="2"/>
  <c r="N196" i="2" s="1"/>
  <c r="P242" i="2"/>
  <c r="M242" i="2"/>
  <c r="N242" i="2" s="1"/>
  <c r="P287" i="2"/>
  <c r="M287" i="2"/>
  <c r="N287" i="2" s="1"/>
  <c r="P197" i="2"/>
  <c r="M197" i="2"/>
  <c r="N197" i="2" s="1"/>
  <c r="P93" i="2"/>
  <c r="P256" i="2"/>
  <c r="P46" i="2"/>
  <c r="M46" i="2"/>
  <c r="N46" i="2" s="1"/>
  <c r="P4" i="2"/>
  <c r="M4" i="2"/>
  <c r="N4" i="2" s="1"/>
  <c r="P57" i="2"/>
  <c r="P207" i="2"/>
  <c r="P68" i="2"/>
  <c r="M68" i="2"/>
  <c r="N68" i="2" s="1"/>
  <c r="P21" i="2"/>
  <c r="M21" i="2"/>
  <c r="N21" i="2" s="1"/>
  <c r="M33" i="2"/>
  <c r="N33" i="2" s="1"/>
  <c r="P67" i="2"/>
  <c r="M67" i="2"/>
  <c r="N67" i="2" s="1"/>
  <c r="P100" i="2"/>
  <c r="P52" i="2"/>
  <c r="P137" i="2"/>
  <c r="P295" i="2"/>
  <c r="P138" i="2"/>
  <c r="P110" i="2"/>
  <c r="M110" i="2"/>
  <c r="N110" i="2" s="1"/>
  <c r="P173" i="2"/>
  <c r="M173" i="2"/>
  <c r="N173" i="2" s="1"/>
  <c r="P219" i="2"/>
  <c r="M219" i="2"/>
  <c r="N219" i="2" s="1"/>
  <c r="P264" i="2"/>
  <c r="M264" i="2"/>
  <c r="N264" i="2" s="1"/>
  <c r="P28" i="2"/>
  <c r="M28" i="2"/>
  <c r="N28" i="2" s="1"/>
  <c r="P11" i="2"/>
  <c r="M11" i="2"/>
  <c r="N11" i="2" s="1"/>
  <c r="P78" i="2"/>
  <c r="P106" i="2"/>
  <c r="M106" i="2"/>
  <c r="N106" i="2" s="1"/>
  <c r="P310" i="2"/>
  <c r="M310" i="2"/>
  <c r="N310" i="2" s="1"/>
  <c r="P169" i="2"/>
  <c r="P232" i="2"/>
  <c r="P157" i="2"/>
  <c r="P276" i="2"/>
  <c r="P103" i="2"/>
  <c r="P293" i="2"/>
  <c r="P178" i="2"/>
  <c r="M178" i="2"/>
  <c r="N178" i="2" s="1"/>
  <c r="P278" i="2"/>
  <c r="P315" i="2"/>
  <c r="P55" i="2"/>
  <c r="P105" i="2"/>
  <c r="M105" i="2"/>
  <c r="N105" i="2" s="1"/>
  <c r="P206" i="2"/>
  <c r="P153" i="2"/>
  <c r="M153" i="2"/>
  <c r="N153" i="2" s="1"/>
  <c r="P142" i="2"/>
  <c r="P238" i="2"/>
  <c r="M238" i="2"/>
  <c r="N238" i="2" s="1"/>
  <c r="P258" i="2"/>
  <c r="P77" i="2"/>
  <c r="P283" i="2"/>
  <c r="M283" i="2"/>
  <c r="N283" i="2" s="1"/>
  <c r="P133" i="2"/>
  <c r="M133" i="2"/>
  <c r="N133" i="2" s="1"/>
  <c r="P291" i="2"/>
  <c r="P175" i="2"/>
  <c r="M175" i="2"/>
  <c r="N175" i="2" s="1"/>
  <c r="P192" i="2"/>
  <c r="P272" i="2"/>
  <c r="P125" i="2"/>
  <c r="P292" i="2"/>
  <c r="P285" i="2"/>
  <c r="M285" i="2"/>
  <c r="N285" i="2" s="1"/>
  <c r="P230" i="2"/>
  <c r="P313" i="2"/>
  <c r="P117" i="2"/>
  <c r="P308" i="2"/>
  <c r="M308" i="2"/>
  <c r="N308" i="2" s="1"/>
  <c r="P24" i="2"/>
  <c r="M24" i="2"/>
  <c r="N24" i="2" s="1"/>
  <c r="P180" i="2"/>
  <c r="P71" i="2"/>
  <c r="P265" i="2"/>
  <c r="M265" i="2"/>
  <c r="N265" i="2" s="1"/>
  <c r="P141" i="2"/>
  <c r="P284" i="2"/>
  <c r="M284" i="2"/>
  <c r="N284" i="2" s="1"/>
  <c r="P145" i="2"/>
  <c r="P304" i="2"/>
  <c r="M304" i="2"/>
  <c r="N304" i="2" s="1"/>
  <c r="P14" i="2"/>
  <c r="M14" i="2"/>
  <c r="N14" i="2" s="1"/>
  <c r="P227" i="2"/>
  <c r="P54" i="2"/>
  <c r="P241" i="2"/>
  <c r="M241" i="2"/>
  <c r="N241" i="2" s="1"/>
  <c r="P286" i="2"/>
  <c r="M286" i="2"/>
  <c r="N286" i="2" s="1"/>
  <c r="P72" i="2"/>
  <c r="P19" i="2"/>
  <c r="M19" i="2"/>
  <c r="N19" i="2" s="1"/>
  <c r="P185" i="2"/>
  <c r="P161" i="2"/>
  <c r="P294" i="2"/>
  <c r="P190" i="2"/>
  <c r="P250" i="2"/>
  <c r="P101" i="2"/>
  <c r="P41" i="2"/>
  <c r="N41" i="2"/>
  <c r="P75" i="2"/>
  <c r="P109" i="2"/>
  <c r="M109" i="2"/>
  <c r="N109" i="2" s="1"/>
  <c r="P85" i="2"/>
  <c r="M85" i="2"/>
  <c r="N85" i="2" s="1"/>
  <c r="P154" i="2"/>
  <c r="M154" i="2"/>
  <c r="N154" i="2" s="1"/>
  <c r="P245" i="2"/>
  <c r="P312" i="2"/>
  <c r="P155" i="2"/>
  <c r="M155" i="2"/>
  <c r="N155" i="2" s="1"/>
  <c r="P201" i="2"/>
  <c r="P122" i="2"/>
  <c r="P189" i="2"/>
  <c r="P236" i="2"/>
  <c r="P281" i="2"/>
  <c r="M281" i="2"/>
  <c r="N281" i="2" s="1"/>
  <c r="P148" i="2"/>
  <c r="M148" i="2"/>
  <c r="N148" i="2" s="1"/>
  <c r="P31" i="2"/>
  <c r="M31" i="2"/>
  <c r="N31" i="2" s="1"/>
  <c r="P160" i="2"/>
  <c r="P240" i="2"/>
  <c r="M240" i="2"/>
  <c r="N240" i="2" s="1"/>
  <c r="P174" i="2"/>
  <c r="M174" i="2"/>
  <c r="N174" i="2" s="1"/>
  <c r="P126" i="2"/>
  <c r="M126" i="2"/>
  <c r="N126" i="2" s="1"/>
  <c r="P12" i="2"/>
  <c r="M12" i="2"/>
  <c r="N12" i="2" s="1"/>
  <c r="P252" i="2"/>
  <c r="P309" i="2"/>
  <c r="M309" i="2"/>
  <c r="N309" i="2" s="1"/>
  <c r="P36" i="2"/>
  <c r="M36" i="2"/>
  <c r="N36" i="2" s="1"/>
  <c r="P48" i="2"/>
  <c r="P40" i="2"/>
  <c r="N40" i="2"/>
  <c r="P205" i="2"/>
  <c r="P10" i="2"/>
  <c r="M10" i="2"/>
  <c r="N10" i="2" s="1"/>
  <c r="P30" i="2"/>
  <c r="M30" i="2"/>
  <c r="N30" i="2" s="1"/>
  <c r="P63" i="2"/>
  <c r="M63" i="2"/>
  <c r="N63" i="2" s="1"/>
  <c r="P143" i="2"/>
  <c r="P186" i="2"/>
  <c r="P269" i="2"/>
  <c r="P246" i="2"/>
  <c r="P61" i="2"/>
  <c r="M61" i="2"/>
  <c r="N61" i="2" s="1"/>
  <c r="P280" i="2"/>
  <c r="P111" i="2"/>
  <c r="M111" i="2"/>
  <c r="N111" i="2" s="1"/>
  <c r="P158" i="2"/>
  <c r="P15" i="2"/>
  <c r="M15" i="2"/>
  <c r="N15" i="2" s="1"/>
  <c r="P221" i="2"/>
  <c r="M221" i="2"/>
  <c r="N221" i="2" s="1"/>
  <c r="P225" i="2"/>
  <c r="P59" i="2"/>
  <c r="P37" i="2"/>
  <c r="M37" i="2"/>
  <c r="N37" i="2" s="1"/>
  <c r="P84" i="2"/>
  <c r="M84" i="2"/>
  <c r="N84" i="2" s="1"/>
  <c r="P69" i="2"/>
  <c r="P113" i="2"/>
  <c r="P239" i="2"/>
  <c r="M239" i="2"/>
  <c r="N239" i="2" s="1"/>
  <c r="P195" i="2"/>
  <c r="M195" i="2"/>
  <c r="N195" i="2" s="1"/>
  <c r="P176" i="2"/>
  <c r="M176" i="2"/>
  <c r="N176" i="2" s="1"/>
  <c r="P102" i="2"/>
  <c r="P253" i="2"/>
  <c r="P26" i="2"/>
  <c r="M26" i="2"/>
  <c r="N26" i="2" s="1"/>
  <c r="P198" i="2"/>
  <c r="M198" i="2"/>
  <c r="N198" i="2" s="1"/>
  <c r="P244" i="2"/>
  <c r="M244" i="2"/>
  <c r="N244" i="2" s="1"/>
  <c r="P17" i="2"/>
  <c r="M17" i="2"/>
  <c r="N17" i="2" s="1"/>
  <c r="P62" i="2"/>
  <c r="M62" i="2"/>
  <c r="N62" i="2" s="1"/>
  <c r="P167" i="2"/>
  <c r="P193" i="2"/>
  <c r="M193" i="2"/>
  <c r="N193" i="2" s="1"/>
  <c r="P228" i="2"/>
  <c r="P97" i="2"/>
  <c r="P56" i="2"/>
  <c r="P43" i="2"/>
  <c r="N43" i="2"/>
  <c r="P271" i="2"/>
  <c r="P114" i="2"/>
  <c r="P305" i="2"/>
  <c r="M305" i="2"/>
  <c r="N305" i="2" s="1"/>
  <c r="P200" i="2"/>
  <c r="M200" i="2"/>
  <c r="N200" i="2" s="1"/>
  <c r="P165" i="2"/>
  <c r="P124" i="2"/>
  <c r="P166" i="2"/>
  <c r="P297" i="2"/>
  <c r="P179" i="2"/>
  <c r="P226" i="2"/>
  <c r="P306" i="2"/>
  <c r="M306" i="2"/>
  <c r="N306" i="2" s="1"/>
  <c r="P307" i="2"/>
  <c r="M307" i="2"/>
  <c r="N307" i="2" s="1"/>
  <c r="P220" i="2"/>
  <c r="M220" i="2"/>
  <c r="N220" i="2" s="1"/>
  <c r="P215" i="2"/>
  <c r="M215" i="2"/>
  <c r="N215" i="2" s="1"/>
  <c r="P94" i="2"/>
  <c r="P146" i="2"/>
  <c r="P181" i="2"/>
  <c r="P9" i="2"/>
  <c r="M9" i="2"/>
  <c r="N9" i="2" s="1"/>
  <c r="P88" i="2"/>
  <c r="M88" i="2"/>
  <c r="N88" i="2" s="1"/>
  <c r="P74" i="2"/>
  <c r="P118" i="2"/>
  <c r="P6" i="2"/>
  <c r="M6" i="2"/>
  <c r="N6" i="2" s="1"/>
  <c r="P162" i="2"/>
  <c r="P208" i="2"/>
  <c r="P163" i="2"/>
  <c r="P209" i="2"/>
  <c r="P131" i="2"/>
  <c r="M131" i="2"/>
  <c r="N131" i="2" s="1"/>
  <c r="P289" i="2"/>
  <c r="P29" i="2"/>
  <c r="M29" i="2"/>
  <c r="N29" i="2" s="1"/>
  <c r="P96" i="2"/>
  <c r="P257" i="2"/>
  <c r="P108" i="2"/>
  <c r="M108" i="2"/>
  <c r="N108" i="2" s="1"/>
  <c r="P261" i="2"/>
  <c r="M261" i="2"/>
  <c r="N261" i="2" s="1"/>
  <c r="P22" i="2"/>
  <c r="M22" i="2"/>
  <c r="N22" i="2" s="1"/>
  <c r="P5" i="2"/>
  <c r="M5" i="2"/>
  <c r="N5" i="2" s="1"/>
  <c r="P50" i="2"/>
  <c r="O51" i="6" s="1"/>
  <c r="P83" i="2"/>
  <c r="M83" i="2"/>
  <c r="N83" i="2" s="1"/>
  <c r="P7" i="2"/>
  <c r="M7" i="2"/>
  <c r="N7" i="2" s="1"/>
  <c r="P171" i="2"/>
  <c r="M171" i="2"/>
  <c r="N171" i="2" s="1"/>
  <c r="P217" i="2"/>
  <c r="M217" i="2"/>
  <c r="N217" i="2" s="1"/>
  <c r="P262" i="2"/>
  <c r="M262" i="2"/>
  <c r="N262" i="2" s="1"/>
  <c r="P172" i="2"/>
  <c r="M172" i="2"/>
  <c r="N172" i="2" s="1"/>
  <c r="P218" i="2"/>
  <c r="M218" i="2"/>
  <c r="N218" i="2" s="1"/>
  <c r="P42" i="2"/>
  <c r="N42" i="2"/>
  <c r="P139" i="2"/>
  <c r="P298" i="2"/>
  <c r="P273" i="2"/>
  <c r="P81" i="2"/>
  <c r="P194" i="2"/>
  <c r="M194" i="2"/>
  <c r="N194" i="2" s="1"/>
  <c r="P277" i="2"/>
  <c r="P82" i="2"/>
  <c r="M82" i="2"/>
  <c r="N82" i="2" s="1"/>
  <c r="P87" i="2"/>
  <c r="M87" i="2"/>
  <c r="N87" i="2" s="1"/>
  <c r="P39" i="2"/>
  <c r="N39" i="2"/>
  <c r="P177" i="2"/>
  <c r="M177" i="2"/>
  <c r="N177" i="2" s="1"/>
  <c r="P231" i="2"/>
  <c r="P311" i="2"/>
  <c r="P203" i="2"/>
  <c r="P8" i="2"/>
  <c r="M8" i="2"/>
  <c r="N8" i="2" s="1"/>
  <c r="P53" i="2"/>
  <c r="P223" i="2"/>
  <c r="P49" i="2"/>
  <c r="P248" i="2"/>
  <c r="P38" i="2"/>
  <c r="N38" i="2"/>
  <c r="P80" i="2"/>
  <c r="P168" i="2"/>
  <c r="P260" i="2"/>
  <c r="M260" i="2"/>
  <c r="N260" i="2" s="1"/>
  <c r="P303" i="2"/>
  <c r="M303" i="2"/>
  <c r="N303" i="2" s="1"/>
  <c r="P300" i="2"/>
  <c r="P237" i="2"/>
  <c r="M237" i="2"/>
  <c r="N237" i="2" s="1"/>
  <c r="P150" i="2"/>
  <c r="M150" i="2"/>
  <c r="N150" i="2" s="1"/>
  <c r="P263" i="2"/>
  <c r="M263" i="2"/>
  <c r="N263" i="2" s="1"/>
  <c r="P27" i="2"/>
  <c r="M27" i="2"/>
  <c r="N27" i="2" s="1"/>
  <c r="T62" i="6"/>
  <c r="T53" i="6"/>
  <c r="T60" i="6"/>
  <c r="N17" i="4"/>
  <c r="R17" i="4" s="1"/>
  <c r="O17" i="6"/>
  <c r="U17" i="6" s="1"/>
  <c r="M49" i="4"/>
  <c r="N49" i="6"/>
  <c r="N4" i="4"/>
  <c r="R4" i="4" s="1"/>
  <c r="O4" i="6"/>
  <c r="U4" i="6" s="1"/>
  <c r="M48" i="4"/>
  <c r="N48" i="6"/>
  <c r="N45" i="19" l="1"/>
  <c r="Y5" i="6"/>
  <c r="B54" i="11" s="1"/>
  <c r="Q88" i="2"/>
  <c r="R88" i="2" s="1"/>
  <c r="N89" i="21"/>
  <c r="N89" i="20"/>
  <c r="Q263" i="2"/>
  <c r="R263" i="2" s="1"/>
  <c r="N264" i="21"/>
  <c r="R264" i="21" s="1"/>
  <c r="N264" i="20"/>
  <c r="R264" i="20" s="1"/>
  <c r="Q223" i="2"/>
  <c r="R223" i="2" s="1"/>
  <c r="N224" i="21"/>
  <c r="N224" i="20"/>
  <c r="Q177" i="2"/>
  <c r="R177" i="2" s="1"/>
  <c r="N178" i="21"/>
  <c r="N178" i="20"/>
  <c r="Q5" i="2"/>
  <c r="R5" i="2" s="1"/>
  <c r="N6" i="21"/>
  <c r="N6" i="20"/>
  <c r="Q96" i="2"/>
  <c r="R96" i="2" s="1"/>
  <c r="N97" i="21"/>
  <c r="N97" i="20"/>
  <c r="Q208" i="2"/>
  <c r="R208" i="2" s="1"/>
  <c r="N209" i="21"/>
  <c r="N209" i="20"/>
  <c r="Q220" i="2"/>
  <c r="R220" i="2" s="1"/>
  <c r="N221" i="21"/>
  <c r="N221" i="20"/>
  <c r="R221" i="20" s="1"/>
  <c r="Q166" i="2"/>
  <c r="R166" i="2" s="1"/>
  <c r="N167" i="21"/>
  <c r="N167" i="20"/>
  <c r="Q271" i="2"/>
  <c r="R271" i="2" s="1"/>
  <c r="N272" i="21"/>
  <c r="N272" i="20"/>
  <c r="Q167" i="2"/>
  <c r="R167" i="2" s="1"/>
  <c r="N168" i="21"/>
  <c r="N168" i="20"/>
  <c r="Q198" i="2"/>
  <c r="R198" i="2" s="1"/>
  <c r="N199" i="21"/>
  <c r="N199" i="20"/>
  <c r="Q195" i="2"/>
  <c r="R195" i="2" s="1"/>
  <c r="N196" i="21"/>
  <c r="N196" i="20"/>
  <c r="Q37" i="2"/>
  <c r="R37" i="2" s="1"/>
  <c r="N38" i="21"/>
  <c r="N38" i="20"/>
  <c r="Q143" i="2"/>
  <c r="R143" i="2" s="1"/>
  <c r="N144" i="21"/>
  <c r="N144" i="20"/>
  <c r="Q160" i="2"/>
  <c r="R160" i="2" s="1"/>
  <c r="N161" i="21"/>
  <c r="N161" i="20"/>
  <c r="Q189" i="2"/>
  <c r="R189" i="2" s="1"/>
  <c r="N190" i="21"/>
  <c r="N190" i="20"/>
  <c r="Q154" i="2"/>
  <c r="R154" i="2" s="1"/>
  <c r="N155" i="21"/>
  <c r="N155" i="20"/>
  <c r="R155" i="20" s="1"/>
  <c r="Q101" i="2"/>
  <c r="R101" i="2" s="1"/>
  <c r="N102" i="21"/>
  <c r="R102" i="21" s="1"/>
  <c r="S102" i="21" s="1"/>
  <c r="T102" i="21" s="1"/>
  <c r="N102" i="20"/>
  <c r="Q72" i="2"/>
  <c r="R72" i="2" s="1"/>
  <c r="N73" i="21"/>
  <c r="N73" i="20"/>
  <c r="Q14" i="2"/>
  <c r="R14" i="2" s="1"/>
  <c r="N15" i="21"/>
  <c r="R15" i="21" s="1"/>
  <c r="N15" i="20"/>
  <c r="R15" i="20" s="1"/>
  <c r="Q265" i="2"/>
  <c r="R265" i="2" s="1"/>
  <c r="N266" i="21"/>
  <c r="N266" i="20"/>
  <c r="Q313" i="2"/>
  <c r="R313" i="2" s="1"/>
  <c r="N314" i="21"/>
  <c r="N314" i="20"/>
  <c r="Q258" i="2"/>
  <c r="R258" i="2" s="1"/>
  <c r="N259" i="21"/>
  <c r="N259" i="20"/>
  <c r="R259" i="20" s="1"/>
  <c r="Q105" i="2"/>
  <c r="R105" i="2" s="1"/>
  <c r="N106" i="21"/>
  <c r="N106" i="20"/>
  <c r="Q276" i="2"/>
  <c r="R276" i="2" s="1"/>
  <c r="N277" i="21"/>
  <c r="N277" i="20"/>
  <c r="R277" i="20" s="1"/>
  <c r="Q78" i="2"/>
  <c r="R78" i="2" s="1"/>
  <c r="N79" i="21"/>
  <c r="R79" i="21" s="1"/>
  <c r="N79" i="20"/>
  <c r="Q219" i="2"/>
  <c r="R219" i="2" s="1"/>
  <c r="N220" i="21"/>
  <c r="R220" i="21" s="1"/>
  <c r="N220" i="20"/>
  <c r="Q52" i="2"/>
  <c r="R52" i="2" s="1"/>
  <c r="N53" i="21"/>
  <c r="R53" i="21" s="1"/>
  <c r="N53" i="20"/>
  <c r="R53" i="20" s="1"/>
  <c r="Q256" i="2"/>
  <c r="R256" i="2" s="1"/>
  <c r="N257" i="21"/>
  <c r="N257" i="20"/>
  <c r="Q211" i="2"/>
  <c r="R211" i="2" s="1"/>
  <c r="N212" i="21"/>
  <c r="N212" i="20"/>
  <c r="Q182" i="2"/>
  <c r="R182" i="2" s="1"/>
  <c r="N183" i="21"/>
  <c r="R183" i="21" s="1"/>
  <c r="N183" i="20"/>
  <c r="R183" i="20" s="1"/>
  <c r="Q32" i="2"/>
  <c r="R32" i="2" s="1"/>
  <c r="N33" i="21"/>
  <c r="N33" i="20"/>
  <c r="Q112" i="2"/>
  <c r="R112" i="2" s="1"/>
  <c r="N113" i="21"/>
  <c r="N113" i="20"/>
  <c r="R113" i="20" s="1"/>
  <c r="Q64" i="2"/>
  <c r="R64" i="2" s="1"/>
  <c r="N65" i="21"/>
  <c r="N65" i="20"/>
  <c r="Q134" i="2"/>
  <c r="R134" i="2" s="1"/>
  <c r="N135" i="21"/>
  <c r="N135" i="20"/>
  <c r="Q290" i="2"/>
  <c r="R290" i="2" s="1"/>
  <c r="N291" i="21"/>
  <c r="N291" i="20"/>
  <c r="Q156" i="2"/>
  <c r="R156" i="2" s="1"/>
  <c r="N157" i="21"/>
  <c r="R157" i="21" s="1"/>
  <c r="N157" i="20"/>
  <c r="Q120" i="2"/>
  <c r="R120" i="2" s="1"/>
  <c r="N121" i="21"/>
  <c r="N121" i="20"/>
  <c r="Q34" i="2"/>
  <c r="R34" i="2" s="1"/>
  <c r="N35" i="21"/>
  <c r="R35" i="21" s="1"/>
  <c r="N35" i="20"/>
  <c r="R35" i="20" s="1"/>
  <c r="M99" i="4"/>
  <c r="M99" i="21"/>
  <c r="M99" i="20"/>
  <c r="M59" i="4"/>
  <c r="M59" i="21"/>
  <c r="M59" i="20"/>
  <c r="M58" i="4"/>
  <c r="M58" i="21"/>
  <c r="M58" i="20"/>
  <c r="N136" i="6"/>
  <c r="M136" i="21"/>
  <c r="M136" i="20"/>
  <c r="N6" i="6"/>
  <c r="T6" i="6" s="1"/>
  <c r="Y6" i="6" s="1"/>
  <c r="B55" i="11" s="1"/>
  <c r="M6" i="21"/>
  <c r="M6" i="20"/>
  <c r="M39" i="4"/>
  <c r="Q39" i="4" s="1"/>
  <c r="M39" i="21"/>
  <c r="Q39" i="21" s="1"/>
  <c r="V39" i="21" s="1"/>
  <c r="M39" i="20"/>
  <c r="M22" i="4"/>
  <c r="M22" i="21"/>
  <c r="M22" i="20"/>
  <c r="M105" i="4"/>
  <c r="M105" i="21"/>
  <c r="M105" i="20"/>
  <c r="N34" i="6"/>
  <c r="M34" i="21"/>
  <c r="M34" i="20"/>
  <c r="M186" i="4"/>
  <c r="M186" i="21"/>
  <c r="M186" i="20"/>
  <c r="M279" i="4"/>
  <c r="Q279" i="4" s="1"/>
  <c r="V279" i="4" s="1"/>
  <c r="M279" i="21"/>
  <c r="M279" i="20"/>
  <c r="M71" i="4"/>
  <c r="M71" i="21"/>
  <c r="M71" i="20"/>
  <c r="M179" i="4"/>
  <c r="Q179" i="4" s="1"/>
  <c r="V179" i="4" s="1"/>
  <c r="H35" i="18" s="1"/>
  <c r="M179" i="21"/>
  <c r="M179" i="20"/>
  <c r="N207" i="6"/>
  <c r="T207" i="6" s="1"/>
  <c r="Y207" i="6" s="1"/>
  <c r="B68" i="19" s="1"/>
  <c r="M207" i="21"/>
  <c r="M207" i="20"/>
  <c r="M224" i="4"/>
  <c r="Q224" i="4" s="1"/>
  <c r="V224" i="4" s="1"/>
  <c r="F39" i="19" s="1"/>
  <c r="M224" i="21"/>
  <c r="Q224" i="21" s="1"/>
  <c r="V224" i="21" s="1"/>
  <c r="M224" i="20"/>
  <c r="M89" i="4"/>
  <c r="M89" i="21"/>
  <c r="M89" i="20"/>
  <c r="Q215" i="20"/>
  <c r="V215" i="20" s="1"/>
  <c r="Q301" i="21"/>
  <c r="V301" i="21" s="1"/>
  <c r="Q180" i="20"/>
  <c r="V180" i="20" s="1"/>
  <c r="Q143" i="21"/>
  <c r="V143" i="21" s="1"/>
  <c r="Q36" i="20"/>
  <c r="V36" i="20" s="1"/>
  <c r="Q188" i="21"/>
  <c r="V188" i="21" s="1"/>
  <c r="Q184" i="20"/>
  <c r="V184" i="20" s="1"/>
  <c r="Q203" i="21"/>
  <c r="V203" i="21" s="1"/>
  <c r="Q181" i="20"/>
  <c r="V181" i="20" s="1"/>
  <c r="Q263" i="21"/>
  <c r="V263" i="21" s="1"/>
  <c r="Q157" i="20"/>
  <c r="V157" i="20" s="1"/>
  <c r="R157" i="20"/>
  <c r="Q21" i="21"/>
  <c r="V21" i="21" s="1"/>
  <c r="Q200" i="21"/>
  <c r="V200" i="21" s="1"/>
  <c r="Q293" i="20"/>
  <c r="V293" i="20" s="1"/>
  <c r="Q317" i="21"/>
  <c r="V317" i="21" s="1"/>
  <c r="Q149" i="21"/>
  <c r="V149" i="21" s="1"/>
  <c r="Q146" i="20"/>
  <c r="V146" i="20" s="1"/>
  <c r="Q163" i="20"/>
  <c r="V163" i="20" s="1"/>
  <c r="Q185" i="21"/>
  <c r="V185" i="21" s="1"/>
  <c r="Q257" i="20"/>
  <c r="V257" i="20" s="1"/>
  <c r="R257" i="20"/>
  <c r="Q139" i="21"/>
  <c r="V139" i="21" s="1"/>
  <c r="Q94" i="20"/>
  <c r="V94" i="20" s="1"/>
  <c r="Q220" i="21"/>
  <c r="V220" i="21" s="1"/>
  <c r="Q315" i="21"/>
  <c r="V315" i="21" s="1"/>
  <c r="Q258" i="21"/>
  <c r="V258" i="21" s="1"/>
  <c r="Q246" i="20"/>
  <c r="V246" i="20" s="1"/>
  <c r="Q96" i="21"/>
  <c r="V96" i="21" s="1"/>
  <c r="Q69" i="20"/>
  <c r="V69" i="20" s="1"/>
  <c r="Q292" i="21"/>
  <c r="V292" i="21" s="1"/>
  <c r="Q247" i="20"/>
  <c r="V247" i="20" s="1"/>
  <c r="Q211" i="21"/>
  <c r="V211" i="21" s="1"/>
  <c r="Q52" i="20"/>
  <c r="V52" i="20" s="1"/>
  <c r="Q288" i="21"/>
  <c r="V288" i="21" s="1"/>
  <c r="Q46" i="20"/>
  <c r="V46" i="20" s="1"/>
  <c r="Q228" i="20"/>
  <c r="V228" i="20" s="1"/>
  <c r="Q237" i="21"/>
  <c r="V237" i="21" s="1"/>
  <c r="Q240" i="21"/>
  <c r="V240" i="21" s="1"/>
  <c r="Q260" i="20"/>
  <c r="V260" i="20" s="1"/>
  <c r="Q265" i="21"/>
  <c r="V265" i="21" s="1"/>
  <c r="Q254" i="21"/>
  <c r="V254" i="21" s="1"/>
  <c r="Q227" i="21"/>
  <c r="V227" i="21" s="1"/>
  <c r="Q226" i="21"/>
  <c r="V226" i="21" s="1"/>
  <c r="Q152" i="21"/>
  <c r="V152" i="21" s="1"/>
  <c r="Q50" i="20"/>
  <c r="V50" i="20" s="1"/>
  <c r="Q239" i="21"/>
  <c r="V239" i="21" s="1"/>
  <c r="Q53" i="2"/>
  <c r="R53" i="2" s="1"/>
  <c r="N54" i="21"/>
  <c r="N54" i="20"/>
  <c r="Q194" i="2"/>
  <c r="R194" i="2" s="1"/>
  <c r="N195" i="21"/>
  <c r="N195" i="20"/>
  <c r="Q218" i="2"/>
  <c r="R218" i="2" s="1"/>
  <c r="N219" i="21"/>
  <c r="R219" i="21" s="1"/>
  <c r="N219" i="20"/>
  <c r="Q171" i="2"/>
  <c r="R171" i="2" s="1"/>
  <c r="N172" i="21"/>
  <c r="R172" i="21" s="1"/>
  <c r="N172" i="20"/>
  <c r="R172" i="20" s="1"/>
  <c r="Q162" i="2"/>
  <c r="R162" i="2" s="1"/>
  <c r="N163" i="21"/>
  <c r="N163" i="20"/>
  <c r="R163" i="20" s="1"/>
  <c r="Q9" i="2"/>
  <c r="R9" i="2" s="1"/>
  <c r="N10" i="21"/>
  <c r="N10" i="20"/>
  <c r="Q124" i="2"/>
  <c r="R124" i="2" s="1"/>
  <c r="N125" i="21"/>
  <c r="N125" i="20"/>
  <c r="Q59" i="2"/>
  <c r="R59" i="2" s="1"/>
  <c r="N60" i="21"/>
  <c r="R60" i="21" s="1"/>
  <c r="N60" i="20"/>
  <c r="Q111" i="2"/>
  <c r="R111" i="2" s="1"/>
  <c r="N112" i="21"/>
  <c r="N112" i="20"/>
  <c r="Q40" i="2"/>
  <c r="R40" i="2" s="1"/>
  <c r="N41" i="21"/>
  <c r="N41" i="20"/>
  <c r="Q12" i="2"/>
  <c r="R12" i="2" s="1"/>
  <c r="N13" i="21"/>
  <c r="N13" i="20"/>
  <c r="Q122" i="2"/>
  <c r="R122" i="2" s="1"/>
  <c r="N123" i="21"/>
  <c r="N123" i="20"/>
  <c r="Q250" i="2"/>
  <c r="R250" i="2" s="1"/>
  <c r="N251" i="21"/>
  <c r="N251" i="20"/>
  <c r="Q71" i="2"/>
  <c r="R71" i="2" s="1"/>
  <c r="N72" i="21"/>
  <c r="N72" i="20"/>
  <c r="Q230" i="2"/>
  <c r="R230" i="2" s="1"/>
  <c r="N231" i="21"/>
  <c r="N231" i="20"/>
  <c r="Q175" i="2"/>
  <c r="R175" i="2" s="1"/>
  <c r="N176" i="21"/>
  <c r="R176" i="21" s="1"/>
  <c r="N176" i="20"/>
  <c r="R176" i="20" s="1"/>
  <c r="Q55" i="2"/>
  <c r="R55" i="2" s="1"/>
  <c r="N56" i="21"/>
  <c r="N56" i="20"/>
  <c r="Q157" i="2"/>
  <c r="R157" i="2" s="1"/>
  <c r="N158" i="21"/>
  <c r="N158" i="20"/>
  <c r="R158" i="20" s="1"/>
  <c r="Q100" i="2"/>
  <c r="R100" i="2" s="1"/>
  <c r="N101" i="21"/>
  <c r="N101" i="20"/>
  <c r="Q68" i="2"/>
  <c r="R68" i="2" s="1"/>
  <c r="N69" i="21"/>
  <c r="R69" i="21" s="1"/>
  <c r="N69" i="20"/>
  <c r="R69" i="20" s="1"/>
  <c r="Q93" i="2"/>
  <c r="R93" i="2" s="1"/>
  <c r="N94" i="21"/>
  <c r="R94" i="21" s="1"/>
  <c r="S94" i="21" s="1"/>
  <c r="T94" i="21" s="1"/>
  <c r="N94" i="20"/>
  <c r="R94" i="20" s="1"/>
  <c r="S94" i="20" s="1"/>
  <c r="T94" i="20" s="1"/>
  <c r="Q196" i="2"/>
  <c r="R196" i="2" s="1"/>
  <c r="N197" i="21"/>
  <c r="N197" i="20"/>
  <c r="Q222" i="2"/>
  <c r="R222" i="2" s="1"/>
  <c r="N223" i="21"/>
  <c r="R223" i="21" s="1"/>
  <c r="N223" i="20"/>
  <c r="Q301" i="2"/>
  <c r="R301" i="2" s="1"/>
  <c r="N302" i="21"/>
  <c r="R302" i="21" s="1"/>
  <c r="N302" i="20"/>
  <c r="Q144" i="2"/>
  <c r="R144" i="2" s="1"/>
  <c r="N145" i="21"/>
  <c r="N145" i="20"/>
  <c r="Q130" i="2"/>
  <c r="R130" i="2" s="1"/>
  <c r="N131" i="21"/>
  <c r="N131" i="20"/>
  <c r="R131" i="20" s="1"/>
  <c r="Q132" i="2"/>
  <c r="R132" i="2" s="1"/>
  <c r="N133" i="21"/>
  <c r="N133" i="20"/>
  <c r="Q123" i="2"/>
  <c r="R123" i="2" s="1"/>
  <c r="N124" i="21"/>
  <c r="N124" i="20"/>
  <c r="Q136" i="2"/>
  <c r="R136" i="2" s="1"/>
  <c r="N137" i="21"/>
  <c r="N137" i="20"/>
  <c r="Q216" i="2"/>
  <c r="R216" i="2" s="1"/>
  <c r="N217" i="21"/>
  <c r="N217" i="20"/>
  <c r="Q76" i="2"/>
  <c r="R76" i="2" s="1"/>
  <c r="N77" i="21"/>
  <c r="R77" i="21" s="1"/>
  <c r="N77" i="20"/>
  <c r="Q92" i="2"/>
  <c r="R92" i="2" s="1"/>
  <c r="N93" i="21"/>
  <c r="N93" i="20"/>
  <c r="M106" i="4"/>
  <c r="M106" i="21"/>
  <c r="M106" i="20"/>
  <c r="N109" i="6"/>
  <c r="M109" i="21"/>
  <c r="M109" i="20"/>
  <c r="M51" i="4"/>
  <c r="Q51" i="4" s="1"/>
  <c r="V51" i="4" s="1"/>
  <c r="M51" i="21"/>
  <c r="M51" i="20"/>
  <c r="N241" i="6"/>
  <c r="M241" i="21"/>
  <c r="M241" i="20"/>
  <c r="M98" i="4"/>
  <c r="M98" i="21"/>
  <c r="Q98" i="21" s="1"/>
  <c r="V98" i="21" s="1"/>
  <c r="M98" i="20"/>
  <c r="M37" i="4"/>
  <c r="M37" i="21"/>
  <c r="M37" i="20"/>
  <c r="M278" i="4"/>
  <c r="M278" i="21"/>
  <c r="Q278" i="21" s="1"/>
  <c r="V278" i="21" s="1"/>
  <c r="M278" i="20"/>
  <c r="N233" i="6"/>
  <c r="T233" i="6" s="1"/>
  <c r="Y233" i="6" s="1"/>
  <c r="F73" i="19" s="1"/>
  <c r="M233" i="21"/>
  <c r="M233" i="20"/>
  <c r="N119" i="6"/>
  <c r="M119" i="21"/>
  <c r="M119" i="20"/>
  <c r="M170" i="4"/>
  <c r="M170" i="21"/>
  <c r="M170" i="20"/>
  <c r="M312" i="4"/>
  <c r="M312" i="21"/>
  <c r="M312" i="20"/>
  <c r="N117" i="6"/>
  <c r="M117" i="21"/>
  <c r="M117" i="20"/>
  <c r="Q215" i="21"/>
  <c r="V215" i="21" s="1"/>
  <c r="Q214" i="20"/>
  <c r="V214" i="20" s="1"/>
  <c r="Q180" i="21"/>
  <c r="V180" i="21" s="1"/>
  <c r="Q28" i="20"/>
  <c r="V28" i="20" s="1"/>
  <c r="Q36" i="21"/>
  <c r="V36" i="21" s="1"/>
  <c r="Q184" i="21"/>
  <c r="V184" i="21" s="1"/>
  <c r="Q83" i="20"/>
  <c r="V83" i="20" s="1"/>
  <c r="Q181" i="21"/>
  <c r="V181" i="21" s="1"/>
  <c r="Q151" i="20"/>
  <c r="V151" i="20" s="1"/>
  <c r="Q310" i="20"/>
  <c r="V310" i="20" s="1"/>
  <c r="Q293" i="21"/>
  <c r="V293" i="21" s="1"/>
  <c r="Q281" i="20"/>
  <c r="V281" i="20" s="1"/>
  <c r="Q134" i="20"/>
  <c r="V134" i="20" s="1"/>
  <c r="Q146" i="21"/>
  <c r="V146" i="21" s="1"/>
  <c r="Q245" i="20"/>
  <c r="V245" i="20" s="1"/>
  <c r="Q296" i="20"/>
  <c r="V296" i="20" s="1"/>
  <c r="Q163" i="21"/>
  <c r="V163" i="21" s="1"/>
  <c r="R163" i="21"/>
  <c r="R257" i="21"/>
  <c r="Q257" i="21"/>
  <c r="V257" i="21" s="1"/>
  <c r="Q123" i="20"/>
  <c r="V123" i="20" s="1"/>
  <c r="R123" i="20"/>
  <c r="Q43" i="20"/>
  <c r="V43" i="20" s="1"/>
  <c r="Q79" i="20"/>
  <c r="V79" i="20" s="1"/>
  <c r="R79" i="20"/>
  <c r="Q246" i="21"/>
  <c r="V246" i="21" s="1"/>
  <c r="Q86" i="20"/>
  <c r="V86" i="20" s="1"/>
  <c r="Q309" i="20"/>
  <c r="V309" i="20" s="1"/>
  <c r="S4" i="20"/>
  <c r="T4" i="20" s="1"/>
  <c r="W4" i="20"/>
  <c r="X4" i="20" s="1"/>
  <c r="Y4" i="20" s="1"/>
  <c r="Q249" i="20"/>
  <c r="V249" i="20" s="1"/>
  <c r="Q247" i="21"/>
  <c r="V247" i="21" s="1"/>
  <c r="Q236" i="20"/>
  <c r="V236" i="20" s="1"/>
  <c r="Q44" i="20"/>
  <c r="V44" i="20" s="1"/>
  <c r="Q46" i="21"/>
  <c r="V46" i="21" s="1"/>
  <c r="Q228" i="21"/>
  <c r="V228" i="21" s="1"/>
  <c r="Q126" i="20"/>
  <c r="V126" i="20" s="1"/>
  <c r="R212" i="21"/>
  <c r="Q212" i="21"/>
  <c r="V212" i="21" s="1"/>
  <c r="Q260" i="21"/>
  <c r="V260" i="21" s="1"/>
  <c r="Q221" i="20"/>
  <c r="V221" i="20" s="1"/>
  <c r="Q122" i="20"/>
  <c r="V122" i="20" s="1"/>
  <c r="Q70" i="20"/>
  <c r="V70" i="20" s="1"/>
  <c r="Q165" i="20"/>
  <c r="V165" i="20" s="1"/>
  <c r="Q50" i="21"/>
  <c r="V50" i="21" s="1"/>
  <c r="Q5" i="20"/>
  <c r="V5" i="20" s="1"/>
  <c r="Q260" i="2"/>
  <c r="R260" i="2" s="1"/>
  <c r="N261" i="21"/>
  <c r="N261" i="20"/>
  <c r="Q150" i="2"/>
  <c r="R150" i="2" s="1"/>
  <c r="N151" i="21"/>
  <c r="R151" i="21" s="1"/>
  <c r="N151" i="20"/>
  <c r="R151" i="20" s="1"/>
  <c r="Q168" i="2"/>
  <c r="R168" i="2" s="1"/>
  <c r="N169" i="21"/>
  <c r="N169" i="20"/>
  <c r="Q39" i="2"/>
  <c r="R39" i="2" s="1"/>
  <c r="N40" i="21"/>
  <c r="N40" i="20"/>
  <c r="Q81" i="2"/>
  <c r="R81" i="2" s="1"/>
  <c r="N82" i="21"/>
  <c r="N82" i="20"/>
  <c r="Q22" i="2"/>
  <c r="R22" i="2" s="1"/>
  <c r="N23" i="21"/>
  <c r="R23" i="21" s="1"/>
  <c r="N23" i="20"/>
  <c r="Q29" i="2"/>
  <c r="R29" i="2" s="1"/>
  <c r="N30" i="21"/>
  <c r="N30" i="20"/>
  <c r="Q181" i="2"/>
  <c r="R181" i="2" s="1"/>
  <c r="N182" i="21"/>
  <c r="N182" i="20"/>
  <c r="Q307" i="2"/>
  <c r="R307" i="2" s="1"/>
  <c r="N308" i="21"/>
  <c r="N308" i="20"/>
  <c r="R308" i="20" s="1"/>
  <c r="Q165" i="2"/>
  <c r="R165" i="2" s="1"/>
  <c r="N166" i="21"/>
  <c r="N166" i="20"/>
  <c r="Q43" i="2"/>
  <c r="R43" i="2" s="1"/>
  <c r="N44" i="21"/>
  <c r="R44" i="21" s="1"/>
  <c r="N44" i="20"/>
  <c r="R44" i="20" s="1"/>
  <c r="Q62" i="2"/>
  <c r="R62" i="2" s="1"/>
  <c r="N63" i="21"/>
  <c r="N63" i="20"/>
  <c r="Q26" i="2"/>
  <c r="R26" i="2" s="1"/>
  <c r="N27" i="21"/>
  <c r="N27" i="20"/>
  <c r="R27" i="20" s="1"/>
  <c r="Q239" i="2"/>
  <c r="R239" i="2" s="1"/>
  <c r="N240" i="21"/>
  <c r="R240" i="21" s="1"/>
  <c r="N240" i="20"/>
  <c r="R240" i="20" s="1"/>
  <c r="Q225" i="2"/>
  <c r="R225" i="2" s="1"/>
  <c r="N226" i="21"/>
  <c r="R226" i="21" s="1"/>
  <c r="N226" i="20"/>
  <c r="Q280" i="2"/>
  <c r="R280" i="2" s="1"/>
  <c r="N281" i="21"/>
  <c r="N281" i="20"/>
  <c r="R281" i="20" s="1"/>
  <c r="Q63" i="2"/>
  <c r="R63" i="2" s="1"/>
  <c r="N64" i="21"/>
  <c r="N64" i="20"/>
  <c r="Q48" i="2"/>
  <c r="R48" i="2" s="1"/>
  <c r="N49" i="21"/>
  <c r="R49" i="21" s="1"/>
  <c r="N49" i="20"/>
  <c r="Q31" i="2"/>
  <c r="R31" i="2" s="1"/>
  <c r="N32" i="21"/>
  <c r="N32" i="20"/>
  <c r="Q201" i="2"/>
  <c r="R201" i="2" s="1"/>
  <c r="N202" i="21"/>
  <c r="N202" i="20"/>
  <c r="R202" i="20" s="1"/>
  <c r="Q85" i="2"/>
  <c r="R85" i="2" s="1"/>
  <c r="N86" i="21"/>
  <c r="N86" i="20"/>
  <c r="R86" i="20" s="1"/>
  <c r="Q190" i="2"/>
  <c r="R190" i="2" s="1"/>
  <c r="N191" i="21"/>
  <c r="N191" i="20"/>
  <c r="Q286" i="2"/>
  <c r="R286" i="2" s="1"/>
  <c r="N287" i="21"/>
  <c r="N287" i="20"/>
  <c r="Q304" i="2"/>
  <c r="R304" i="2" s="1"/>
  <c r="N305" i="21"/>
  <c r="N305" i="20"/>
  <c r="R305" i="20" s="1"/>
  <c r="Q180" i="2"/>
  <c r="R180" i="2" s="1"/>
  <c r="N181" i="21"/>
  <c r="R181" i="21" s="1"/>
  <c r="N181" i="20"/>
  <c r="R181" i="20" s="1"/>
  <c r="Q291" i="2"/>
  <c r="R291" i="2" s="1"/>
  <c r="N292" i="21"/>
  <c r="R292" i="21" s="1"/>
  <c r="N292" i="20"/>
  <c r="Q238" i="2"/>
  <c r="R238" i="2" s="1"/>
  <c r="N239" i="21"/>
  <c r="R239" i="21" s="1"/>
  <c r="N239" i="20"/>
  <c r="Q315" i="2"/>
  <c r="R315" i="2" s="1"/>
  <c r="N316" i="21"/>
  <c r="R316" i="21" s="1"/>
  <c r="N316" i="20"/>
  <c r="Q232" i="2"/>
  <c r="R232" i="2" s="1"/>
  <c r="N233" i="21"/>
  <c r="N233" i="20"/>
  <c r="Q11" i="2"/>
  <c r="R11" i="2" s="1"/>
  <c r="N12" i="21"/>
  <c r="N12" i="20"/>
  <c r="Q173" i="2"/>
  <c r="R173" i="2" s="1"/>
  <c r="N174" i="21"/>
  <c r="R174" i="21" s="1"/>
  <c r="N174" i="20"/>
  <c r="R174" i="20" s="1"/>
  <c r="Q207" i="2"/>
  <c r="R207" i="2" s="1"/>
  <c r="N208" i="21"/>
  <c r="N208" i="20"/>
  <c r="Q116" i="2"/>
  <c r="R116" i="2" s="1"/>
  <c r="N117" i="21"/>
  <c r="N117" i="20"/>
  <c r="Q119" i="2"/>
  <c r="R119" i="2" s="1"/>
  <c r="N120" i="21"/>
  <c r="N120" i="20"/>
  <c r="Q259" i="2"/>
  <c r="R259" i="2" s="1"/>
  <c r="N260" i="21"/>
  <c r="R260" i="21" s="1"/>
  <c r="N260" i="20"/>
  <c r="R260" i="20" s="1"/>
  <c r="Q214" i="2"/>
  <c r="R214" i="2" s="1"/>
  <c r="N215" i="21"/>
  <c r="R215" i="21" s="1"/>
  <c r="N215" i="20"/>
  <c r="R215" i="20" s="1"/>
  <c r="Q274" i="2"/>
  <c r="R274" i="2" s="1"/>
  <c r="N275" i="21"/>
  <c r="N275" i="20"/>
  <c r="Q89" i="2"/>
  <c r="R89" i="2" s="1"/>
  <c r="N90" i="21"/>
  <c r="N90" i="20"/>
  <c r="Q251" i="2"/>
  <c r="R251" i="2" s="1"/>
  <c r="N252" i="21"/>
  <c r="N252" i="20"/>
  <c r="Q235" i="2"/>
  <c r="R235" i="2" s="1"/>
  <c r="N236" i="21"/>
  <c r="N236" i="20"/>
  <c r="R236" i="20" s="1"/>
  <c r="Q58" i="2"/>
  <c r="R58" i="2" s="1"/>
  <c r="N59" i="21"/>
  <c r="N59" i="20"/>
  <c r="Q288" i="2"/>
  <c r="R288" i="2" s="1"/>
  <c r="N289" i="21"/>
  <c r="N289" i="20"/>
  <c r="M57" i="4"/>
  <c r="M57" i="21"/>
  <c r="M57" i="20"/>
  <c r="N56" i="6"/>
  <c r="T56" i="6" s="1"/>
  <c r="M56" i="21"/>
  <c r="Q56" i="21" s="1"/>
  <c r="V56" i="21" s="1"/>
  <c r="M56" i="20"/>
  <c r="M92" i="4"/>
  <c r="M92" i="21"/>
  <c r="M92" i="20"/>
  <c r="M42" i="4"/>
  <c r="M42" i="21"/>
  <c r="M42" i="20"/>
  <c r="M12" i="4"/>
  <c r="Q12" i="4" s="1"/>
  <c r="V12" i="4" s="1"/>
  <c r="B36" i="11" s="1"/>
  <c r="M12" i="21"/>
  <c r="M12" i="20"/>
  <c r="M38" i="4"/>
  <c r="M38" i="21"/>
  <c r="M38" i="20"/>
  <c r="M217" i="4"/>
  <c r="M217" i="21"/>
  <c r="M217" i="20"/>
  <c r="M65" i="4"/>
  <c r="M65" i="21"/>
  <c r="M65" i="20"/>
  <c r="M68" i="4"/>
  <c r="M68" i="21"/>
  <c r="M68" i="20"/>
  <c r="M178" i="4"/>
  <c r="M178" i="21"/>
  <c r="Q178" i="21" s="1"/>
  <c r="V178" i="21" s="1"/>
  <c r="M178" i="20"/>
  <c r="M84" i="4"/>
  <c r="M84" i="21"/>
  <c r="M84" i="20"/>
  <c r="N127" i="6"/>
  <c r="M127" i="21"/>
  <c r="M127" i="20"/>
  <c r="M75" i="4"/>
  <c r="Q75" i="4" s="1"/>
  <c r="V75" i="4" s="1"/>
  <c r="B36" i="18" s="1"/>
  <c r="M75" i="21"/>
  <c r="M75" i="20"/>
  <c r="N269" i="6"/>
  <c r="M269" i="21"/>
  <c r="M269" i="20"/>
  <c r="Q274" i="20"/>
  <c r="V274" i="20" s="1"/>
  <c r="Q197" i="20"/>
  <c r="V197" i="20" s="1"/>
  <c r="R197" i="20"/>
  <c r="Q214" i="21"/>
  <c r="V214" i="21" s="1"/>
  <c r="R191" i="20"/>
  <c r="Q191" i="20"/>
  <c r="V191" i="20" s="1"/>
  <c r="Q28" i="21"/>
  <c r="V28" i="21" s="1"/>
  <c r="Q140" i="20"/>
  <c r="V140" i="20" s="1"/>
  <c r="Q210" i="20"/>
  <c r="V210" i="20" s="1"/>
  <c r="Q83" i="21"/>
  <c r="V83" i="21" s="1"/>
  <c r="R199" i="20"/>
  <c r="Q199" i="20"/>
  <c r="V199" i="20" s="1"/>
  <c r="Q151" i="21"/>
  <c r="V151" i="21" s="1"/>
  <c r="Q8" i="20"/>
  <c r="V8" i="20" s="1"/>
  <c r="Q310" i="21"/>
  <c r="V310" i="21" s="1"/>
  <c r="S17" i="21"/>
  <c r="T17" i="21" s="1"/>
  <c r="W17" i="21"/>
  <c r="X17" i="21" s="1"/>
  <c r="Y17" i="21" s="1"/>
  <c r="R121" i="20"/>
  <c r="Q121" i="20"/>
  <c r="V121" i="20" s="1"/>
  <c r="R281" i="21"/>
  <c r="Q281" i="21"/>
  <c r="V281" i="21" s="1"/>
  <c r="Q280" i="20"/>
  <c r="V280" i="20" s="1"/>
  <c r="Q134" i="21"/>
  <c r="V134" i="21" s="1"/>
  <c r="R219" i="20"/>
  <c r="Q219" i="20"/>
  <c r="V219" i="20" s="1"/>
  <c r="Q296" i="21"/>
  <c r="V296" i="21" s="1"/>
  <c r="R272" i="20"/>
  <c r="Q272" i="20"/>
  <c r="V272" i="20" s="1"/>
  <c r="Q268" i="20"/>
  <c r="V268" i="20" s="1"/>
  <c r="R123" i="21"/>
  <c r="Q123" i="21"/>
  <c r="V123" i="21" s="1"/>
  <c r="Q35" i="20"/>
  <c r="V35" i="20" s="1"/>
  <c r="Q79" i="21"/>
  <c r="V79" i="21" s="1"/>
  <c r="Q173" i="20"/>
  <c r="V173" i="20" s="1"/>
  <c r="Q159" i="20"/>
  <c r="V159" i="20" s="1"/>
  <c r="R86" i="21"/>
  <c r="Q86" i="21"/>
  <c r="V86" i="21" s="1"/>
  <c r="Q148" i="20"/>
  <c r="V148" i="20" s="1"/>
  <c r="Q309" i="21"/>
  <c r="V309" i="21" s="1"/>
  <c r="Q249" i="21"/>
  <c r="V249" i="21" s="1"/>
  <c r="Q160" i="20"/>
  <c r="V160" i="20" s="1"/>
  <c r="R236" i="21"/>
  <c r="Q236" i="21"/>
  <c r="V236" i="21" s="1"/>
  <c r="Q284" i="20"/>
  <c r="V284" i="20" s="1"/>
  <c r="Q44" i="21"/>
  <c r="V44" i="21" s="1"/>
  <c r="Q142" i="20"/>
  <c r="V142" i="20" s="1"/>
  <c r="Q275" i="20"/>
  <c r="V275" i="20" s="1"/>
  <c r="R275" i="20"/>
  <c r="Q126" i="21"/>
  <c r="V126" i="21" s="1"/>
  <c r="Q114" i="20"/>
  <c r="V114" i="20" s="1"/>
  <c r="Q230" i="20"/>
  <c r="V230" i="20" s="1"/>
  <c r="Q29" i="20"/>
  <c r="V29" i="20" s="1"/>
  <c r="R221" i="21"/>
  <c r="Q221" i="21"/>
  <c r="V221" i="21" s="1"/>
  <c r="Q103" i="20"/>
  <c r="V103" i="20" s="1"/>
  <c r="Q122" i="21"/>
  <c r="V122" i="21" s="1"/>
  <c r="Q115" i="20"/>
  <c r="V115" i="20" s="1"/>
  <c r="Q70" i="21"/>
  <c r="V70" i="21" s="1"/>
  <c r="Q305" i="20"/>
  <c r="V305" i="20" s="1"/>
  <c r="Q5" i="21"/>
  <c r="V5" i="21" s="1"/>
  <c r="Q308" i="20"/>
  <c r="V308" i="20" s="1"/>
  <c r="Q80" i="2"/>
  <c r="R80" i="2" s="1"/>
  <c r="N81" i="21"/>
  <c r="N81" i="20"/>
  <c r="Q8" i="2"/>
  <c r="R8" i="2" s="1"/>
  <c r="N9" i="21"/>
  <c r="N9" i="20"/>
  <c r="Q273" i="2"/>
  <c r="R273" i="2" s="1"/>
  <c r="N274" i="21"/>
  <c r="R274" i="21" s="1"/>
  <c r="N274" i="20"/>
  <c r="R274" i="20" s="1"/>
  <c r="Q172" i="2"/>
  <c r="R172" i="2" s="1"/>
  <c r="N173" i="21"/>
  <c r="R173" i="21" s="1"/>
  <c r="N173" i="20"/>
  <c r="R173" i="20" s="1"/>
  <c r="Q289" i="2"/>
  <c r="R289" i="2" s="1"/>
  <c r="N290" i="21"/>
  <c r="N290" i="20"/>
  <c r="R290" i="20" s="1"/>
  <c r="Q6" i="2"/>
  <c r="R6" i="2" s="1"/>
  <c r="N7" i="21"/>
  <c r="R7" i="21" s="1"/>
  <c r="N7" i="20"/>
  <c r="R7" i="20" s="1"/>
  <c r="Q146" i="2"/>
  <c r="R146" i="2" s="1"/>
  <c r="N147" i="21"/>
  <c r="N147" i="20"/>
  <c r="Q56" i="2"/>
  <c r="R56" i="2" s="1"/>
  <c r="N57" i="21"/>
  <c r="N57" i="20"/>
  <c r="Q253" i="2"/>
  <c r="R253" i="2" s="1"/>
  <c r="N254" i="21"/>
  <c r="R254" i="21" s="1"/>
  <c r="N254" i="20"/>
  <c r="Q113" i="2"/>
  <c r="R113" i="2" s="1"/>
  <c r="N114" i="21"/>
  <c r="N114" i="20"/>
  <c r="R114" i="20" s="1"/>
  <c r="Q126" i="2"/>
  <c r="R126" i="2" s="1"/>
  <c r="N127" i="21"/>
  <c r="N127" i="20"/>
  <c r="Q294" i="2"/>
  <c r="R294" i="2" s="1"/>
  <c r="N295" i="21"/>
  <c r="N295" i="20"/>
  <c r="Q145" i="2"/>
  <c r="R145" i="2" s="1"/>
  <c r="N146" i="21"/>
  <c r="R146" i="21" s="1"/>
  <c r="N146" i="20"/>
  <c r="R146" i="20" s="1"/>
  <c r="Q285" i="2"/>
  <c r="R285" i="2" s="1"/>
  <c r="N286" i="21"/>
  <c r="N286" i="20"/>
  <c r="Q142" i="2"/>
  <c r="R142" i="2" s="1"/>
  <c r="N143" i="21"/>
  <c r="R143" i="21" s="1"/>
  <c r="N143" i="20"/>
  <c r="Q278" i="2"/>
  <c r="R278" i="2" s="1"/>
  <c r="N279" i="21"/>
  <c r="N279" i="20"/>
  <c r="Q169" i="2"/>
  <c r="R169" i="2" s="1"/>
  <c r="N170" i="21"/>
  <c r="N170" i="20"/>
  <c r="Q67" i="2"/>
  <c r="R67" i="2" s="1"/>
  <c r="N68" i="21"/>
  <c r="N68" i="20"/>
  <c r="Q57" i="2"/>
  <c r="R57" i="2" s="1"/>
  <c r="N58" i="21"/>
  <c r="N58" i="20"/>
  <c r="Q197" i="2"/>
  <c r="R197" i="2" s="1"/>
  <c r="N198" i="21"/>
  <c r="N198" i="20"/>
  <c r="Q35" i="2"/>
  <c r="R35" i="2" s="1"/>
  <c r="N36" i="21"/>
  <c r="R36" i="21" s="1"/>
  <c r="N36" i="20"/>
  <c r="R36" i="20" s="1"/>
  <c r="Q316" i="2"/>
  <c r="R316" i="2" s="1"/>
  <c r="N317" i="21"/>
  <c r="R317" i="21" s="1"/>
  <c r="N317" i="20"/>
  <c r="Q135" i="2"/>
  <c r="R135" i="2" s="1"/>
  <c r="N136" i="21"/>
  <c r="N136" i="20"/>
  <c r="Q45" i="2"/>
  <c r="R45" i="2" s="1"/>
  <c r="N46" i="21"/>
  <c r="R46" i="21" s="1"/>
  <c r="N46" i="20"/>
  <c r="R46" i="20" s="1"/>
  <c r="Q79" i="2"/>
  <c r="R79" i="2" s="1"/>
  <c r="N80" i="21"/>
  <c r="N80" i="20"/>
  <c r="Q129" i="2"/>
  <c r="R129" i="2" s="1"/>
  <c r="N130" i="21"/>
  <c r="N130" i="20"/>
  <c r="R130" i="20" s="1"/>
  <c r="Q104" i="2"/>
  <c r="R104" i="2" s="1"/>
  <c r="N105" i="21"/>
  <c r="N105" i="20"/>
  <c r="Q47" i="2"/>
  <c r="R47" i="2" s="1"/>
  <c r="N48" i="21"/>
  <c r="R48" i="21" s="1"/>
  <c r="N48" i="20"/>
  <c r="Q127" i="2"/>
  <c r="R127" i="2" s="1"/>
  <c r="N128" i="21"/>
  <c r="N128" i="20"/>
  <c r="Q90" i="2"/>
  <c r="R90" i="2" s="1"/>
  <c r="N91" i="21"/>
  <c r="N91" i="20"/>
  <c r="Q188" i="2"/>
  <c r="R188" i="2" s="1"/>
  <c r="N189" i="21"/>
  <c r="N189" i="20"/>
  <c r="Q99" i="2"/>
  <c r="R99" i="2" s="1"/>
  <c r="N100" i="21"/>
  <c r="R100" i="21" s="1"/>
  <c r="S100" i="21" s="1"/>
  <c r="T100" i="21" s="1"/>
  <c r="N100" i="20"/>
  <c r="N11" i="6"/>
  <c r="T11" i="6" s="1"/>
  <c r="Y11" i="6" s="1"/>
  <c r="B60" i="11" s="1"/>
  <c r="M11" i="21"/>
  <c r="M11" i="20"/>
  <c r="M154" i="4"/>
  <c r="M154" i="21"/>
  <c r="M154" i="20"/>
  <c r="M216" i="4"/>
  <c r="Q216" i="4" s="1"/>
  <c r="V216" i="4" s="1"/>
  <c r="F31" i="19" s="1"/>
  <c r="M216" i="21"/>
  <c r="M216" i="20"/>
  <c r="N55" i="6"/>
  <c r="M55" i="21"/>
  <c r="M55" i="20"/>
  <c r="M286" i="4"/>
  <c r="M286" i="21"/>
  <c r="M286" i="20"/>
  <c r="M13" i="4"/>
  <c r="Q13" i="4" s="1"/>
  <c r="V13" i="4" s="1"/>
  <c r="B37" i="11" s="1"/>
  <c r="M13" i="21"/>
  <c r="M13" i="20"/>
  <c r="M31" i="4"/>
  <c r="M31" i="21"/>
  <c r="M31" i="20"/>
  <c r="M64" i="4"/>
  <c r="M64" i="21"/>
  <c r="Q64" i="21" s="1"/>
  <c r="V64" i="21" s="1"/>
  <c r="M64" i="20"/>
  <c r="N90" i="6"/>
  <c r="T90" i="6" s="1"/>
  <c r="Y90" i="6" s="1"/>
  <c r="D55" i="11" s="1"/>
  <c r="M90" i="21"/>
  <c r="Q90" i="21" s="1"/>
  <c r="V90" i="21" s="1"/>
  <c r="M90" i="20"/>
  <c r="M225" i="4"/>
  <c r="M225" i="21"/>
  <c r="M225" i="20"/>
  <c r="N82" i="6"/>
  <c r="T82" i="6" s="1"/>
  <c r="Y82" i="6" s="1"/>
  <c r="B68" i="18" s="1"/>
  <c r="M82" i="21"/>
  <c r="M82" i="20"/>
  <c r="M169" i="4"/>
  <c r="M169" i="21"/>
  <c r="Q169" i="21" s="1"/>
  <c r="V169" i="21" s="1"/>
  <c r="M169" i="20"/>
  <c r="M208" i="21"/>
  <c r="M208" i="20"/>
  <c r="R197" i="21"/>
  <c r="Q197" i="21"/>
  <c r="V197" i="21" s="1"/>
  <c r="Q77" i="20"/>
  <c r="V77" i="20" s="1"/>
  <c r="R77" i="20"/>
  <c r="R191" i="21"/>
  <c r="Q191" i="21"/>
  <c r="V191" i="21" s="1"/>
  <c r="Q218" i="20"/>
  <c r="V218" i="20" s="1"/>
  <c r="R49" i="20"/>
  <c r="Q49" i="20"/>
  <c r="V49" i="20" s="1"/>
  <c r="Q210" i="21"/>
  <c r="V210" i="21" s="1"/>
  <c r="R316" i="20"/>
  <c r="Q316" i="20"/>
  <c r="V316" i="20" s="1"/>
  <c r="R199" i="21"/>
  <c r="Q199" i="21"/>
  <c r="V199" i="21" s="1"/>
  <c r="Q300" i="20"/>
  <c r="V300" i="20" s="1"/>
  <c r="Q8" i="21"/>
  <c r="V8" i="21" s="1"/>
  <c r="Q102" i="20"/>
  <c r="V102" i="20" s="1"/>
  <c r="R102" i="20"/>
  <c r="S102" i="20" s="1"/>
  <c r="T102" i="20" s="1"/>
  <c r="Q121" i="21"/>
  <c r="V121" i="21" s="1"/>
  <c r="R121" i="21"/>
  <c r="Q194" i="20"/>
  <c r="V194" i="20" s="1"/>
  <c r="Q280" i="21"/>
  <c r="V280" i="21" s="1"/>
  <c r="Q283" i="20"/>
  <c r="V283" i="20" s="1"/>
  <c r="Q272" i="21"/>
  <c r="V272" i="21" s="1"/>
  <c r="R272" i="21"/>
  <c r="Q268" i="21"/>
  <c r="V268" i="21" s="1"/>
  <c r="Q158" i="20"/>
  <c r="V158" i="20" s="1"/>
  <c r="R112" i="20"/>
  <c r="Q112" i="20"/>
  <c r="V112" i="20" s="1"/>
  <c r="W4" i="21"/>
  <c r="X4" i="21" s="1"/>
  <c r="Y4" i="21" s="1"/>
  <c r="S4" i="21"/>
  <c r="T4" i="21" s="1"/>
  <c r="Q173" i="21"/>
  <c r="V173" i="21" s="1"/>
  <c r="Q159" i="21"/>
  <c r="V159" i="21" s="1"/>
  <c r="Q135" i="20"/>
  <c r="V135" i="20" s="1"/>
  <c r="R135" i="20"/>
  <c r="Q266" i="20"/>
  <c r="V266" i="20" s="1"/>
  <c r="R266" i="20"/>
  <c r="Q299" i="20"/>
  <c r="V299" i="20" s="1"/>
  <c r="Q160" i="21"/>
  <c r="V160" i="21" s="1"/>
  <c r="Q125" i="20"/>
  <c r="V125" i="20" s="1"/>
  <c r="R125" i="20"/>
  <c r="Q284" i="21"/>
  <c r="V284" i="21" s="1"/>
  <c r="Q138" i="20"/>
  <c r="V138" i="20" s="1"/>
  <c r="Q142" i="21"/>
  <c r="V142" i="21" s="1"/>
  <c r="Q275" i="21"/>
  <c r="V275" i="21" s="1"/>
  <c r="R275" i="21"/>
  <c r="Q78" i="20"/>
  <c r="V78" i="20" s="1"/>
  <c r="R114" i="21"/>
  <c r="Q114" i="21"/>
  <c r="V114" i="21" s="1"/>
  <c r="Q230" i="21"/>
  <c r="V230" i="21" s="1"/>
  <c r="Q29" i="21"/>
  <c r="V29" i="21" s="1"/>
  <c r="Q27" i="20"/>
  <c r="V27" i="20" s="1"/>
  <c r="Q103" i="21"/>
  <c r="V103" i="21" s="1"/>
  <c r="Q205" i="20"/>
  <c r="V205" i="20" s="1"/>
  <c r="Q115" i="21"/>
  <c r="V115" i="21" s="1"/>
  <c r="Q313" i="20"/>
  <c r="V313" i="20" s="1"/>
  <c r="Q305" i="21"/>
  <c r="V305" i="21" s="1"/>
  <c r="R305" i="21"/>
  <c r="Q267" i="20"/>
  <c r="V267" i="20" s="1"/>
  <c r="R308" i="21"/>
  <c r="Q308" i="21"/>
  <c r="V308" i="21" s="1"/>
  <c r="Q7" i="2"/>
  <c r="R7" i="2" s="1"/>
  <c r="N8" i="21"/>
  <c r="R8" i="21" s="1"/>
  <c r="N8" i="20"/>
  <c r="R8" i="20" s="1"/>
  <c r="Q237" i="2"/>
  <c r="R237" i="2" s="1"/>
  <c r="N238" i="21"/>
  <c r="N238" i="20"/>
  <c r="R238" i="20" s="1"/>
  <c r="Q203" i="2"/>
  <c r="R203" i="2" s="1"/>
  <c r="N204" i="21"/>
  <c r="R204" i="21" s="1"/>
  <c r="N204" i="20"/>
  <c r="Q87" i="2"/>
  <c r="R87" i="2" s="1"/>
  <c r="N88" i="21"/>
  <c r="N88" i="20"/>
  <c r="Q298" i="2"/>
  <c r="R298" i="2" s="1"/>
  <c r="N299" i="21"/>
  <c r="R299" i="21" s="1"/>
  <c r="N299" i="20"/>
  <c r="R299" i="20" s="1"/>
  <c r="Q261" i="2"/>
  <c r="R261" i="2" s="1"/>
  <c r="N262" i="21"/>
  <c r="N262" i="20"/>
  <c r="Q118" i="2"/>
  <c r="R118" i="2" s="1"/>
  <c r="N119" i="21"/>
  <c r="N119" i="20"/>
  <c r="Q94" i="2"/>
  <c r="R94" i="2" s="1"/>
  <c r="N95" i="21"/>
  <c r="N95" i="20"/>
  <c r="R95" i="20" s="1"/>
  <c r="S95" i="20" s="1"/>
  <c r="T95" i="20" s="1"/>
  <c r="Q306" i="2"/>
  <c r="R306" i="2" s="1"/>
  <c r="N307" i="21"/>
  <c r="R307" i="21" s="1"/>
  <c r="N307" i="20"/>
  <c r="R307" i="20" s="1"/>
  <c r="Q200" i="2"/>
  <c r="R200" i="2" s="1"/>
  <c r="N201" i="21"/>
  <c r="N201" i="20"/>
  <c r="Q97" i="2"/>
  <c r="R97" i="2" s="1"/>
  <c r="N98" i="21"/>
  <c r="N98" i="20"/>
  <c r="Q17" i="2"/>
  <c r="R17" i="2" s="1"/>
  <c r="N18" i="21"/>
  <c r="N18" i="20"/>
  <c r="Q102" i="2"/>
  <c r="R102" i="2" s="1"/>
  <c r="N103" i="21"/>
  <c r="R103" i="21" s="1"/>
  <c r="S103" i="21" s="1"/>
  <c r="T103" i="21" s="1"/>
  <c r="N103" i="20"/>
  <c r="R103" i="20" s="1"/>
  <c r="S103" i="20" s="1"/>
  <c r="T103" i="20" s="1"/>
  <c r="Q69" i="2"/>
  <c r="R69" i="2" s="1"/>
  <c r="N70" i="21"/>
  <c r="R70" i="21" s="1"/>
  <c r="N70" i="20"/>
  <c r="R70" i="20" s="1"/>
  <c r="Q221" i="2"/>
  <c r="R221" i="2" s="1"/>
  <c r="N222" i="21"/>
  <c r="R222" i="21" s="1"/>
  <c r="N222" i="20"/>
  <c r="Q61" i="2"/>
  <c r="R61" i="2" s="1"/>
  <c r="N62" i="21"/>
  <c r="N62" i="20"/>
  <c r="R62" i="20" s="1"/>
  <c r="Q30" i="2"/>
  <c r="R30" i="2" s="1"/>
  <c r="N31" i="21"/>
  <c r="N31" i="20"/>
  <c r="Q36" i="2"/>
  <c r="R36" i="2" s="1"/>
  <c r="N37" i="21"/>
  <c r="N37" i="20"/>
  <c r="Q148" i="2"/>
  <c r="R148" i="2" s="1"/>
  <c r="N149" i="21"/>
  <c r="R149" i="21" s="1"/>
  <c r="N149" i="20"/>
  <c r="Q155" i="2"/>
  <c r="R155" i="2" s="1"/>
  <c r="N156" i="21"/>
  <c r="N156" i="20"/>
  <c r="R156" i="20" s="1"/>
  <c r="Q109" i="2"/>
  <c r="R109" i="2" s="1"/>
  <c r="N110" i="21"/>
  <c r="N110" i="20"/>
  <c r="Q161" i="2"/>
  <c r="R161" i="2" s="1"/>
  <c r="N162" i="21"/>
  <c r="N162" i="20"/>
  <c r="Q241" i="2"/>
  <c r="R241" i="2" s="1"/>
  <c r="N242" i="21"/>
  <c r="N242" i="20"/>
  <c r="Q24" i="2"/>
  <c r="R24" i="2" s="1"/>
  <c r="N25" i="21"/>
  <c r="R25" i="21" s="1"/>
  <c r="N25" i="20"/>
  <c r="R25" i="20" s="1"/>
  <c r="Q292" i="2"/>
  <c r="R292" i="2" s="1"/>
  <c r="N293" i="21"/>
  <c r="R293" i="21" s="1"/>
  <c r="N293" i="20"/>
  <c r="R293" i="20" s="1"/>
  <c r="Q133" i="2"/>
  <c r="R133" i="2" s="1"/>
  <c r="N134" i="21"/>
  <c r="R134" i="21" s="1"/>
  <c r="N134" i="20"/>
  <c r="R134" i="20" s="1"/>
  <c r="Q28" i="2"/>
  <c r="R28" i="2" s="1"/>
  <c r="N29" i="21"/>
  <c r="R29" i="21" s="1"/>
  <c r="N29" i="20"/>
  <c r="R29" i="20" s="1"/>
  <c r="Q110" i="2"/>
  <c r="R110" i="2" s="1"/>
  <c r="N111" i="21"/>
  <c r="R111" i="21" s="1"/>
  <c r="N111" i="20"/>
  <c r="R111" i="20" s="1"/>
  <c r="Q51" i="2"/>
  <c r="R51" i="2" s="1"/>
  <c r="N52" i="21"/>
  <c r="R52" i="21" s="1"/>
  <c r="N52" i="20"/>
  <c r="R52" i="20" s="1"/>
  <c r="Q213" i="2"/>
  <c r="R213" i="2" s="1"/>
  <c r="N214" i="21"/>
  <c r="R214" i="21" s="1"/>
  <c r="N214" i="20"/>
  <c r="R214" i="20" s="1"/>
  <c r="Q210" i="2"/>
  <c r="R210" i="2" s="1"/>
  <c r="N211" i="21"/>
  <c r="R211" i="21" s="1"/>
  <c r="N211" i="20"/>
  <c r="Q270" i="2"/>
  <c r="R270" i="2" s="1"/>
  <c r="N271" i="21"/>
  <c r="N271" i="20"/>
  <c r="Q60" i="2"/>
  <c r="R60" i="2" s="1"/>
  <c r="N61" i="21"/>
  <c r="N61" i="20"/>
  <c r="Q152" i="2"/>
  <c r="R152" i="2" s="1"/>
  <c r="N153" i="21"/>
  <c r="N153" i="20"/>
  <c r="Q268" i="2"/>
  <c r="R268" i="2" s="1"/>
  <c r="N269" i="21"/>
  <c r="N269" i="20"/>
  <c r="Q314" i="2"/>
  <c r="R314" i="2" s="1"/>
  <c r="N315" i="21"/>
  <c r="R315" i="21" s="1"/>
  <c r="N315" i="20"/>
  <c r="R315" i="20" s="1"/>
  <c r="Q121" i="2"/>
  <c r="R121" i="2" s="1"/>
  <c r="N122" i="21"/>
  <c r="R122" i="21" s="1"/>
  <c r="N122" i="20"/>
  <c r="R122" i="20" s="1"/>
  <c r="Q25" i="2"/>
  <c r="R25" i="2" s="1"/>
  <c r="N26" i="21"/>
  <c r="N26" i="20"/>
  <c r="Q147" i="2"/>
  <c r="R147" i="2" s="1"/>
  <c r="N148" i="21"/>
  <c r="R148" i="21" s="1"/>
  <c r="N148" i="20"/>
  <c r="R148" i="20" s="1"/>
  <c r="M97" i="4"/>
  <c r="M97" i="21"/>
  <c r="M97" i="20"/>
  <c r="M153" i="4"/>
  <c r="M153" i="21"/>
  <c r="Q153" i="21" s="1"/>
  <c r="V153" i="21" s="1"/>
  <c r="M153" i="20"/>
  <c r="N20" i="6"/>
  <c r="T20" i="6" s="1"/>
  <c r="Y20" i="6" s="1"/>
  <c r="B69" i="11" s="1"/>
  <c r="M20" i="21"/>
  <c r="Q20" i="21" s="1"/>
  <c r="V20" i="21" s="1"/>
  <c r="M20" i="20"/>
  <c r="N93" i="6"/>
  <c r="M93" i="21"/>
  <c r="M93" i="20"/>
  <c r="M14" i="4"/>
  <c r="Q14" i="4" s="1"/>
  <c r="V14" i="4" s="1"/>
  <c r="B38" i="11" s="1"/>
  <c r="M14" i="21"/>
  <c r="M14" i="20"/>
  <c r="N101" i="6"/>
  <c r="M101" i="21"/>
  <c r="M101" i="20"/>
  <c r="M40" i="4"/>
  <c r="Q40" i="4" s="1"/>
  <c r="V40" i="4" s="1"/>
  <c r="H43" i="11" s="1"/>
  <c r="M40" i="21"/>
  <c r="M40" i="20"/>
  <c r="M104" i="4"/>
  <c r="M104" i="21"/>
  <c r="M104" i="20"/>
  <c r="N232" i="6"/>
  <c r="M232" i="21"/>
  <c r="M232" i="20"/>
  <c r="M91" i="4"/>
  <c r="M91" i="21"/>
  <c r="M91" i="20"/>
  <c r="N270" i="6"/>
  <c r="T270" i="6" s="1"/>
  <c r="Y270" i="6" s="1"/>
  <c r="J68" i="19" s="1"/>
  <c r="M270" i="21"/>
  <c r="M270" i="20"/>
  <c r="N128" i="6"/>
  <c r="M128" i="21"/>
  <c r="M128" i="20"/>
  <c r="M195" i="4"/>
  <c r="Q195" i="4" s="1"/>
  <c r="V195" i="4" s="1"/>
  <c r="B31" i="19" s="1"/>
  <c r="M195" i="21"/>
  <c r="M195" i="20"/>
  <c r="R231" i="20"/>
  <c r="Q231" i="20"/>
  <c r="V231" i="20" s="1"/>
  <c r="R251" i="20"/>
  <c r="Q251" i="20"/>
  <c r="V251" i="20" s="1"/>
  <c r="Q218" i="21"/>
  <c r="V218" i="21" s="1"/>
  <c r="Q223" i="20"/>
  <c r="V223" i="20" s="1"/>
  <c r="R223" i="20"/>
  <c r="Q49" i="21"/>
  <c r="V49" i="21" s="1"/>
  <c r="Q316" i="21"/>
  <c r="V316" i="21" s="1"/>
  <c r="Q291" i="20"/>
  <c r="V291" i="20" s="1"/>
  <c r="R291" i="20"/>
  <c r="Q300" i="21"/>
  <c r="V300" i="21" s="1"/>
  <c r="Q238" i="20"/>
  <c r="V238" i="20" s="1"/>
  <c r="Q102" i="21"/>
  <c r="V102" i="21" s="1"/>
  <c r="Q264" i="20"/>
  <c r="V264" i="20" s="1"/>
  <c r="Q132" i="20"/>
  <c r="V132" i="20" s="1"/>
  <c r="Q194" i="21"/>
  <c r="V194" i="21" s="1"/>
  <c r="Q193" i="20"/>
  <c r="V193" i="20" s="1"/>
  <c r="R168" i="20"/>
  <c r="Q168" i="20"/>
  <c r="V168" i="20" s="1"/>
  <c r="Q100" i="20"/>
  <c r="V100" i="20" s="1"/>
  <c r="R100" i="20"/>
  <c r="S100" i="20" s="1"/>
  <c r="T100" i="20" s="1"/>
  <c r="Q283" i="21"/>
  <c r="V283" i="21" s="1"/>
  <c r="Q243" i="20"/>
  <c r="V243" i="20" s="1"/>
  <c r="R189" i="20"/>
  <c r="Q189" i="20"/>
  <c r="V189" i="20" s="1"/>
  <c r="Q183" i="20"/>
  <c r="V183" i="20" s="1"/>
  <c r="R182" i="20"/>
  <c r="Q182" i="20"/>
  <c r="V182" i="20" s="1"/>
  <c r="Q158" i="21"/>
  <c r="V158" i="21" s="1"/>
  <c r="R158" i="21"/>
  <c r="Q53" i="20"/>
  <c r="V53" i="20" s="1"/>
  <c r="Q112" i="21"/>
  <c r="V112" i="21" s="1"/>
  <c r="R112" i="21"/>
  <c r="Q222" i="20"/>
  <c r="V222" i="20" s="1"/>
  <c r="R222" i="20"/>
  <c r="Q164" i="20"/>
  <c r="V164" i="20" s="1"/>
  <c r="Q130" i="20"/>
  <c r="V130" i="20" s="1"/>
  <c r="Q131" i="20"/>
  <c r="V131" i="20" s="1"/>
  <c r="R135" i="21"/>
  <c r="Q135" i="21"/>
  <c r="V135" i="21" s="1"/>
  <c r="R33" i="20"/>
  <c r="Q33" i="20"/>
  <c r="V33" i="20" s="1"/>
  <c r="Q266" i="21"/>
  <c r="V266" i="21" s="1"/>
  <c r="R266" i="21"/>
  <c r="Q155" i="20"/>
  <c r="V155" i="20" s="1"/>
  <c r="Q299" i="21"/>
  <c r="V299" i="21" s="1"/>
  <c r="Q116" i="20"/>
  <c r="V116" i="20" s="1"/>
  <c r="Q125" i="21"/>
  <c r="V125" i="21" s="1"/>
  <c r="R125" i="21"/>
  <c r="Q124" i="20"/>
  <c r="V124" i="20" s="1"/>
  <c r="R124" i="20"/>
  <c r="Q138" i="21"/>
  <c r="V138" i="21" s="1"/>
  <c r="Q244" i="20"/>
  <c r="V244" i="20" s="1"/>
  <c r="Q78" i="21"/>
  <c r="V78" i="21" s="1"/>
  <c r="Q248" i="20"/>
  <c r="V248" i="20" s="1"/>
  <c r="R201" i="20"/>
  <c r="Q201" i="20"/>
  <c r="V201" i="20" s="1"/>
  <c r="Q27" i="21"/>
  <c r="V27" i="21" s="1"/>
  <c r="R27" i="21"/>
  <c r="Q307" i="20"/>
  <c r="V307" i="20" s="1"/>
  <c r="Q205" i="21"/>
  <c r="V205" i="21" s="1"/>
  <c r="Q313" i="21"/>
  <c r="V313" i="21" s="1"/>
  <c r="R190" i="20"/>
  <c r="Q190" i="20"/>
  <c r="V190" i="20" s="1"/>
  <c r="Q267" i="21"/>
  <c r="V267" i="21" s="1"/>
  <c r="Q156" i="20"/>
  <c r="V156" i="20" s="1"/>
  <c r="Q38" i="2"/>
  <c r="R38" i="2" s="1"/>
  <c r="N39" i="21"/>
  <c r="R39" i="21" s="1"/>
  <c r="N39" i="20"/>
  <c r="Q311" i="2"/>
  <c r="R311" i="2" s="1"/>
  <c r="N312" i="21"/>
  <c r="N312" i="20"/>
  <c r="Q139" i="2"/>
  <c r="R139" i="2" s="1"/>
  <c r="N140" i="21"/>
  <c r="R140" i="21" s="1"/>
  <c r="N140" i="20"/>
  <c r="R140" i="20" s="1"/>
  <c r="Q262" i="2"/>
  <c r="R262" i="2" s="1"/>
  <c r="N263" i="21"/>
  <c r="R263" i="21" s="1"/>
  <c r="N263" i="20"/>
  <c r="R263" i="20" s="1"/>
  <c r="Q131" i="2"/>
  <c r="R131" i="2" s="1"/>
  <c r="N132" i="21"/>
  <c r="N132" i="20"/>
  <c r="R132" i="20" s="1"/>
  <c r="Q74" i="2"/>
  <c r="R74" i="2" s="1"/>
  <c r="N75" i="21"/>
  <c r="N75" i="20"/>
  <c r="Q226" i="2"/>
  <c r="R226" i="2" s="1"/>
  <c r="N227" i="21"/>
  <c r="R227" i="21" s="1"/>
  <c r="N227" i="20"/>
  <c r="Q228" i="2"/>
  <c r="R228" i="2" s="1"/>
  <c r="N229" i="21"/>
  <c r="N229" i="20"/>
  <c r="Q246" i="2"/>
  <c r="R246" i="2" s="1"/>
  <c r="N247" i="21"/>
  <c r="R247" i="21" s="1"/>
  <c r="N247" i="20"/>
  <c r="R247" i="20" s="1"/>
  <c r="Q174" i="2"/>
  <c r="R174" i="2" s="1"/>
  <c r="N175" i="21"/>
  <c r="R175" i="21" s="1"/>
  <c r="N175" i="20"/>
  <c r="R175" i="20" s="1"/>
  <c r="Q312" i="2"/>
  <c r="R312" i="2" s="1"/>
  <c r="N313" i="21"/>
  <c r="R313" i="21" s="1"/>
  <c r="N313" i="20"/>
  <c r="R313" i="20" s="1"/>
  <c r="Q75" i="2"/>
  <c r="R75" i="2" s="1"/>
  <c r="N76" i="21"/>
  <c r="N76" i="20"/>
  <c r="Q185" i="2"/>
  <c r="R185" i="2" s="1"/>
  <c r="N186" i="21"/>
  <c r="N186" i="20"/>
  <c r="Q54" i="2"/>
  <c r="R54" i="2" s="1"/>
  <c r="N55" i="21"/>
  <c r="N55" i="20"/>
  <c r="Q284" i="2"/>
  <c r="R284" i="2" s="1"/>
  <c r="N285" i="21"/>
  <c r="R285" i="21" s="1"/>
  <c r="N285" i="20"/>
  <c r="R285" i="20" s="1"/>
  <c r="Q125" i="2"/>
  <c r="R125" i="2" s="1"/>
  <c r="N126" i="21"/>
  <c r="R126" i="21" s="1"/>
  <c r="N126" i="20"/>
  <c r="R126" i="20" s="1"/>
  <c r="Q153" i="2"/>
  <c r="R153" i="2" s="1"/>
  <c r="N154" i="21"/>
  <c r="N154" i="20"/>
  <c r="Q178" i="2"/>
  <c r="R178" i="2" s="1"/>
  <c r="N179" i="21"/>
  <c r="N179" i="20"/>
  <c r="Q310" i="2"/>
  <c r="R310" i="2" s="1"/>
  <c r="N311" i="21"/>
  <c r="N311" i="20"/>
  <c r="Q138" i="2"/>
  <c r="R138" i="2" s="1"/>
  <c r="N139" i="21"/>
  <c r="R139" i="21" s="1"/>
  <c r="N139" i="20"/>
  <c r="R139" i="20" s="1"/>
  <c r="Q33" i="2"/>
  <c r="R33" i="2" s="1"/>
  <c r="N34" i="21"/>
  <c r="N34" i="20"/>
  <c r="Q4" i="2"/>
  <c r="R4" i="2" s="1"/>
  <c r="N5" i="21"/>
  <c r="R5" i="21" s="1"/>
  <c r="N5" i="20"/>
  <c r="R5" i="20" s="1"/>
  <c r="Q287" i="2"/>
  <c r="R287" i="2" s="1"/>
  <c r="N288" i="21"/>
  <c r="R288" i="21" s="1"/>
  <c r="N288" i="20"/>
  <c r="R288" i="20" s="1"/>
  <c r="Q204" i="2"/>
  <c r="R204" i="2" s="1"/>
  <c r="N205" i="21"/>
  <c r="R205" i="21" s="1"/>
  <c r="N205" i="20"/>
  <c r="R205" i="20" s="1"/>
  <c r="Q267" i="2"/>
  <c r="R267" i="2" s="1"/>
  <c r="N268" i="21"/>
  <c r="R268" i="21" s="1"/>
  <c r="N268" i="20"/>
  <c r="R268" i="20" s="1"/>
  <c r="Q18" i="2"/>
  <c r="R18" i="2" s="1"/>
  <c r="N19" i="21"/>
  <c r="N19" i="20"/>
  <c r="Q199" i="2"/>
  <c r="R199" i="2" s="1"/>
  <c r="N200" i="21"/>
  <c r="R200" i="21" s="1"/>
  <c r="N200" i="20"/>
  <c r="Q164" i="2"/>
  <c r="R164" i="2" s="1"/>
  <c r="N165" i="21"/>
  <c r="R165" i="21" s="1"/>
  <c r="N165" i="20"/>
  <c r="R165" i="20" s="1"/>
  <c r="Q266" i="2"/>
  <c r="R266" i="2" s="1"/>
  <c r="N267" i="21"/>
  <c r="R267" i="21" s="1"/>
  <c r="N267" i="20"/>
  <c r="R267" i="20" s="1"/>
  <c r="Q229" i="2"/>
  <c r="R229" i="2" s="1"/>
  <c r="N230" i="21"/>
  <c r="R230" i="21" s="1"/>
  <c r="N230" i="20"/>
  <c r="R230" i="20" s="1"/>
  <c r="Q184" i="2"/>
  <c r="R184" i="2" s="1"/>
  <c r="N185" i="21"/>
  <c r="R185" i="21" s="1"/>
  <c r="N185" i="20"/>
  <c r="Q282" i="2"/>
  <c r="R282" i="2" s="1"/>
  <c r="N283" i="21"/>
  <c r="R283" i="21" s="1"/>
  <c r="N283" i="20"/>
  <c r="R283" i="20" s="1"/>
  <c r="Q70" i="2"/>
  <c r="R70" i="2" s="1"/>
  <c r="N71" i="21"/>
  <c r="N71" i="20"/>
  <c r="Q73" i="2"/>
  <c r="R73" i="2" s="1"/>
  <c r="N74" i="21"/>
  <c r="N74" i="20"/>
  <c r="Q247" i="2"/>
  <c r="R247" i="2" s="1"/>
  <c r="N248" i="21"/>
  <c r="N248" i="20"/>
  <c r="R248" i="20" s="1"/>
  <c r="Q279" i="2"/>
  <c r="R279" i="2" s="1"/>
  <c r="N280" i="21"/>
  <c r="R280" i="21" s="1"/>
  <c r="N280" i="20"/>
  <c r="R280" i="20" s="1"/>
  <c r="M261" i="4"/>
  <c r="Q261" i="4" s="1"/>
  <c r="V261" i="4" s="1"/>
  <c r="J34" i="19" s="1"/>
  <c r="M261" i="21"/>
  <c r="M261" i="20"/>
  <c r="M287" i="4"/>
  <c r="M287" i="21"/>
  <c r="M287" i="20"/>
  <c r="M145" i="4"/>
  <c r="M145" i="21"/>
  <c r="M145" i="20"/>
  <c r="M19" i="4"/>
  <c r="M19" i="21"/>
  <c r="M19" i="20"/>
  <c r="M26" i="4"/>
  <c r="Q26" i="4" s="1"/>
  <c r="V26" i="4" s="1"/>
  <c r="H29" i="11" s="1"/>
  <c r="M26" i="21"/>
  <c r="M26" i="20"/>
  <c r="M262" i="4"/>
  <c r="Q262" i="4" s="1"/>
  <c r="V262" i="4" s="1"/>
  <c r="J35" i="19" s="1"/>
  <c r="M262" i="21"/>
  <c r="M262" i="20"/>
  <c r="M9" i="4"/>
  <c r="Q9" i="4" s="1"/>
  <c r="V9" i="4" s="1"/>
  <c r="B33" i="11" s="1"/>
  <c r="M9" i="21"/>
  <c r="M9" i="20"/>
  <c r="N137" i="6"/>
  <c r="T137" i="6" s="1"/>
  <c r="Y137" i="6" s="1"/>
  <c r="F60" i="11" s="1"/>
  <c r="M137" i="21"/>
  <c r="M137" i="20"/>
  <c r="N303" i="6"/>
  <c r="M303" i="21"/>
  <c r="M303" i="20"/>
  <c r="M72" i="4"/>
  <c r="Q72" i="4" s="1"/>
  <c r="V72" i="4" s="1"/>
  <c r="M72" i="21"/>
  <c r="M72" i="20"/>
  <c r="N294" i="6"/>
  <c r="M294" i="21"/>
  <c r="M294" i="20"/>
  <c r="N74" i="6"/>
  <c r="M74" i="21"/>
  <c r="M74" i="20"/>
  <c r="M162" i="4"/>
  <c r="M162" i="21"/>
  <c r="M162" i="20"/>
  <c r="M120" i="4"/>
  <c r="Q120" i="4" s="1"/>
  <c r="V120" i="4" s="1"/>
  <c r="D39" i="18" s="1"/>
  <c r="M120" i="21"/>
  <c r="M120" i="20"/>
  <c r="R231" i="21"/>
  <c r="Q231" i="21"/>
  <c r="V231" i="21" s="1"/>
  <c r="Q176" i="20"/>
  <c r="V176" i="20" s="1"/>
  <c r="Q251" i="21"/>
  <c r="V251" i="21" s="1"/>
  <c r="R251" i="21"/>
  <c r="Q198" i="20"/>
  <c r="V198" i="20" s="1"/>
  <c r="R198" i="20"/>
  <c r="Q223" i="21"/>
  <c r="V223" i="21" s="1"/>
  <c r="Q285" i="20"/>
  <c r="V285" i="20" s="1"/>
  <c r="R209" i="20"/>
  <c r="Q209" i="20"/>
  <c r="V209" i="20" s="1"/>
  <c r="R291" i="21"/>
  <c r="Q291" i="21"/>
  <c r="V291" i="21" s="1"/>
  <c r="Q290" i="20"/>
  <c r="V290" i="20" s="1"/>
  <c r="Q238" i="21"/>
  <c r="V238" i="21" s="1"/>
  <c r="R238" i="21"/>
  <c r="Q147" i="20"/>
  <c r="V147" i="20" s="1"/>
  <c r="R147" i="20"/>
  <c r="Q264" i="21"/>
  <c r="V264" i="21" s="1"/>
  <c r="R132" i="21"/>
  <c r="Q132" i="21"/>
  <c r="V132" i="21" s="1"/>
  <c r="Q174" i="20"/>
  <c r="V174" i="20" s="1"/>
  <c r="Q193" i="21"/>
  <c r="V193" i="21" s="1"/>
  <c r="R168" i="21"/>
  <c r="Q168" i="21"/>
  <c r="V168" i="21" s="1"/>
  <c r="Q100" i="21"/>
  <c r="V100" i="21" s="1"/>
  <c r="Q113" i="20"/>
  <c r="V113" i="20" s="1"/>
  <c r="Q243" i="21"/>
  <c r="V243" i="21" s="1"/>
  <c r="Q189" i="21"/>
  <c r="V189" i="21" s="1"/>
  <c r="R189" i="21"/>
  <c r="Q183" i="21"/>
  <c r="V183" i="21" s="1"/>
  <c r="Q182" i="21"/>
  <c r="V182" i="21" s="1"/>
  <c r="R182" i="21"/>
  <c r="Q53" i="21"/>
  <c r="V53" i="21" s="1"/>
  <c r="Q141" i="20"/>
  <c r="V141" i="20" s="1"/>
  <c r="Q222" i="21"/>
  <c r="V222" i="21" s="1"/>
  <c r="Q164" i="21"/>
  <c r="V164" i="21" s="1"/>
  <c r="Q130" i="21"/>
  <c r="V130" i="21" s="1"/>
  <c r="R130" i="21"/>
  <c r="R131" i="21"/>
  <c r="Q131" i="21"/>
  <c r="V131" i="21" s="1"/>
  <c r="R229" i="20"/>
  <c r="Q229" i="20"/>
  <c r="V229" i="20" s="1"/>
  <c r="Q33" i="21"/>
  <c r="V33" i="21" s="1"/>
  <c r="R33" i="21"/>
  <c r="Q60" i="20"/>
  <c r="V60" i="20" s="1"/>
  <c r="R60" i="20"/>
  <c r="Q155" i="21"/>
  <c r="V155" i="21" s="1"/>
  <c r="R155" i="21"/>
  <c r="Q116" i="21"/>
  <c r="V116" i="21" s="1"/>
  <c r="Q259" i="20"/>
  <c r="V259" i="20" s="1"/>
  <c r="Q124" i="21"/>
  <c r="V124" i="21" s="1"/>
  <c r="R124" i="21"/>
  <c r="Q16" i="20"/>
  <c r="V16" i="20" s="1"/>
  <c r="Q244" i="21"/>
  <c r="V244" i="21" s="1"/>
  <c r="Q133" i="20"/>
  <c r="V133" i="20" s="1"/>
  <c r="R133" i="20"/>
  <c r="R248" i="21"/>
  <c r="Q248" i="21"/>
  <c r="V248" i="21" s="1"/>
  <c r="Q118" i="20"/>
  <c r="V118" i="20" s="1"/>
  <c r="R201" i="21"/>
  <c r="Q201" i="21"/>
  <c r="V201" i="21" s="1"/>
  <c r="Q95" i="20"/>
  <c r="V95" i="20" s="1"/>
  <c r="Q307" i="21"/>
  <c r="V307" i="21" s="1"/>
  <c r="Q298" i="20"/>
  <c r="V298" i="20" s="1"/>
  <c r="Q314" i="20"/>
  <c r="V314" i="20" s="1"/>
  <c r="R314" i="20"/>
  <c r="Q190" i="21"/>
  <c r="V190" i="21" s="1"/>
  <c r="R190" i="21"/>
  <c r="Q15" i="20"/>
  <c r="V15" i="20" s="1"/>
  <c r="R156" i="21"/>
  <c r="Q156" i="21"/>
  <c r="V156" i="21" s="1"/>
  <c r="R61" i="20"/>
  <c r="Q61" i="20"/>
  <c r="V61" i="20" s="1"/>
  <c r="Q300" i="2"/>
  <c r="R300" i="2" s="1"/>
  <c r="N301" i="21"/>
  <c r="R301" i="21" s="1"/>
  <c r="N301" i="20"/>
  <c r="R301" i="20" s="1"/>
  <c r="Q83" i="2"/>
  <c r="R83" i="2" s="1"/>
  <c r="N84" i="21"/>
  <c r="N84" i="20"/>
  <c r="Q27" i="2"/>
  <c r="R27" i="2" s="1"/>
  <c r="N28" i="21"/>
  <c r="R28" i="21" s="1"/>
  <c r="N28" i="20"/>
  <c r="R28" i="20" s="1"/>
  <c r="Q248" i="2"/>
  <c r="R248" i="2" s="1"/>
  <c r="N249" i="21"/>
  <c r="R249" i="21" s="1"/>
  <c r="N249" i="20"/>
  <c r="R249" i="20" s="1"/>
  <c r="Q231" i="2"/>
  <c r="R231" i="2" s="1"/>
  <c r="N232" i="21"/>
  <c r="N232" i="20"/>
  <c r="Q82" i="2"/>
  <c r="R82" i="2" s="1"/>
  <c r="N83" i="21"/>
  <c r="R83" i="21" s="1"/>
  <c r="N83" i="20"/>
  <c r="R83" i="20" s="1"/>
  <c r="Q50" i="2"/>
  <c r="R50" i="2" s="1"/>
  <c r="N51" i="21"/>
  <c r="N51" i="20"/>
  <c r="Q108" i="2"/>
  <c r="R108" i="2" s="1"/>
  <c r="N109" i="21"/>
  <c r="N109" i="20"/>
  <c r="Q209" i="2"/>
  <c r="R209" i="2" s="1"/>
  <c r="N210" i="21"/>
  <c r="R210" i="21" s="1"/>
  <c r="N210" i="20"/>
  <c r="R210" i="20" s="1"/>
  <c r="Q215" i="2"/>
  <c r="R215" i="2" s="1"/>
  <c r="N216" i="21"/>
  <c r="N216" i="20"/>
  <c r="Q179" i="2"/>
  <c r="R179" i="2" s="1"/>
  <c r="N180" i="21"/>
  <c r="R180" i="21" s="1"/>
  <c r="N180" i="20"/>
  <c r="R180" i="20" s="1"/>
  <c r="Q305" i="2"/>
  <c r="R305" i="2" s="1"/>
  <c r="N306" i="21"/>
  <c r="R306" i="21" s="1"/>
  <c r="N306" i="20"/>
  <c r="Q244" i="2"/>
  <c r="R244" i="2" s="1"/>
  <c r="N245" i="21"/>
  <c r="R245" i="21" s="1"/>
  <c r="N245" i="20"/>
  <c r="R245" i="20" s="1"/>
  <c r="Q176" i="2"/>
  <c r="R176" i="2" s="1"/>
  <c r="N177" i="21"/>
  <c r="R177" i="21" s="1"/>
  <c r="N177" i="20"/>
  <c r="R177" i="20" s="1"/>
  <c r="Q84" i="2"/>
  <c r="R84" i="2" s="1"/>
  <c r="N85" i="21"/>
  <c r="R85" i="21" s="1"/>
  <c r="N85" i="20"/>
  <c r="Q15" i="2"/>
  <c r="R15" i="2" s="1"/>
  <c r="N16" i="21"/>
  <c r="R16" i="21" s="1"/>
  <c r="N16" i="20"/>
  <c r="R16" i="20" s="1"/>
  <c r="Q269" i="2"/>
  <c r="R269" i="2" s="1"/>
  <c r="N270" i="21"/>
  <c r="N270" i="20"/>
  <c r="Q10" i="2"/>
  <c r="R10" i="2" s="1"/>
  <c r="N11" i="21"/>
  <c r="N11" i="20"/>
  <c r="Q309" i="2"/>
  <c r="R309" i="2" s="1"/>
  <c r="N310" i="21"/>
  <c r="R310" i="21" s="1"/>
  <c r="N310" i="20"/>
  <c r="R310" i="20" s="1"/>
  <c r="Q281" i="2"/>
  <c r="R281" i="2" s="1"/>
  <c r="N282" i="21"/>
  <c r="R282" i="21" s="1"/>
  <c r="N282" i="20"/>
  <c r="Q245" i="2"/>
  <c r="R245" i="2" s="1"/>
  <c r="N246" i="21"/>
  <c r="R246" i="21" s="1"/>
  <c r="N246" i="20"/>
  <c r="R246" i="20" s="1"/>
  <c r="Q227" i="2"/>
  <c r="R227" i="2" s="1"/>
  <c r="N228" i="21"/>
  <c r="R228" i="21" s="1"/>
  <c r="N228" i="20"/>
  <c r="R228" i="20" s="1"/>
  <c r="Q141" i="2"/>
  <c r="R141" i="2" s="1"/>
  <c r="N142" i="21"/>
  <c r="R142" i="21" s="1"/>
  <c r="N142" i="20"/>
  <c r="R142" i="20" s="1"/>
  <c r="Q308" i="2"/>
  <c r="R308" i="2" s="1"/>
  <c r="N309" i="21"/>
  <c r="R309" i="21" s="1"/>
  <c r="N309" i="20"/>
  <c r="R309" i="20" s="1"/>
  <c r="Q272" i="2"/>
  <c r="R272" i="2" s="1"/>
  <c r="N273" i="21"/>
  <c r="R273" i="21" s="1"/>
  <c r="N273" i="20"/>
  <c r="R273" i="20" s="1"/>
  <c r="Q283" i="2"/>
  <c r="R283" i="2" s="1"/>
  <c r="N284" i="21"/>
  <c r="R284" i="21" s="1"/>
  <c r="N284" i="20"/>
  <c r="R284" i="20" s="1"/>
  <c r="Q206" i="2"/>
  <c r="R206" i="2" s="1"/>
  <c r="N207" i="21"/>
  <c r="N207" i="20"/>
  <c r="Q293" i="2"/>
  <c r="R293" i="2" s="1"/>
  <c r="N294" i="21"/>
  <c r="N294" i="20"/>
  <c r="Q264" i="2"/>
  <c r="R264" i="2" s="1"/>
  <c r="N265" i="21"/>
  <c r="R265" i="21" s="1"/>
  <c r="N265" i="20"/>
  <c r="R265" i="20" s="1"/>
  <c r="Q295" i="2"/>
  <c r="R295" i="2" s="1"/>
  <c r="N296" i="21"/>
  <c r="R296" i="21" s="1"/>
  <c r="N296" i="20"/>
  <c r="R296" i="20" s="1"/>
  <c r="Q91" i="2"/>
  <c r="R91" i="2" s="1"/>
  <c r="N92" i="21"/>
  <c r="N92" i="20"/>
  <c r="Q255" i="2"/>
  <c r="R255" i="2" s="1"/>
  <c r="N256" i="21"/>
  <c r="R256" i="21" s="1"/>
  <c r="N256" i="20"/>
  <c r="R256" i="20" s="1"/>
  <c r="Q299" i="2"/>
  <c r="R299" i="2" s="1"/>
  <c r="N300" i="21"/>
  <c r="R300" i="21" s="1"/>
  <c r="N300" i="20"/>
  <c r="R300" i="20" s="1"/>
  <c r="Q224" i="2"/>
  <c r="R224" i="2" s="1"/>
  <c r="N225" i="21"/>
  <c r="N225" i="20"/>
  <c r="Q249" i="2"/>
  <c r="R249" i="2" s="1"/>
  <c r="N250" i="21"/>
  <c r="N250" i="20"/>
  <c r="R250" i="20" s="1"/>
  <c r="Q183" i="2"/>
  <c r="R183" i="2" s="1"/>
  <c r="N184" i="21"/>
  <c r="R184" i="21" s="1"/>
  <c r="N184" i="20"/>
  <c r="R184" i="20" s="1"/>
  <c r="Q302" i="2"/>
  <c r="R302" i="2" s="1"/>
  <c r="N303" i="21"/>
  <c r="N303" i="20"/>
  <c r="Q115" i="2"/>
  <c r="R115" i="2" s="1"/>
  <c r="N116" i="21"/>
  <c r="R116" i="21" s="1"/>
  <c r="N116" i="20"/>
  <c r="R116" i="20" s="1"/>
  <c r="Q202" i="2"/>
  <c r="R202" i="2" s="1"/>
  <c r="N203" i="21"/>
  <c r="R203" i="21" s="1"/>
  <c r="N203" i="20"/>
  <c r="R203" i="20" s="1"/>
  <c r="Q234" i="2"/>
  <c r="R234" i="2" s="1"/>
  <c r="N235" i="21"/>
  <c r="R235" i="21" s="1"/>
  <c r="N235" i="20"/>
  <c r="R235" i="20" s="1"/>
  <c r="Q13" i="2"/>
  <c r="R13" i="2" s="1"/>
  <c r="N14" i="21"/>
  <c r="N14" i="20"/>
  <c r="V67" i="4"/>
  <c r="B28" i="18" s="1"/>
  <c r="M110" i="4"/>
  <c r="Q110" i="4" s="1"/>
  <c r="V110" i="4" s="1"/>
  <c r="D29" i="18" s="1"/>
  <c r="M110" i="21"/>
  <c r="M110" i="20"/>
  <c r="M41" i="4"/>
  <c r="M41" i="21"/>
  <c r="M41" i="20"/>
  <c r="N30" i="6"/>
  <c r="M30" i="21"/>
  <c r="M30" i="20"/>
  <c r="N304" i="6"/>
  <c r="T304" i="6" s="1"/>
  <c r="Y304" i="6" s="1"/>
  <c r="D60" i="19" s="1"/>
  <c r="M304" i="21"/>
  <c r="M304" i="20"/>
  <c r="M47" i="4"/>
  <c r="Q47" i="4" s="1"/>
  <c r="V47" i="4" s="1"/>
  <c r="J29" i="11" s="1"/>
  <c r="M47" i="21"/>
  <c r="M47" i="20"/>
  <c r="N311" i="6"/>
  <c r="M311" i="21"/>
  <c r="M311" i="20"/>
  <c r="N32" i="6"/>
  <c r="T32" i="6" s="1"/>
  <c r="M32" i="21"/>
  <c r="M32" i="20"/>
  <c r="M196" i="4"/>
  <c r="M196" i="21"/>
  <c r="M196" i="20"/>
  <c r="M81" i="4"/>
  <c r="M81" i="21"/>
  <c r="Q81" i="21" s="1"/>
  <c r="V81" i="21" s="1"/>
  <c r="M81" i="20"/>
  <c r="M80" i="4"/>
  <c r="M80" i="21"/>
  <c r="M80" i="20"/>
  <c r="N88" i="6"/>
  <c r="T88" i="6" s="1"/>
  <c r="Y88" i="6" s="1"/>
  <c r="D53" i="11" s="1"/>
  <c r="M88" i="21"/>
  <c r="M88" i="20"/>
  <c r="N295" i="6"/>
  <c r="M295" i="21"/>
  <c r="M295" i="20"/>
  <c r="M253" i="4"/>
  <c r="Q253" i="4" s="1"/>
  <c r="V253" i="4" s="1"/>
  <c r="H47" i="19" s="1"/>
  <c r="M253" i="21"/>
  <c r="M253" i="20"/>
  <c r="Q176" i="21"/>
  <c r="V176" i="21" s="1"/>
  <c r="Q302" i="20"/>
  <c r="V302" i="20" s="1"/>
  <c r="R302" i="20"/>
  <c r="Q198" i="21"/>
  <c r="V198" i="21" s="1"/>
  <c r="R198" i="21"/>
  <c r="R282" i="20"/>
  <c r="Q282" i="20"/>
  <c r="V282" i="20" s="1"/>
  <c r="Q285" i="21"/>
  <c r="V285" i="21" s="1"/>
  <c r="R209" i="21"/>
  <c r="Q209" i="21"/>
  <c r="V209" i="21" s="1"/>
  <c r="R204" i="20"/>
  <c r="Q204" i="20"/>
  <c r="V204" i="20" s="1"/>
  <c r="R290" i="21"/>
  <c r="Q290" i="21"/>
  <c r="V290" i="21" s="1"/>
  <c r="R167" i="20"/>
  <c r="Q167" i="20"/>
  <c r="V167" i="20" s="1"/>
  <c r="Q147" i="21"/>
  <c r="V147" i="21" s="1"/>
  <c r="R147" i="21"/>
  <c r="Q111" i="20"/>
  <c r="V111" i="20" s="1"/>
  <c r="Q250" i="20"/>
  <c r="V250" i="20" s="1"/>
  <c r="Q277" i="20"/>
  <c r="V277" i="20" s="1"/>
  <c r="Q113" i="21"/>
  <c r="V113" i="21" s="1"/>
  <c r="R113" i="21"/>
  <c r="Q62" i="20"/>
  <c r="V62" i="20" s="1"/>
  <c r="Q206" i="20"/>
  <c r="V206" i="20" s="1"/>
  <c r="Q273" i="20"/>
  <c r="V273" i="20" s="1"/>
  <c r="Q256" i="20"/>
  <c r="V256" i="20" s="1"/>
  <c r="Q141" i="21"/>
  <c r="V141" i="21" s="1"/>
  <c r="R289" i="20"/>
  <c r="Q289" i="20"/>
  <c r="V289" i="20" s="1"/>
  <c r="Q177" i="20"/>
  <c r="V177" i="20" s="1"/>
  <c r="R229" i="21"/>
  <c r="Q229" i="21"/>
  <c r="V229" i="21" s="1"/>
  <c r="Q235" i="20"/>
  <c r="V235" i="20" s="1"/>
  <c r="Q23" i="20"/>
  <c r="V23" i="20" s="1"/>
  <c r="R23" i="20"/>
  <c r="Q166" i="20"/>
  <c r="V166" i="20" s="1"/>
  <c r="R166" i="20"/>
  <c r="Q259" i="21"/>
  <c r="V259" i="21" s="1"/>
  <c r="R259" i="21"/>
  <c r="Q175" i="20"/>
  <c r="V175" i="20" s="1"/>
  <c r="Q16" i="21"/>
  <c r="V16" i="21" s="1"/>
  <c r="R306" i="20"/>
  <c r="Q306" i="20"/>
  <c r="V306" i="20" s="1"/>
  <c r="Q133" i="21"/>
  <c r="V133" i="21" s="1"/>
  <c r="R133" i="21"/>
  <c r="R271" i="20"/>
  <c r="Q271" i="20"/>
  <c r="V271" i="20" s="1"/>
  <c r="Q118" i="21"/>
  <c r="V118" i="21" s="1"/>
  <c r="R95" i="21"/>
  <c r="S95" i="21" s="1"/>
  <c r="T95" i="21" s="1"/>
  <c r="Q95" i="21"/>
  <c r="V95" i="21" s="1"/>
  <c r="Q25" i="20"/>
  <c r="V25" i="20" s="1"/>
  <c r="Q298" i="21"/>
  <c r="V298" i="21" s="1"/>
  <c r="Q314" i="21"/>
  <c r="V314" i="21" s="1"/>
  <c r="R314" i="21"/>
  <c r="Q202" i="20"/>
  <c r="V202" i="20" s="1"/>
  <c r="Q15" i="21"/>
  <c r="V15" i="21" s="1"/>
  <c r="Q7" i="20"/>
  <c r="V7" i="20" s="1"/>
  <c r="R61" i="21"/>
  <c r="Q61" i="21"/>
  <c r="V61" i="21" s="1"/>
  <c r="Q303" i="2"/>
  <c r="R303" i="2" s="1"/>
  <c r="N304" i="21"/>
  <c r="N304" i="20"/>
  <c r="Q49" i="2"/>
  <c r="R49" i="2" s="1"/>
  <c r="N50" i="21"/>
  <c r="R50" i="21" s="1"/>
  <c r="N50" i="20"/>
  <c r="R50" i="20" s="1"/>
  <c r="Q277" i="2"/>
  <c r="R277" i="2" s="1"/>
  <c r="N278" i="21"/>
  <c r="R278" i="21" s="1"/>
  <c r="N278" i="20"/>
  <c r="Q42" i="2"/>
  <c r="R42" i="2" s="1"/>
  <c r="N43" i="21"/>
  <c r="R43" i="21" s="1"/>
  <c r="N43" i="20"/>
  <c r="R43" i="20" s="1"/>
  <c r="Q217" i="2"/>
  <c r="R217" i="2" s="1"/>
  <c r="N218" i="21"/>
  <c r="R218" i="21" s="1"/>
  <c r="N218" i="20"/>
  <c r="R218" i="20" s="1"/>
  <c r="Q257" i="2"/>
  <c r="R257" i="2" s="1"/>
  <c r="N258" i="21"/>
  <c r="R258" i="21" s="1"/>
  <c r="N258" i="20"/>
  <c r="R258" i="20" s="1"/>
  <c r="Q163" i="2"/>
  <c r="R163" i="2" s="1"/>
  <c r="N164" i="21"/>
  <c r="R164" i="21" s="1"/>
  <c r="N164" i="20"/>
  <c r="R164" i="20" s="1"/>
  <c r="Q297" i="2"/>
  <c r="R297" i="2" s="1"/>
  <c r="N298" i="21"/>
  <c r="R298" i="21" s="1"/>
  <c r="N298" i="20"/>
  <c r="R298" i="20" s="1"/>
  <c r="Q114" i="2"/>
  <c r="R114" i="2" s="1"/>
  <c r="N115" i="21"/>
  <c r="R115" i="21" s="1"/>
  <c r="N115" i="20"/>
  <c r="R115" i="20" s="1"/>
  <c r="Q193" i="2"/>
  <c r="R193" i="2" s="1"/>
  <c r="N194" i="21"/>
  <c r="R194" i="21" s="1"/>
  <c r="N194" i="20"/>
  <c r="R194" i="20" s="1"/>
  <c r="Q158" i="2"/>
  <c r="R158" i="2" s="1"/>
  <c r="N159" i="21"/>
  <c r="R159" i="21" s="1"/>
  <c r="N159" i="20"/>
  <c r="R159" i="20" s="1"/>
  <c r="Q186" i="2"/>
  <c r="R186" i="2" s="1"/>
  <c r="N187" i="21"/>
  <c r="N187" i="20"/>
  <c r="Q205" i="2"/>
  <c r="R205" i="2" s="1"/>
  <c r="N206" i="21"/>
  <c r="R206" i="21" s="1"/>
  <c r="N206" i="20"/>
  <c r="R206" i="20" s="1"/>
  <c r="Q252" i="2"/>
  <c r="R252" i="2" s="1"/>
  <c r="N253" i="21"/>
  <c r="N253" i="20"/>
  <c r="Q240" i="2"/>
  <c r="R240" i="2" s="1"/>
  <c r="N241" i="21"/>
  <c r="N241" i="20"/>
  <c r="Q236" i="2"/>
  <c r="R236" i="2" s="1"/>
  <c r="N237" i="21"/>
  <c r="R237" i="21" s="1"/>
  <c r="N237" i="20"/>
  <c r="R237" i="20" s="1"/>
  <c r="Q41" i="2"/>
  <c r="R41" i="2" s="1"/>
  <c r="N42" i="21"/>
  <c r="N42" i="20"/>
  <c r="Q19" i="2"/>
  <c r="R19" i="2" s="1"/>
  <c r="N20" i="21"/>
  <c r="R20" i="21" s="1"/>
  <c r="N20" i="20"/>
  <c r="Q117" i="2"/>
  <c r="R117" i="2" s="1"/>
  <c r="N118" i="21"/>
  <c r="R118" i="21" s="1"/>
  <c r="N118" i="20"/>
  <c r="R118" i="20" s="1"/>
  <c r="Q192" i="2"/>
  <c r="R192" i="2" s="1"/>
  <c r="N193" i="21"/>
  <c r="R193" i="21" s="1"/>
  <c r="N193" i="20"/>
  <c r="R193" i="20" s="1"/>
  <c r="Q77" i="2"/>
  <c r="R77" i="2" s="1"/>
  <c r="N78" i="21"/>
  <c r="R78" i="21" s="1"/>
  <c r="N78" i="20"/>
  <c r="R78" i="20" s="1"/>
  <c r="Q103" i="2"/>
  <c r="R103" i="2" s="1"/>
  <c r="N104" i="21"/>
  <c r="N104" i="20"/>
  <c r="Q106" i="2"/>
  <c r="R106" i="2" s="1"/>
  <c r="N107" i="21"/>
  <c r="N107" i="20"/>
  <c r="Q137" i="2"/>
  <c r="R137" i="2" s="1"/>
  <c r="N138" i="21"/>
  <c r="R138" i="21" s="1"/>
  <c r="N138" i="20"/>
  <c r="R138" i="20" s="1"/>
  <c r="Q21" i="2"/>
  <c r="R21" i="2" s="1"/>
  <c r="N22" i="21"/>
  <c r="N22" i="20"/>
  <c r="Q46" i="2"/>
  <c r="R46" i="2" s="1"/>
  <c r="N47" i="21"/>
  <c r="N47" i="20"/>
  <c r="Q242" i="2"/>
  <c r="R242" i="2" s="1"/>
  <c r="N243" i="21"/>
  <c r="R243" i="21" s="1"/>
  <c r="N243" i="20"/>
  <c r="R243" i="20" s="1"/>
  <c r="Q95" i="2"/>
  <c r="R95" i="2" s="1"/>
  <c r="N96" i="21"/>
  <c r="R96" i="21" s="1"/>
  <c r="S96" i="21" s="1"/>
  <c r="T96" i="21" s="1"/>
  <c r="N96" i="20"/>
  <c r="R96" i="20" s="1"/>
  <c r="S96" i="20" s="1"/>
  <c r="T96" i="20" s="1"/>
  <c r="Q140" i="2"/>
  <c r="R140" i="2" s="1"/>
  <c r="N141" i="21"/>
  <c r="R141" i="21" s="1"/>
  <c r="N141" i="20"/>
  <c r="R141" i="20" s="1"/>
  <c r="Q159" i="2"/>
  <c r="R159" i="2" s="1"/>
  <c r="N160" i="21"/>
  <c r="R160" i="21" s="1"/>
  <c r="N160" i="20"/>
  <c r="R160" i="20" s="1"/>
  <c r="Q243" i="2"/>
  <c r="R243" i="2" s="1"/>
  <c r="N244" i="21"/>
  <c r="R244" i="21" s="1"/>
  <c r="N244" i="20"/>
  <c r="R244" i="20" s="1"/>
  <c r="Q98" i="2"/>
  <c r="R98" i="2" s="1"/>
  <c r="N99" i="21"/>
  <c r="N99" i="20"/>
  <c r="Q20" i="2"/>
  <c r="R20" i="2" s="1"/>
  <c r="N21" i="21"/>
  <c r="R21" i="21" s="1"/>
  <c r="N21" i="20"/>
  <c r="Q151" i="2"/>
  <c r="R151" i="2" s="1"/>
  <c r="N152" i="21"/>
  <c r="R152" i="21" s="1"/>
  <c r="N152" i="20"/>
  <c r="R152" i="20" s="1"/>
  <c r="Q187" i="2"/>
  <c r="R187" i="2" s="1"/>
  <c r="N188" i="21"/>
  <c r="R188" i="21" s="1"/>
  <c r="N188" i="20"/>
  <c r="N107" i="6"/>
  <c r="M107" i="21"/>
  <c r="M107" i="20"/>
  <c r="M18" i="4"/>
  <c r="M18" i="21"/>
  <c r="M18" i="20"/>
  <c r="M10" i="4"/>
  <c r="Q10" i="4" s="1"/>
  <c r="V10" i="4" s="1"/>
  <c r="B34" i="11" s="1"/>
  <c r="M10" i="21"/>
  <c r="M10" i="20"/>
  <c r="M54" i="4"/>
  <c r="M54" i="21"/>
  <c r="M54" i="20"/>
  <c r="M144" i="4"/>
  <c r="M144" i="21"/>
  <c r="Q144" i="21" s="1"/>
  <c r="V144" i="21" s="1"/>
  <c r="M144" i="20"/>
  <c r="M242" i="4"/>
  <c r="Q242" i="4" s="1"/>
  <c r="V242" i="4" s="1"/>
  <c r="H36" i="19" s="1"/>
  <c r="M242" i="21"/>
  <c r="M242" i="20"/>
  <c r="M63" i="4"/>
  <c r="M63" i="21"/>
  <c r="M63" i="20"/>
  <c r="M161" i="4"/>
  <c r="Q161" i="4" s="1"/>
  <c r="V161" i="4" s="1"/>
  <c r="F38" i="18" s="1"/>
  <c r="M161" i="21"/>
  <c r="Q161" i="21" s="1"/>
  <c r="V161" i="21" s="1"/>
  <c r="M161" i="20"/>
  <c r="N76" i="6"/>
  <c r="M76" i="21"/>
  <c r="M76" i="20"/>
  <c r="M73" i="4"/>
  <c r="M73" i="21"/>
  <c r="Q73" i="21" s="1"/>
  <c r="V73" i="21" s="1"/>
  <c r="M73" i="20"/>
  <c r="N252" i="6"/>
  <c r="M252" i="21"/>
  <c r="M252" i="20"/>
  <c r="N187" i="6"/>
  <c r="M187" i="21"/>
  <c r="M187" i="20"/>
  <c r="Q85" i="20"/>
  <c r="V85" i="20" s="1"/>
  <c r="R85" i="20"/>
  <c r="Q302" i="21"/>
  <c r="V302" i="21" s="1"/>
  <c r="Q301" i="20"/>
  <c r="V301" i="20" s="1"/>
  <c r="R143" i="20"/>
  <c r="Q143" i="20"/>
  <c r="V143" i="20" s="1"/>
  <c r="Q188" i="20"/>
  <c r="V188" i="20" s="1"/>
  <c r="R188" i="20"/>
  <c r="Q204" i="21"/>
  <c r="V204" i="21" s="1"/>
  <c r="Q203" i="20"/>
  <c r="V203" i="20" s="1"/>
  <c r="Q167" i="21"/>
  <c r="V167" i="21" s="1"/>
  <c r="R167" i="21"/>
  <c r="Q263" i="20"/>
  <c r="V263" i="20" s="1"/>
  <c r="Q111" i="21"/>
  <c r="V111" i="21" s="1"/>
  <c r="Q21" i="20"/>
  <c r="V21" i="20" s="1"/>
  <c r="R21" i="20"/>
  <c r="R200" i="20"/>
  <c r="Q200" i="20"/>
  <c r="V200" i="20" s="1"/>
  <c r="R250" i="21"/>
  <c r="Q250" i="21"/>
  <c r="V250" i="21" s="1"/>
  <c r="R317" i="20"/>
  <c r="Q317" i="20"/>
  <c r="V317" i="20" s="1"/>
  <c r="R277" i="21"/>
  <c r="Q277" i="21"/>
  <c r="V277" i="21" s="1"/>
  <c r="Q149" i="20"/>
  <c r="V149" i="20" s="1"/>
  <c r="R149" i="20"/>
  <c r="Q62" i="21"/>
  <c r="V62" i="21" s="1"/>
  <c r="R62" i="21"/>
  <c r="S17" i="20"/>
  <c r="T17" i="20" s="1"/>
  <c r="W17" i="20"/>
  <c r="X17" i="20" s="1"/>
  <c r="Y17" i="20" s="1"/>
  <c r="Q206" i="21"/>
  <c r="V206" i="21" s="1"/>
  <c r="Q185" i="20"/>
  <c r="V185" i="20" s="1"/>
  <c r="R185" i="20"/>
  <c r="Q256" i="21"/>
  <c r="V256" i="21" s="1"/>
  <c r="Q139" i="20"/>
  <c r="V139" i="20" s="1"/>
  <c r="R289" i="21"/>
  <c r="Q289" i="21"/>
  <c r="V289" i="21" s="1"/>
  <c r="Q220" i="20"/>
  <c r="V220" i="20" s="1"/>
  <c r="R220" i="20"/>
  <c r="Q177" i="21"/>
  <c r="V177" i="21" s="1"/>
  <c r="Q315" i="20"/>
  <c r="V315" i="20" s="1"/>
  <c r="Q258" i="20"/>
  <c r="V258" i="20" s="1"/>
  <c r="Q235" i="21"/>
  <c r="V235" i="21" s="1"/>
  <c r="Q96" i="20"/>
  <c r="V96" i="20" s="1"/>
  <c r="Q23" i="21"/>
  <c r="V23" i="21" s="1"/>
  <c r="Q48" i="20"/>
  <c r="V48" i="20" s="1"/>
  <c r="R48" i="20"/>
  <c r="R166" i="21"/>
  <c r="Q166" i="21"/>
  <c r="V166" i="21" s="1"/>
  <c r="Q292" i="20"/>
  <c r="V292" i="20" s="1"/>
  <c r="R292" i="20"/>
  <c r="Q175" i="21"/>
  <c r="V175" i="21" s="1"/>
  <c r="R211" i="20"/>
  <c r="Q211" i="20"/>
  <c r="V211" i="20" s="1"/>
  <c r="Q306" i="21"/>
  <c r="V306" i="21" s="1"/>
  <c r="Q288" i="20"/>
  <c r="V288" i="20" s="1"/>
  <c r="R271" i="21"/>
  <c r="Q271" i="21"/>
  <c r="V271" i="21" s="1"/>
  <c r="Q237" i="20"/>
  <c r="V237" i="20" s="1"/>
  <c r="Q240" i="20"/>
  <c r="V240" i="20" s="1"/>
  <c r="Q265" i="20"/>
  <c r="V265" i="20" s="1"/>
  <c r="Q254" i="20"/>
  <c r="V254" i="20" s="1"/>
  <c r="R254" i="20"/>
  <c r="R227" i="20"/>
  <c r="Q227" i="20"/>
  <c r="V227" i="20" s="1"/>
  <c r="R226" i="20"/>
  <c r="Q226" i="20"/>
  <c r="V226" i="20" s="1"/>
  <c r="Q202" i="21"/>
  <c r="V202" i="21" s="1"/>
  <c r="R202" i="21"/>
  <c r="Q152" i="20"/>
  <c r="V152" i="20" s="1"/>
  <c r="Q7" i="21"/>
  <c r="V7" i="21" s="1"/>
  <c r="R239" i="20"/>
  <c r="Q239" i="20"/>
  <c r="V239" i="20" s="1"/>
  <c r="H28" i="11"/>
  <c r="T93" i="6"/>
  <c r="Y93" i="6" s="1"/>
  <c r="D58" i="11" s="1"/>
  <c r="T101" i="6"/>
  <c r="Y101" i="6" s="1"/>
  <c r="D66" i="11" s="1"/>
  <c r="T96" i="6"/>
  <c r="Y96" i="6" s="1"/>
  <c r="D61" i="11" s="1"/>
  <c r="T94" i="6"/>
  <c r="Y94" i="6" s="1"/>
  <c r="D59" i="11" s="1"/>
  <c r="T102" i="6"/>
  <c r="Y102" i="6" s="1"/>
  <c r="D67" i="11" s="1"/>
  <c r="T143" i="6"/>
  <c r="Y143" i="6" s="1"/>
  <c r="F66" i="11" s="1"/>
  <c r="L66" i="11" s="1"/>
  <c r="T215" i="6"/>
  <c r="Y215" i="6" s="1"/>
  <c r="F55" i="19" s="1"/>
  <c r="T107" i="6"/>
  <c r="Y107" i="6" s="1"/>
  <c r="D72" i="11" s="1"/>
  <c r="T103" i="6"/>
  <c r="T188" i="6"/>
  <c r="Y188" i="6" s="1"/>
  <c r="H69" i="18" s="1"/>
  <c r="T131" i="6"/>
  <c r="Y131" i="6" s="1"/>
  <c r="F54" i="11" s="1"/>
  <c r="Q148" i="4"/>
  <c r="V148" i="4" s="1"/>
  <c r="F46" i="11" s="1"/>
  <c r="Q317" i="4"/>
  <c r="V317" i="4" s="1"/>
  <c r="D48" i="19" s="1"/>
  <c r="Q79" i="4"/>
  <c r="V79" i="4" s="1"/>
  <c r="B40" i="18" s="1"/>
  <c r="Q138" i="4"/>
  <c r="V138" i="4" s="1"/>
  <c r="F36" i="11" s="1"/>
  <c r="Q121" i="4"/>
  <c r="V121" i="4" s="1"/>
  <c r="D40" i="18" s="1"/>
  <c r="Q60" i="4"/>
  <c r="V60" i="4" s="1"/>
  <c r="J42" i="11" s="1"/>
  <c r="T27" i="6"/>
  <c r="Y27" i="6" s="1"/>
  <c r="H55" i="11" s="1"/>
  <c r="Q316" i="4"/>
  <c r="V316" i="4" s="1"/>
  <c r="D47" i="19" s="1"/>
  <c r="Q282" i="4"/>
  <c r="V282" i="4" s="1"/>
  <c r="L34" i="19" s="1"/>
  <c r="Q180" i="4"/>
  <c r="V180" i="4" s="1"/>
  <c r="H36" i="18" s="1"/>
  <c r="Q126" i="4"/>
  <c r="V126" i="4" s="1"/>
  <c r="D45" i="18" s="1"/>
  <c r="T28" i="6"/>
  <c r="Y28" i="6" s="1"/>
  <c r="H56" i="11" s="1"/>
  <c r="M208" i="4"/>
  <c r="N208" i="6"/>
  <c r="Q292" i="4"/>
  <c r="V292" i="4" s="1"/>
  <c r="L44" i="19" s="1"/>
  <c r="Q291" i="4"/>
  <c r="V291" i="4" s="1"/>
  <c r="L43" i="19" s="1"/>
  <c r="Q315" i="4"/>
  <c r="V315" i="4" s="1"/>
  <c r="D46" i="19" s="1"/>
  <c r="T29" i="6"/>
  <c r="Y29" i="6" s="1"/>
  <c r="H57" i="11" s="1"/>
  <c r="Q22" i="4"/>
  <c r="V22" i="4" s="1"/>
  <c r="B46" i="11" s="1"/>
  <c r="T15" i="6"/>
  <c r="Y15" i="6" s="1"/>
  <c r="B64" i="11" s="1"/>
  <c r="Q62" i="4"/>
  <c r="V62" i="4" s="1"/>
  <c r="J44" i="11" s="1"/>
  <c r="Q53" i="4"/>
  <c r="V53" i="4" s="1"/>
  <c r="J35" i="11" s="1"/>
  <c r="Q193" i="4"/>
  <c r="V193" i="4" s="1"/>
  <c r="B29" i="19" s="1"/>
  <c r="N29" i="19" s="1"/>
  <c r="Q197" i="4"/>
  <c r="V197" i="4" s="1"/>
  <c r="B33" i="19" s="1"/>
  <c r="Q166" i="4"/>
  <c r="V166" i="4" s="1"/>
  <c r="F43" i="18" s="1"/>
  <c r="Q202" i="4"/>
  <c r="V202" i="4" s="1"/>
  <c r="B38" i="19" s="1"/>
  <c r="Q140" i="4"/>
  <c r="V140" i="4" s="1"/>
  <c r="F38" i="11" s="1"/>
  <c r="Q228" i="4"/>
  <c r="V228" i="4" s="1"/>
  <c r="F43" i="19" s="1"/>
  <c r="Q175" i="4"/>
  <c r="V175" i="4" s="1"/>
  <c r="H31" i="18" s="1"/>
  <c r="T7" i="6"/>
  <c r="Y7" i="6" s="1"/>
  <c r="B56" i="11" s="1"/>
  <c r="T16" i="6"/>
  <c r="Y16" i="6" s="1"/>
  <c r="B65" i="11" s="1"/>
  <c r="T35" i="6"/>
  <c r="Y35" i="6" s="1"/>
  <c r="H63" i="11" s="1"/>
  <c r="Q19" i="4"/>
  <c r="V19" i="4" s="1"/>
  <c r="B43" i="11" s="1"/>
  <c r="Q310" i="4"/>
  <c r="V310" i="4" s="1"/>
  <c r="D41" i="19" s="1"/>
  <c r="N41" i="19" s="1"/>
  <c r="Q100" i="4"/>
  <c r="V100" i="4" s="1"/>
  <c r="D40" i="11" s="1"/>
  <c r="Q146" i="4"/>
  <c r="V146" i="4" s="1"/>
  <c r="F44" i="11" s="1"/>
  <c r="Q288" i="4"/>
  <c r="V288" i="4" s="1"/>
  <c r="L40" i="19" s="1"/>
  <c r="Q176" i="4"/>
  <c r="V176" i="4" s="1"/>
  <c r="H32" i="18" s="1"/>
  <c r="Q239" i="4"/>
  <c r="V239" i="4" s="1"/>
  <c r="H33" i="19" s="1"/>
  <c r="T43" i="6"/>
  <c r="T33" i="6"/>
  <c r="Y33" i="6" s="1"/>
  <c r="H61" i="11" s="1"/>
  <c r="Q165" i="4"/>
  <c r="V165" i="4" s="1"/>
  <c r="F42" i="18" s="1"/>
  <c r="Q78" i="4"/>
  <c r="V78" i="4" s="1"/>
  <c r="B39" i="18" s="1"/>
  <c r="Q200" i="4"/>
  <c r="V200" i="4" s="1"/>
  <c r="B36" i="19" s="1"/>
  <c r="Q266" i="4"/>
  <c r="V266" i="4" s="1"/>
  <c r="J39" i="19" s="1"/>
  <c r="T23" i="6"/>
  <c r="Y23" i="6" s="1"/>
  <c r="B72" i="11" s="1"/>
  <c r="Q95" i="4"/>
  <c r="V95" i="4" s="1"/>
  <c r="D35" i="11" s="1"/>
  <c r="W4" i="4"/>
  <c r="T50" i="6"/>
  <c r="Y50" i="6" s="1"/>
  <c r="J57" i="11" s="1"/>
  <c r="Q44" i="4"/>
  <c r="V44" i="4" s="1"/>
  <c r="H47" i="11" s="1"/>
  <c r="T61" i="6"/>
  <c r="Y61" i="6" s="1"/>
  <c r="J68" i="11" s="1"/>
  <c r="Q36" i="4"/>
  <c r="V36" i="4" s="1"/>
  <c r="H39" i="11" s="1"/>
  <c r="Q198" i="4"/>
  <c r="V198" i="4" s="1"/>
  <c r="B34" i="19" s="1"/>
  <c r="Q21" i="4"/>
  <c r="V21" i="4" s="1"/>
  <c r="B45" i="11" s="1"/>
  <c r="Q159" i="4"/>
  <c r="V159" i="4" s="1"/>
  <c r="F36" i="18" s="1"/>
  <c r="Q5" i="4"/>
  <c r="V5" i="4" s="1"/>
  <c r="B29" i="11" s="1"/>
  <c r="Q113" i="4"/>
  <c r="V113" i="4" s="1"/>
  <c r="D32" i="18" s="1"/>
  <c r="Q284" i="4"/>
  <c r="V284" i="4" s="1"/>
  <c r="L36" i="19" s="1"/>
  <c r="Q125" i="4"/>
  <c r="V125" i="4" s="1"/>
  <c r="D44" i="18" s="1"/>
  <c r="J44" i="18" s="1"/>
  <c r="Q133" i="4"/>
  <c r="V133" i="4" s="1"/>
  <c r="F31" i="11" s="1"/>
  <c r="Q296" i="4"/>
  <c r="V296" i="4" s="1"/>
  <c r="L48" i="19" s="1"/>
  <c r="T52" i="6"/>
  <c r="Y52" i="6" s="1"/>
  <c r="J59" i="11" s="1"/>
  <c r="Q219" i="4"/>
  <c r="V219" i="4" s="1"/>
  <c r="F34" i="19" s="1"/>
  <c r="Q141" i="4"/>
  <c r="V141" i="4" s="1"/>
  <c r="F39" i="11" s="1"/>
  <c r="Q222" i="4"/>
  <c r="V222" i="4" s="1"/>
  <c r="F37" i="19" s="1"/>
  <c r="N37" i="19" s="1"/>
  <c r="T77" i="6"/>
  <c r="Y77" i="6" s="1"/>
  <c r="B63" i="18" s="1"/>
  <c r="N217" i="6"/>
  <c r="M187" i="4"/>
  <c r="Q187" i="4" s="1"/>
  <c r="V187" i="4" s="1"/>
  <c r="N261" i="6"/>
  <c r="N169" i="6"/>
  <c r="N99" i="6"/>
  <c r="T308" i="6"/>
  <c r="Y308" i="6" s="1"/>
  <c r="D64" i="19" s="1"/>
  <c r="T299" i="6"/>
  <c r="Y299" i="6" s="1"/>
  <c r="D55" i="19" s="1"/>
  <c r="T309" i="6"/>
  <c r="Y309" i="6" s="1"/>
  <c r="D65" i="19" s="1"/>
  <c r="T306" i="6"/>
  <c r="Y306" i="6" s="1"/>
  <c r="D62" i="19" s="1"/>
  <c r="T300" i="6"/>
  <c r="Y300" i="6" s="1"/>
  <c r="D56" i="19" s="1"/>
  <c r="T302" i="6"/>
  <c r="Y302" i="6" s="1"/>
  <c r="D58" i="19" s="1"/>
  <c r="T307" i="6"/>
  <c r="Y307" i="6" s="1"/>
  <c r="D63" i="19" s="1"/>
  <c r="T313" i="6"/>
  <c r="Y313" i="6" s="1"/>
  <c r="D69" i="19" s="1"/>
  <c r="T305" i="6"/>
  <c r="Y305" i="6" s="1"/>
  <c r="D61" i="19" s="1"/>
  <c r="T303" i="6"/>
  <c r="Y303" i="6" s="1"/>
  <c r="D59" i="19" s="1"/>
  <c r="T301" i="6"/>
  <c r="Y301" i="6" s="1"/>
  <c r="D57" i="19" s="1"/>
  <c r="T311" i="6"/>
  <c r="Y311" i="6" s="1"/>
  <c r="D67" i="19" s="1"/>
  <c r="M294" i="4"/>
  <c r="Q294" i="4" s="1"/>
  <c r="V294" i="4" s="1"/>
  <c r="T281" i="6"/>
  <c r="Y281" i="6" s="1"/>
  <c r="L58" i="19" s="1"/>
  <c r="T285" i="6"/>
  <c r="Y285" i="6" s="1"/>
  <c r="L62" i="19" s="1"/>
  <c r="T294" i="6"/>
  <c r="Y294" i="6" s="1"/>
  <c r="L71" i="19" s="1"/>
  <c r="T277" i="6"/>
  <c r="Y277" i="6" s="1"/>
  <c r="L54" i="19" s="1"/>
  <c r="T295" i="6"/>
  <c r="Y295" i="6" s="1"/>
  <c r="L72" i="19" s="1"/>
  <c r="T290" i="6"/>
  <c r="Y290" i="6" s="1"/>
  <c r="L67" i="19" s="1"/>
  <c r="T283" i="6"/>
  <c r="Y283" i="6" s="1"/>
  <c r="L60" i="19" s="1"/>
  <c r="M295" i="4"/>
  <c r="T293" i="6"/>
  <c r="Y293" i="6" s="1"/>
  <c r="L70" i="19" s="1"/>
  <c r="T289" i="6"/>
  <c r="Y289" i="6" s="1"/>
  <c r="L66" i="19" s="1"/>
  <c r="T256" i="6"/>
  <c r="Y256" i="6" s="1"/>
  <c r="J54" i="19" s="1"/>
  <c r="T269" i="6"/>
  <c r="Y269" i="6" s="1"/>
  <c r="J67" i="19" s="1"/>
  <c r="T271" i="6"/>
  <c r="Y271" i="6" s="1"/>
  <c r="J69" i="19" s="1"/>
  <c r="T260" i="6"/>
  <c r="Y260" i="6" s="1"/>
  <c r="J58" i="19" s="1"/>
  <c r="T257" i="6"/>
  <c r="Y257" i="6" s="1"/>
  <c r="J55" i="19" s="1"/>
  <c r="T265" i="6"/>
  <c r="Y265" i="6" s="1"/>
  <c r="J63" i="19" s="1"/>
  <c r="T264" i="6"/>
  <c r="Y264" i="6" s="1"/>
  <c r="J62" i="19" s="1"/>
  <c r="T259" i="6"/>
  <c r="Y259" i="6" s="1"/>
  <c r="J57" i="19" s="1"/>
  <c r="T263" i="6"/>
  <c r="Y263" i="6" s="1"/>
  <c r="J61" i="19" s="1"/>
  <c r="T258" i="6"/>
  <c r="Y258" i="6" s="1"/>
  <c r="J56" i="19" s="1"/>
  <c r="T275" i="6"/>
  <c r="Y275" i="6" s="1"/>
  <c r="J73" i="19" s="1"/>
  <c r="T243" i="6"/>
  <c r="Y243" i="6" s="1"/>
  <c r="H62" i="19" s="1"/>
  <c r="T241" i="6"/>
  <c r="Y241" i="6" s="1"/>
  <c r="H60" i="19" s="1"/>
  <c r="T246" i="6"/>
  <c r="Y246" i="6" s="1"/>
  <c r="H65" i="19" s="1"/>
  <c r="T236" i="6"/>
  <c r="Y236" i="6" s="1"/>
  <c r="H55" i="19" s="1"/>
  <c r="T244" i="6"/>
  <c r="Y244" i="6" s="1"/>
  <c r="T245" i="6"/>
  <c r="Y245" i="6" s="1"/>
  <c r="H64" i="19" s="1"/>
  <c r="T252" i="6"/>
  <c r="Y252" i="6" s="1"/>
  <c r="H71" i="19" s="1"/>
  <c r="T251" i="6"/>
  <c r="Y251" i="6" s="1"/>
  <c r="H70" i="19" s="1"/>
  <c r="T247" i="6"/>
  <c r="Y247" i="6" s="1"/>
  <c r="H66" i="19" s="1"/>
  <c r="T238" i="6"/>
  <c r="Y238" i="6" s="1"/>
  <c r="H57" i="19" s="1"/>
  <c r="T250" i="6"/>
  <c r="Y250" i="6" s="1"/>
  <c r="H69" i="19" s="1"/>
  <c r="T240" i="6"/>
  <c r="Y240" i="6" s="1"/>
  <c r="H59" i="19" s="1"/>
  <c r="T237" i="6"/>
  <c r="Y237" i="6" s="1"/>
  <c r="H56" i="19" s="1"/>
  <c r="T249" i="6"/>
  <c r="Y249" i="6" s="1"/>
  <c r="H68" i="19" s="1"/>
  <c r="T235" i="6"/>
  <c r="Y235" i="6" s="1"/>
  <c r="H54" i="19" s="1"/>
  <c r="T248" i="6"/>
  <c r="Y248" i="6" s="1"/>
  <c r="H67" i="19" s="1"/>
  <c r="T231" i="6"/>
  <c r="Y231" i="6" s="1"/>
  <c r="F71" i="19" s="1"/>
  <c r="T227" i="6"/>
  <c r="Y227" i="6" s="1"/>
  <c r="F67" i="19" s="1"/>
  <c r="T214" i="6"/>
  <c r="Y214" i="6" s="1"/>
  <c r="F54" i="19" s="1"/>
  <c r="T229" i="6"/>
  <c r="Y229" i="6" s="1"/>
  <c r="F69" i="19" s="1"/>
  <c r="T220" i="6"/>
  <c r="Y220" i="6" s="1"/>
  <c r="F60" i="19" s="1"/>
  <c r="T223" i="6"/>
  <c r="Y223" i="6" s="1"/>
  <c r="F63" i="19" s="1"/>
  <c r="T232" i="6"/>
  <c r="Y232" i="6" s="1"/>
  <c r="F72" i="19" s="1"/>
  <c r="T221" i="6"/>
  <c r="Y221" i="6" s="1"/>
  <c r="F61" i="19" s="1"/>
  <c r="T218" i="6"/>
  <c r="Y218" i="6" s="1"/>
  <c r="F58" i="19" s="1"/>
  <c r="T194" i="6"/>
  <c r="Y194" i="6" s="1"/>
  <c r="B55" i="19" s="1"/>
  <c r="T210" i="6"/>
  <c r="Y210" i="6" s="1"/>
  <c r="B71" i="19" s="1"/>
  <c r="T204" i="6"/>
  <c r="Y204" i="6" s="1"/>
  <c r="B65" i="19" s="1"/>
  <c r="T201" i="6"/>
  <c r="Y201" i="6" s="1"/>
  <c r="B62" i="19" s="1"/>
  <c r="T211" i="6"/>
  <c r="Y211" i="6" s="1"/>
  <c r="B72" i="19" s="1"/>
  <c r="T199" i="6"/>
  <c r="Y199" i="6" s="1"/>
  <c r="B60" i="19" s="1"/>
  <c r="T209" i="6"/>
  <c r="Y209" i="6" s="1"/>
  <c r="B70" i="19" s="1"/>
  <c r="T203" i="6"/>
  <c r="Y203" i="6" s="1"/>
  <c r="B64" i="19" s="1"/>
  <c r="T190" i="6"/>
  <c r="Y190" i="6" s="1"/>
  <c r="H71" i="18" s="1"/>
  <c r="T191" i="6"/>
  <c r="Y191" i="6" s="1"/>
  <c r="H72" i="18" s="1"/>
  <c r="T183" i="6"/>
  <c r="Y183" i="6" s="1"/>
  <c r="H64" i="18" s="1"/>
  <c r="T174" i="6"/>
  <c r="Y174" i="6" s="1"/>
  <c r="H55" i="18" s="1"/>
  <c r="T185" i="6"/>
  <c r="Y185" i="6" s="1"/>
  <c r="H66" i="18" s="1"/>
  <c r="T181" i="6"/>
  <c r="Y181" i="6" s="1"/>
  <c r="H62" i="18" s="1"/>
  <c r="T187" i="6"/>
  <c r="Y187" i="6" s="1"/>
  <c r="T184" i="6"/>
  <c r="Y184" i="6" s="1"/>
  <c r="H65" i="18" s="1"/>
  <c r="J65" i="18" s="1"/>
  <c r="T157" i="6"/>
  <c r="Y157" i="6" s="1"/>
  <c r="F59" i="18" s="1"/>
  <c r="T155" i="6"/>
  <c r="Y155" i="6" s="1"/>
  <c r="F57" i="18" s="1"/>
  <c r="T152" i="6"/>
  <c r="Y152" i="6" s="1"/>
  <c r="F54" i="18" s="1"/>
  <c r="T167" i="6"/>
  <c r="Y167" i="6" s="1"/>
  <c r="F69" i="18" s="1"/>
  <c r="T160" i="6"/>
  <c r="Y160" i="6" s="1"/>
  <c r="F62" i="18" s="1"/>
  <c r="T158" i="6"/>
  <c r="Y158" i="6" s="1"/>
  <c r="F60" i="18" s="1"/>
  <c r="T156" i="6"/>
  <c r="Y156" i="6" s="1"/>
  <c r="F58" i="18" s="1"/>
  <c r="T135" i="6"/>
  <c r="Y135" i="6" s="1"/>
  <c r="F58" i="11" s="1"/>
  <c r="T147" i="6"/>
  <c r="Y147" i="6" s="1"/>
  <c r="F70" i="11" s="1"/>
  <c r="L70" i="11" s="1"/>
  <c r="T139" i="6"/>
  <c r="Y139" i="6" s="1"/>
  <c r="F62" i="11" s="1"/>
  <c r="T132" i="6"/>
  <c r="Y132" i="6" s="1"/>
  <c r="F55" i="11" s="1"/>
  <c r="T142" i="6"/>
  <c r="Y142" i="6" s="1"/>
  <c r="F65" i="11" s="1"/>
  <c r="L65" i="11" s="1"/>
  <c r="T130" i="6"/>
  <c r="Y130" i="6" s="1"/>
  <c r="F53" i="11" s="1"/>
  <c r="T149" i="6"/>
  <c r="Y149" i="6" s="1"/>
  <c r="F72" i="11" s="1"/>
  <c r="L72" i="11" s="1"/>
  <c r="T136" i="6"/>
  <c r="Y136" i="6" s="1"/>
  <c r="F59" i="11" s="1"/>
  <c r="T127" i="6"/>
  <c r="Y127" i="6" s="1"/>
  <c r="D71" i="18" s="1"/>
  <c r="T115" i="6"/>
  <c r="Y115" i="6" s="1"/>
  <c r="D59" i="18" s="1"/>
  <c r="T111" i="6"/>
  <c r="Y111" i="6" s="1"/>
  <c r="D55" i="18" s="1"/>
  <c r="T128" i="6"/>
  <c r="Y128" i="6" s="1"/>
  <c r="D72" i="18" s="1"/>
  <c r="T116" i="6"/>
  <c r="Y116" i="6" s="1"/>
  <c r="D60" i="18" s="1"/>
  <c r="T119" i="6"/>
  <c r="Y119" i="6" s="1"/>
  <c r="D63" i="18" s="1"/>
  <c r="T114" i="6"/>
  <c r="Y114" i="6" s="1"/>
  <c r="D58" i="18" s="1"/>
  <c r="T118" i="6"/>
  <c r="Y118" i="6" s="1"/>
  <c r="D62" i="18" s="1"/>
  <c r="T117" i="6"/>
  <c r="Y117" i="6" s="1"/>
  <c r="D61" i="18" s="1"/>
  <c r="T112" i="6"/>
  <c r="Y112" i="6" s="1"/>
  <c r="D56" i="18" s="1"/>
  <c r="T123" i="6"/>
  <c r="Y123" i="6" s="1"/>
  <c r="D67" i="18" s="1"/>
  <c r="T124" i="6"/>
  <c r="Y124" i="6" s="1"/>
  <c r="D68" i="18" s="1"/>
  <c r="T109" i="6"/>
  <c r="Y109" i="6" s="1"/>
  <c r="D53" i="18" s="1"/>
  <c r="Y103" i="6"/>
  <c r="D68" i="11" s="1"/>
  <c r="T69" i="6"/>
  <c r="Y69" i="6" s="1"/>
  <c r="B55" i="18" s="1"/>
  <c r="T76" i="6"/>
  <c r="Y76" i="6" s="1"/>
  <c r="B62" i="18" s="1"/>
  <c r="T74" i="6"/>
  <c r="Y74" i="6" s="1"/>
  <c r="B60" i="18" s="1"/>
  <c r="T83" i="6"/>
  <c r="Y83" i="6" s="1"/>
  <c r="B69" i="18" s="1"/>
  <c r="J69" i="18" s="1"/>
  <c r="T85" i="6"/>
  <c r="Y85" i="6" s="1"/>
  <c r="B71" i="18" s="1"/>
  <c r="T25" i="6"/>
  <c r="Y25" i="6" s="1"/>
  <c r="H53" i="11" s="1"/>
  <c r="T46" i="6"/>
  <c r="Y46" i="6" s="1"/>
  <c r="J53" i="11" s="1"/>
  <c r="T67" i="6"/>
  <c r="Y67" i="6" s="1"/>
  <c r="B53" i="18" s="1"/>
  <c r="M56" i="4"/>
  <c r="N10" i="6"/>
  <c r="M74" i="4"/>
  <c r="O188" i="6"/>
  <c r="N12" i="6"/>
  <c r="M252" i="4"/>
  <c r="M128" i="4"/>
  <c r="M82" i="4"/>
  <c r="M270" i="4"/>
  <c r="O207" i="6"/>
  <c r="N80" i="6"/>
  <c r="N40" i="6"/>
  <c r="M20" i="4"/>
  <c r="M117" i="4"/>
  <c r="N84" i="6"/>
  <c r="M241" i="4"/>
  <c r="N75" i="6"/>
  <c r="N278" i="6"/>
  <c r="N279" i="6"/>
  <c r="N161" i="6"/>
  <c r="M88" i="4"/>
  <c r="N14" i="6"/>
  <c r="M137" i="4"/>
  <c r="N224" i="6"/>
  <c r="M233" i="4"/>
  <c r="N72" i="6"/>
  <c r="N91" i="6"/>
  <c r="N89" i="6"/>
  <c r="N63" i="6"/>
  <c r="M232" i="4"/>
  <c r="O143" i="6"/>
  <c r="U143" i="6" s="1"/>
  <c r="N186" i="6"/>
  <c r="N41" i="6"/>
  <c r="M55" i="4"/>
  <c r="M207" i="4"/>
  <c r="O116" i="6"/>
  <c r="U116" i="6" s="1"/>
  <c r="G20" i="11"/>
  <c r="N195" i="6"/>
  <c r="M30" i="4"/>
  <c r="M269" i="4"/>
  <c r="N51" i="6"/>
  <c r="U51" i="6" s="1"/>
  <c r="Z51" i="6" s="1"/>
  <c r="K58" i="11" s="1"/>
  <c r="N92" i="6"/>
  <c r="N38" i="6"/>
  <c r="N81" i="6"/>
  <c r="F8" i="18"/>
  <c r="M136" i="4"/>
  <c r="M119" i="4"/>
  <c r="N162" i="6"/>
  <c r="N73" i="6"/>
  <c r="M6" i="4"/>
  <c r="N225" i="6"/>
  <c r="M107" i="4"/>
  <c r="N116" i="4"/>
  <c r="M304" i="4"/>
  <c r="N9" i="6"/>
  <c r="N179" i="6"/>
  <c r="N253" i="6"/>
  <c r="M76" i="4"/>
  <c r="M11" i="4"/>
  <c r="M93" i="4"/>
  <c r="N196" i="6"/>
  <c r="N183" i="4"/>
  <c r="N59" i="6"/>
  <c r="M101" i="4"/>
  <c r="N312" i="6"/>
  <c r="F22" i="18"/>
  <c r="O228" i="6"/>
  <c r="U228" i="6" s="1"/>
  <c r="N68" i="6"/>
  <c r="F14" i="18"/>
  <c r="M127" i="4"/>
  <c r="M303" i="4"/>
  <c r="O152" i="6"/>
  <c r="U152" i="6" s="1"/>
  <c r="F9" i="18"/>
  <c r="F17" i="18"/>
  <c r="F15" i="18"/>
  <c r="F7" i="18"/>
  <c r="N248" i="4"/>
  <c r="N120" i="6"/>
  <c r="M90" i="4"/>
  <c r="N71" i="6"/>
  <c r="N170" i="6"/>
  <c r="N178" i="6"/>
  <c r="F6" i="18"/>
  <c r="M34" i="4"/>
  <c r="N225" i="4"/>
  <c r="R225" i="4" s="1"/>
  <c r="M311" i="4"/>
  <c r="N144" i="6"/>
  <c r="M32" i="4"/>
  <c r="N31" i="6"/>
  <c r="G13" i="11"/>
  <c r="N216" i="6"/>
  <c r="N58" i="6"/>
  <c r="N153" i="6"/>
  <c r="N98" i="6"/>
  <c r="N37" i="6"/>
  <c r="G3" i="11"/>
  <c r="N165" i="4"/>
  <c r="N105" i="6"/>
  <c r="N104" i="6"/>
  <c r="N26" i="6"/>
  <c r="N47" i="6"/>
  <c r="G15" i="11"/>
  <c r="N242" i="6"/>
  <c r="N54" i="6"/>
  <c r="O230" i="6"/>
  <c r="U230" i="6" s="1"/>
  <c r="N65" i="6"/>
  <c r="N262" i="6"/>
  <c r="N39" i="6"/>
  <c r="N97" i="6"/>
  <c r="N64" i="6"/>
  <c r="O313" i="6"/>
  <c r="U313" i="6" s="1"/>
  <c r="G17" i="11"/>
  <c r="G14" i="11"/>
  <c r="O237" i="6"/>
  <c r="U237" i="6" s="1"/>
  <c r="N154" i="6"/>
  <c r="O94" i="6"/>
  <c r="U94" i="6" s="1"/>
  <c r="Z94" i="6" s="1"/>
  <c r="E59" i="11" s="1"/>
  <c r="N18" i="6"/>
  <c r="N145" i="6"/>
  <c r="G4" i="11"/>
  <c r="G19" i="11"/>
  <c r="G8" i="11"/>
  <c r="N19" i="6"/>
  <c r="N110" i="6"/>
  <c r="N286" i="6"/>
  <c r="N22" i="6"/>
  <c r="G10" i="11"/>
  <c r="N252" i="4"/>
  <c r="G9" i="11"/>
  <c r="O233" i="6"/>
  <c r="N287" i="6"/>
  <c r="M109" i="4"/>
  <c r="N13" i="6"/>
  <c r="N42" i="6"/>
  <c r="N106" i="6"/>
  <c r="O104" i="6"/>
  <c r="N233" i="4"/>
  <c r="O90" i="6"/>
  <c r="N57" i="6"/>
  <c r="G16" i="11"/>
  <c r="N228" i="4"/>
  <c r="R228" i="4" s="1"/>
  <c r="N275" i="4"/>
  <c r="N90" i="4"/>
  <c r="G18" i="11"/>
  <c r="G11" i="11"/>
  <c r="G12" i="11"/>
  <c r="O292" i="6"/>
  <c r="U292" i="6" s="1"/>
  <c r="N59" i="4"/>
  <c r="R59" i="4" s="1"/>
  <c r="N60" i="4"/>
  <c r="R60" i="4" s="1"/>
  <c r="O273" i="6"/>
  <c r="U273" i="6" s="1"/>
  <c r="N270" i="4"/>
  <c r="N273" i="4"/>
  <c r="O205" i="6"/>
  <c r="U205" i="6" s="1"/>
  <c r="N107" i="4"/>
  <c r="O130" i="6"/>
  <c r="U130" i="6" s="1"/>
  <c r="O22" i="6"/>
  <c r="O47" i="6"/>
  <c r="Z4" i="6"/>
  <c r="O243" i="6"/>
  <c r="U243" i="6" s="1"/>
  <c r="O177" i="6"/>
  <c r="U177" i="6" s="1"/>
  <c r="O254" i="6"/>
  <c r="U254" i="6" s="1"/>
  <c r="O270" i="6"/>
  <c r="N237" i="4"/>
  <c r="O186" i="6"/>
  <c r="O60" i="6"/>
  <c r="U60" i="6" s="1"/>
  <c r="O41" i="6"/>
  <c r="O102" i="6"/>
  <c r="U102" i="6" s="1"/>
  <c r="Z102" i="6" s="1"/>
  <c r="O231" i="6"/>
  <c r="U231" i="6" s="1"/>
  <c r="O93" i="6"/>
  <c r="U93" i="6" s="1"/>
  <c r="Z93" i="6" s="1"/>
  <c r="E58" i="11" s="1"/>
  <c r="N71" i="4"/>
  <c r="R71" i="4" s="1"/>
  <c r="N12" i="4"/>
  <c r="O257" i="6"/>
  <c r="U257" i="6" s="1"/>
  <c r="O214" i="6"/>
  <c r="U214" i="6" s="1"/>
  <c r="N70" i="4"/>
  <c r="O110" i="6"/>
  <c r="Q71" i="4"/>
  <c r="V71" i="4" s="1"/>
  <c r="Q106" i="4"/>
  <c r="V106" i="4" s="1"/>
  <c r="D46" i="11" s="1"/>
  <c r="Q73" i="4"/>
  <c r="V73" i="4" s="1"/>
  <c r="B34" i="18" s="1"/>
  <c r="Q186" i="4"/>
  <c r="V186" i="4" s="1"/>
  <c r="H42" i="18" s="1"/>
  <c r="Q104" i="4"/>
  <c r="V104" i="4" s="1"/>
  <c r="D44" i="11" s="1"/>
  <c r="Q81" i="4"/>
  <c r="V81" i="4" s="1"/>
  <c r="B42" i="18" s="1"/>
  <c r="Q278" i="4"/>
  <c r="V278" i="4" s="1"/>
  <c r="L30" i="19" s="1"/>
  <c r="N30" i="19" s="1"/>
  <c r="Q97" i="4"/>
  <c r="V97" i="4" s="1"/>
  <c r="D37" i="11" s="1"/>
  <c r="Q64" i="4"/>
  <c r="V64" i="4" s="1"/>
  <c r="J46" i="11" s="1"/>
  <c r="Q217" i="4"/>
  <c r="V217" i="4" s="1"/>
  <c r="F32" i="19" s="1"/>
  <c r="Q105" i="4"/>
  <c r="V105" i="4" s="1"/>
  <c r="D45" i="11" s="1"/>
  <c r="Q170" i="4"/>
  <c r="V170" i="4" s="1"/>
  <c r="F47" i="18" s="1"/>
  <c r="Q312" i="4"/>
  <c r="V312" i="4" s="1"/>
  <c r="D43" i="19" s="1"/>
  <c r="Q178" i="4"/>
  <c r="V178" i="4" s="1"/>
  <c r="H34" i="18" s="1"/>
  <c r="Q287" i="4"/>
  <c r="V287" i="4" s="1"/>
  <c r="Q98" i="4"/>
  <c r="V98" i="4" s="1"/>
  <c r="D38" i="11" s="1"/>
  <c r="Q63" i="4"/>
  <c r="Q91" i="4"/>
  <c r="V91" i="4" s="1"/>
  <c r="D31" i="11" s="1"/>
  <c r="Q84" i="4"/>
  <c r="V84" i="4" s="1"/>
  <c r="B45" i="18" s="1"/>
  <c r="Q92" i="4"/>
  <c r="V92" i="4" s="1"/>
  <c r="D32" i="11" s="1"/>
  <c r="L32" i="11" s="1"/>
  <c r="O157" i="6"/>
  <c r="U157" i="6" s="1"/>
  <c r="O112" i="6"/>
  <c r="U112" i="6" s="1"/>
  <c r="Q89" i="4"/>
  <c r="V89" i="4" s="1"/>
  <c r="Q41" i="4"/>
  <c r="Q286" i="4"/>
  <c r="V286" i="4" s="1"/>
  <c r="L38" i="19" s="1"/>
  <c r="Q208" i="4"/>
  <c r="V208" i="4" s="1"/>
  <c r="B44" i="19" s="1"/>
  <c r="Q153" i="4"/>
  <c r="V153" i="4" s="1"/>
  <c r="F30" i="18" s="1"/>
  <c r="J30" i="18" s="1"/>
  <c r="Q154" i="4"/>
  <c r="V154" i="4" s="1"/>
  <c r="F31" i="18" s="1"/>
  <c r="Q144" i="4"/>
  <c r="V144" i="4" s="1"/>
  <c r="F42" i="11" s="1"/>
  <c r="N154" i="4"/>
  <c r="R154" i="4" s="1"/>
  <c r="Q80" i="4"/>
  <c r="V80" i="4" s="1"/>
  <c r="N296" i="4"/>
  <c r="Q196" i="4"/>
  <c r="V196" i="4" s="1"/>
  <c r="Q65" i="4"/>
  <c r="O200" i="6"/>
  <c r="U200" i="6" s="1"/>
  <c r="Q162" i="4"/>
  <c r="V162" i="4" s="1"/>
  <c r="F39" i="18" s="1"/>
  <c r="N99" i="4"/>
  <c r="Q169" i="4"/>
  <c r="V169" i="4" s="1"/>
  <c r="F46" i="18" s="1"/>
  <c r="Q42" i="4"/>
  <c r="V42" i="4" s="1"/>
  <c r="H45" i="11" s="1"/>
  <c r="Q225" i="4"/>
  <c r="V225" i="4" s="1"/>
  <c r="F40" i="19" s="1"/>
  <c r="N40" i="19" s="1"/>
  <c r="Q145" i="4"/>
  <c r="V145" i="4" s="1"/>
  <c r="F43" i="11" s="1"/>
  <c r="O284" i="6"/>
  <c r="U284" i="6" s="1"/>
  <c r="O208" i="6"/>
  <c r="Q99" i="4"/>
  <c r="V99" i="4" s="1"/>
  <c r="D39" i="11" s="1"/>
  <c r="Q31" i="4"/>
  <c r="Q38" i="4"/>
  <c r="V38" i="4" s="1"/>
  <c r="H41" i="11" s="1"/>
  <c r="O29" i="6"/>
  <c r="U29" i="6" s="1"/>
  <c r="Q37" i="4"/>
  <c r="Q58" i="4"/>
  <c r="V58" i="4" s="1"/>
  <c r="Q54" i="4"/>
  <c r="Q59" i="4"/>
  <c r="V59" i="4" s="1"/>
  <c r="J41" i="11" s="1"/>
  <c r="Q57" i="4"/>
  <c r="V57" i="4" s="1"/>
  <c r="J39" i="11" s="1"/>
  <c r="Q49" i="4"/>
  <c r="V49" i="4" s="1"/>
  <c r="J31" i="11" s="1"/>
  <c r="Q48" i="4"/>
  <c r="V48" i="4" s="1"/>
  <c r="J30" i="11" s="1"/>
  <c r="Q68" i="4"/>
  <c r="V68" i="4" s="1"/>
  <c r="O241" i="6"/>
  <c r="U241" i="6" s="1"/>
  <c r="N9" i="4"/>
  <c r="R9" i="4" s="1"/>
  <c r="N295" i="4"/>
  <c r="N110" i="4"/>
  <c r="O67" i="6"/>
  <c r="U67" i="6" s="1"/>
  <c r="N102" i="4"/>
  <c r="R102" i="4" s="1"/>
  <c r="N241" i="4"/>
  <c r="N293" i="4"/>
  <c r="R293" i="4" s="1"/>
  <c r="N33" i="4"/>
  <c r="R33" i="4" s="1"/>
  <c r="N198" i="4"/>
  <c r="O127" i="6"/>
  <c r="U127" i="6" s="1"/>
  <c r="N74" i="4"/>
  <c r="O235" i="6"/>
  <c r="U235" i="6" s="1"/>
  <c r="N222" i="4"/>
  <c r="R222" i="4" s="1"/>
  <c r="O96" i="6"/>
  <c r="U96" i="6" s="1"/>
  <c r="Z96" i="6" s="1"/>
  <c r="E61" i="11" s="1"/>
  <c r="O307" i="6"/>
  <c r="U307" i="6" s="1"/>
  <c r="N190" i="4"/>
  <c r="R190" i="4" s="1"/>
  <c r="O103" i="6"/>
  <c r="U103" i="6" s="1"/>
  <c r="Z103" i="6" s="1"/>
  <c r="O314" i="6"/>
  <c r="U314" i="6" s="1"/>
  <c r="O239" i="6"/>
  <c r="U239" i="6" s="1"/>
  <c r="O294" i="6"/>
  <c r="U294" i="6" s="1"/>
  <c r="O311" i="6"/>
  <c r="O111" i="6"/>
  <c r="U111" i="6" s="1"/>
  <c r="O68" i="6"/>
  <c r="O73" i="6"/>
  <c r="O131" i="6"/>
  <c r="U131" i="6" s="1"/>
  <c r="N127" i="4"/>
  <c r="O185" i="6"/>
  <c r="U185" i="6" s="1"/>
  <c r="N235" i="4"/>
  <c r="R235" i="4" s="1"/>
  <c r="O181" i="6"/>
  <c r="U181" i="6" s="1"/>
  <c r="N31" i="4"/>
  <c r="R31" i="4" s="1"/>
  <c r="O250" i="6"/>
  <c r="U250" i="6" s="1"/>
  <c r="N96" i="4"/>
  <c r="N307" i="4"/>
  <c r="O119" i="6"/>
  <c r="U119" i="6" s="1"/>
  <c r="N304" i="4"/>
  <c r="O201" i="6"/>
  <c r="U201" i="6" s="1"/>
  <c r="N314" i="4"/>
  <c r="O106" i="6"/>
  <c r="N214" i="4"/>
  <c r="N84" i="4"/>
  <c r="R84" i="4" s="1"/>
  <c r="N14" i="4"/>
  <c r="O31" i="6"/>
  <c r="N193" i="4"/>
  <c r="R193" i="4" s="1"/>
  <c r="N239" i="4"/>
  <c r="N294" i="4"/>
  <c r="N311" i="4"/>
  <c r="O12" i="6"/>
  <c r="N111" i="4"/>
  <c r="R111" i="4" s="1"/>
  <c r="N68" i="4"/>
  <c r="R68" i="4" s="1"/>
  <c r="N73" i="4"/>
  <c r="R73" i="4" s="1"/>
  <c r="N131" i="4"/>
  <c r="R131" i="4" s="1"/>
  <c r="N185" i="4"/>
  <c r="R185" i="4" s="1"/>
  <c r="O71" i="6"/>
  <c r="N181" i="4"/>
  <c r="R181" i="4" s="1"/>
  <c r="O70" i="6"/>
  <c r="U70" i="6" s="1"/>
  <c r="N250" i="4"/>
  <c r="R250" i="4" s="1"/>
  <c r="O249" i="6"/>
  <c r="U249" i="6" s="1"/>
  <c r="O140" i="6"/>
  <c r="U140" i="6" s="1"/>
  <c r="O295" i="6"/>
  <c r="U295" i="6" s="1"/>
  <c r="O139" i="6"/>
  <c r="U139" i="6" s="1"/>
  <c r="O196" i="6"/>
  <c r="N106" i="4"/>
  <c r="R106" i="4" s="1"/>
  <c r="O277" i="6"/>
  <c r="U277" i="6" s="1"/>
  <c r="O265" i="6"/>
  <c r="U265" i="6" s="1"/>
  <c r="N139" i="4"/>
  <c r="O46" i="6"/>
  <c r="U46" i="6" s="1"/>
  <c r="Z46" i="6" s="1"/>
  <c r="O36" i="6"/>
  <c r="U36" i="6" s="1"/>
  <c r="O217" i="6"/>
  <c r="N67" i="4"/>
  <c r="R67" i="4" s="1"/>
  <c r="N253" i="4"/>
  <c r="N159" i="4"/>
  <c r="R159" i="4" s="1"/>
  <c r="O210" i="6"/>
  <c r="U210" i="6" s="1"/>
  <c r="O305" i="6"/>
  <c r="U305" i="6" s="1"/>
  <c r="O159" i="6"/>
  <c r="U159" i="6" s="1"/>
  <c r="N277" i="4"/>
  <c r="N265" i="4"/>
  <c r="R265" i="4" s="1"/>
  <c r="O141" i="6"/>
  <c r="U141" i="6" s="1"/>
  <c r="O300" i="6"/>
  <c r="U300" i="6" s="1"/>
  <c r="N46" i="4"/>
  <c r="R46" i="4" s="1"/>
  <c r="O5" i="6"/>
  <c r="U5" i="6" s="1"/>
  <c r="N36" i="4"/>
  <c r="R36" i="4" s="1"/>
  <c r="O49" i="6"/>
  <c r="U49" i="6" s="1"/>
  <c r="Z49" i="6" s="1"/>
  <c r="K56" i="11" s="1"/>
  <c r="O149" i="6"/>
  <c r="U149" i="6" s="1"/>
  <c r="O124" i="6"/>
  <c r="U124" i="6" s="1"/>
  <c r="N217" i="4"/>
  <c r="R217" i="4" s="1"/>
  <c r="N95" i="4"/>
  <c r="R95" i="4" s="1"/>
  <c r="O266" i="6"/>
  <c r="U266" i="6" s="1"/>
  <c r="N195" i="4"/>
  <c r="N305" i="4"/>
  <c r="N257" i="4"/>
  <c r="O253" i="6"/>
  <c r="O63" i="6"/>
  <c r="O293" i="6"/>
  <c r="U293" i="6" s="1"/>
  <c r="N141" i="4"/>
  <c r="R141" i="4" s="1"/>
  <c r="N300" i="4"/>
  <c r="R300" i="4" s="1"/>
  <c r="O33" i="6"/>
  <c r="N5" i="4"/>
  <c r="O198" i="6"/>
  <c r="U198" i="6" s="1"/>
  <c r="N49" i="4"/>
  <c r="R49" i="4" s="1"/>
  <c r="N149" i="4"/>
  <c r="N124" i="4"/>
  <c r="O74" i="6"/>
  <c r="U74" i="6" s="1"/>
  <c r="O14" i="6"/>
  <c r="O222" i="6"/>
  <c r="U222" i="6" s="1"/>
  <c r="O193" i="6"/>
  <c r="U193" i="6" s="1"/>
  <c r="N266" i="4"/>
  <c r="R266" i="4" s="1"/>
  <c r="O190" i="6"/>
  <c r="U190" i="6" s="1"/>
  <c r="O9" i="6"/>
  <c r="O88" i="6"/>
  <c r="U88" i="6" s="1"/>
  <c r="Z88" i="6" s="1"/>
  <c r="E53" i="11" s="1"/>
  <c r="N140" i="4"/>
  <c r="R140" i="4" s="1"/>
  <c r="N109" i="4"/>
  <c r="N27" i="4"/>
  <c r="R27" i="4" s="1"/>
  <c r="O304" i="6"/>
  <c r="O84" i="6"/>
  <c r="N201" i="4"/>
  <c r="R201" i="4" s="1"/>
  <c r="N196" i="4"/>
  <c r="R196" i="4" s="1"/>
  <c r="N249" i="4"/>
  <c r="N103" i="4"/>
  <c r="R103" i="4" s="1"/>
  <c r="O57" i="6"/>
  <c r="O50" i="6"/>
  <c r="U50" i="6" s="1"/>
  <c r="Z50" i="6" s="1"/>
  <c r="K57" i="11" s="1"/>
  <c r="O182" i="6"/>
  <c r="U182" i="6" s="1"/>
  <c r="N254" i="4"/>
  <c r="N180" i="4"/>
  <c r="R180" i="4" s="1"/>
  <c r="O274" i="6"/>
  <c r="U274" i="6" s="1"/>
  <c r="N125" i="4"/>
  <c r="R125" i="4" s="1"/>
  <c r="N285" i="4"/>
  <c r="N274" i="4"/>
  <c r="O261" i="6"/>
  <c r="O312" i="6"/>
  <c r="N245" i="4"/>
  <c r="R245" i="4" s="1"/>
  <c r="O72" i="6"/>
  <c r="O39" i="6"/>
  <c r="O178" i="6"/>
  <c r="O290" i="6"/>
  <c r="U290" i="6" s="1"/>
  <c r="N76" i="4"/>
  <c r="N82" i="4"/>
  <c r="O146" i="6"/>
  <c r="U146" i="6" s="1"/>
  <c r="N258" i="4"/>
  <c r="O40" i="6"/>
  <c r="O109" i="6"/>
  <c r="U109" i="6" s="1"/>
  <c r="N210" i="4"/>
  <c r="R210" i="4" s="1"/>
  <c r="N170" i="4"/>
  <c r="R170" i="4" s="1"/>
  <c r="N63" i="4"/>
  <c r="R63" i="4" s="1"/>
  <c r="O236" i="6"/>
  <c r="U236" i="6" s="1"/>
  <c r="O30" i="6"/>
  <c r="N54" i="4"/>
  <c r="R54" i="4" s="1"/>
  <c r="O148" i="6"/>
  <c r="U148" i="6" s="1"/>
  <c r="N256" i="4"/>
  <c r="R256" i="4" s="1"/>
  <c r="O121" i="6"/>
  <c r="U121" i="6" s="1"/>
  <c r="N148" i="4"/>
  <c r="R148" i="4" s="1"/>
  <c r="O101" i="6"/>
  <c r="U101" i="6" s="1"/>
  <c r="Z101" i="6" s="1"/>
  <c r="O92" i="6"/>
  <c r="N40" i="4"/>
  <c r="N242" i="4"/>
  <c r="R242" i="4" s="1"/>
  <c r="N118" i="4"/>
  <c r="R118" i="4" s="1"/>
  <c r="N316" i="4"/>
  <c r="R316" i="4" s="1"/>
  <c r="O69" i="6"/>
  <c r="U69" i="6" s="1"/>
  <c r="N317" i="4"/>
  <c r="R317" i="4" s="1"/>
  <c r="N260" i="4"/>
  <c r="R260" i="4" s="1"/>
  <c r="O48" i="6"/>
  <c r="U48" i="6" s="1"/>
  <c r="Z48" i="6" s="1"/>
  <c r="K55" i="11" s="1"/>
  <c r="O280" i="6"/>
  <c r="U280" i="6" s="1"/>
  <c r="N105" i="4"/>
  <c r="R105" i="4" s="1"/>
  <c r="N119" i="4"/>
  <c r="N88" i="4"/>
  <c r="O173" i="6"/>
  <c r="U173" i="6" s="1"/>
  <c r="N30" i="4"/>
  <c r="N120" i="4"/>
  <c r="N135" i="4"/>
  <c r="R135" i="4" s="1"/>
  <c r="O259" i="6"/>
  <c r="U259" i="6" s="1"/>
  <c r="O260" i="6"/>
  <c r="U260" i="6" s="1"/>
  <c r="O174" i="6"/>
  <c r="U174" i="6" s="1"/>
  <c r="N16" i="4"/>
  <c r="N246" i="4"/>
  <c r="R246" i="4" s="1"/>
  <c r="N302" i="4"/>
  <c r="R302" i="4" s="1"/>
  <c r="N19" i="4"/>
  <c r="R19" i="4" s="1"/>
  <c r="N48" i="4"/>
  <c r="R48" i="4" s="1"/>
  <c r="O291" i="6"/>
  <c r="U291" i="6" s="1"/>
  <c r="O203" i="6"/>
  <c r="U203" i="6" s="1"/>
  <c r="O26" i="6"/>
  <c r="N142" i="4"/>
  <c r="R142" i="4" s="1"/>
  <c r="O151" i="6"/>
  <c r="U151" i="6" s="1"/>
  <c r="O169" i="6"/>
  <c r="N173" i="4"/>
  <c r="R173" i="4" s="1"/>
  <c r="O23" i="6"/>
  <c r="U23" i="6" s="1"/>
  <c r="N244" i="4"/>
  <c r="R244" i="4" s="1"/>
  <c r="N308" i="4"/>
  <c r="R308" i="4" s="1"/>
  <c r="O184" i="6"/>
  <c r="U184" i="6" s="1"/>
  <c r="O303" i="6"/>
  <c r="U303" i="6" s="1"/>
  <c r="N153" i="4"/>
  <c r="R153" i="4" s="1"/>
  <c r="N226" i="4"/>
  <c r="R226" i="4" s="1"/>
  <c r="N151" i="4"/>
  <c r="R151" i="4" s="1"/>
  <c r="N169" i="4"/>
  <c r="R169" i="4" s="1"/>
  <c r="O299" i="6"/>
  <c r="U299" i="6" s="1"/>
  <c r="N23" i="4"/>
  <c r="O298" i="6"/>
  <c r="U298" i="6" s="1"/>
  <c r="O163" i="6"/>
  <c r="U163" i="6" s="1"/>
  <c r="N80" i="4"/>
  <c r="R80" i="4" s="1"/>
  <c r="N21" i="4"/>
  <c r="R21" i="4" s="1"/>
  <c r="N197" i="4"/>
  <c r="R197" i="4" s="1"/>
  <c r="O113" i="6"/>
  <c r="U113" i="6" s="1"/>
  <c r="N179" i="4"/>
  <c r="O61" i="6"/>
  <c r="U61" i="6" s="1"/>
  <c r="N303" i="4"/>
  <c r="N15" i="4"/>
  <c r="O95" i="6"/>
  <c r="U95" i="6" s="1"/>
  <c r="Z95" i="6" s="1"/>
  <c r="E60" i="11" s="1"/>
  <c r="O195" i="6"/>
  <c r="N299" i="4"/>
  <c r="R299" i="4" s="1"/>
  <c r="N298" i="4"/>
  <c r="R298" i="4" s="1"/>
  <c r="O27" i="6"/>
  <c r="U27" i="6" s="1"/>
  <c r="N163" i="4"/>
  <c r="R163" i="4" s="1"/>
  <c r="N86" i="4"/>
  <c r="R86" i="4" s="1"/>
  <c r="O118" i="6"/>
  <c r="U118" i="6" s="1"/>
  <c r="O166" i="6"/>
  <c r="U166" i="6" s="1"/>
  <c r="O209" i="6"/>
  <c r="U209" i="6" s="1"/>
  <c r="O98" i="6"/>
  <c r="N209" i="4"/>
  <c r="R209" i="4" s="1"/>
  <c r="O115" i="6"/>
  <c r="U115" i="6" s="1"/>
  <c r="O168" i="6"/>
  <c r="U168" i="6" s="1"/>
  <c r="O54" i="6"/>
  <c r="N79" i="4"/>
  <c r="R79" i="4" s="1"/>
  <c r="N56" i="4"/>
  <c r="O158" i="6"/>
  <c r="U158" i="6" s="1"/>
  <c r="O136" i="6"/>
  <c r="U136" i="6" s="1"/>
  <c r="N251" i="4"/>
  <c r="R251" i="4" s="1"/>
  <c r="N128" i="4"/>
  <c r="N189" i="4"/>
  <c r="R189" i="4" s="1"/>
  <c r="O35" i="6"/>
  <c r="U35" i="6" s="1"/>
  <c r="N162" i="4"/>
  <c r="R162" i="4" s="1"/>
  <c r="N216" i="4"/>
  <c r="N38" i="4"/>
  <c r="R38" i="4" s="1"/>
  <c r="N247" i="4"/>
  <c r="O81" i="6"/>
  <c r="N114" i="4"/>
  <c r="R114" i="4" s="1"/>
  <c r="O167" i="6"/>
  <c r="U167" i="6" s="1"/>
  <c r="N194" i="4"/>
  <c r="R194" i="4" s="1"/>
  <c r="O18" i="6"/>
  <c r="N7" i="4"/>
  <c r="N161" i="4"/>
  <c r="O154" i="6"/>
  <c r="N158" i="4"/>
  <c r="R158" i="4" s="1"/>
  <c r="O296" i="6"/>
  <c r="U296" i="6" s="1"/>
  <c r="N136" i="4"/>
  <c r="N35" i="4"/>
  <c r="R35" i="4" s="1"/>
  <c r="O99" i="6"/>
  <c r="N81" i="4"/>
  <c r="R81" i="4" s="1"/>
  <c r="O82" i="6"/>
  <c r="N167" i="4"/>
  <c r="O258" i="6"/>
  <c r="U258" i="6" s="1"/>
  <c r="N18" i="4"/>
  <c r="R18" i="4" s="1"/>
  <c r="O76" i="6"/>
  <c r="N284" i="4"/>
  <c r="O79" i="6"/>
  <c r="U79" i="6" s="1"/>
  <c r="O34" i="6"/>
  <c r="U34" i="6" s="1"/>
  <c r="N231" i="4"/>
  <c r="R231" i="4" s="1"/>
  <c r="O212" i="6"/>
  <c r="U212" i="6" s="1"/>
  <c r="O160" i="6"/>
  <c r="U160" i="6" s="1"/>
  <c r="N200" i="4"/>
  <c r="R200" i="4" s="1"/>
  <c r="N208" i="4"/>
  <c r="O288" i="6"/>
  <c r="U288" i="6" s="1"/>
  <c r="N157" i="4"/>
  <c r="R157" i="4" s="1"/>
  <c r="N93" i="4"/>
  <c r="N112" i="4"/>
  <c r="R112" i="4" s="1"/>
  <c r="O11" i="6"/>
  <c r="O238" i="6"/>
  <c r="U238" i="6" s="1"/>
  <c r="O83" i="6"/>
  <c r="U83" i="6" s="1"/>
  <c r="N51" i="4"/>
  <c r="O75" i="6"/>
  <c r="O272" i="6"/>
  <c r="U272" i="6" s="1"/>
  <c r="N290" i="4"/>
  <c r="R290" i="4" s="1"/>
  <c r="O164" i="6"/>
  <c r="U164" i="6" s="1"/>
  <c r="N146" i="4"/>
  <c r="R146" i="4" s="1"/>
  <c r="O220" i="6"/>
  <c r="U220" i="6" s="1"/>
  <c r="N212" i="4"/>
  <c r="R212" i="4" s="1"/>
  <c r="N160" i="4"/>
  <c r="R160" i="4" s="1"/>
  <c r="O145" i="6"/>
  <c r="N288" i="4"/>
  <c r="R288" i="4" s="1"/>
  <c r="O52" i="6"/>
  <c r="U52" i="6" s="1"/>
  <c r="Z52" i="6" s="1"/>
  <c r="K59" i="11" s="1"/>
  <c r="O137" i="6"/>
  <c r="O315" i="6"/>
  <c r="U315" i="6" s="1"/>
  <c r="O227" i="6"/>
  <c r="U227" i="6" s="1"/>
  <c r="O25" i="6"/>
  <c r="U25" i="6" s="1"/>
  <c r="O126" i="6"/>
  <c r="U126" i="6" s="1"/>
  <c r="N11" i="4"/>
  <c r="N238" i="4"/>
  <c r="R238" i="4" s="1"/>
  <c r="O232" i="6"/>
  <c r="U232" i="6" s="1"/>
  <c r="N83" i="4"/>
  <c r="R83" i="4" s="1"/>
  <c r="N75" i="4"/>
  <c r="N272" i="4"/>
  <c r="R272" i="4" s="1"/>
  <c r="N164" i="4"/>
  <c r="R164" i="4" s="1"/>
  <c r="O176" i="6"/>
  <c r="U176" i="6" s="1"/>
  <c r="N220" i="4"/>
  <c r="R220" i="4" s="1"/>
  <c r="O268" i="6"/>
  <c r="U268" i="6" s="1"/>
  <c r="N145" i="4"/>
  <c r="R145" i="4" s="1"/>
  <c r="N52" i="4"/>
  <c r="R52" i="4" s="1"/>
  <c r="O123" i="6"/>
  <c r="U123" i="6" s="1"/>
  <c r="O65" i="6"/>
  <c r="O283" i="6"/>
  <c r="U283" i="6" s="1"/>
  <c r="N137" i="4"/>
  <c r="N315" i="4"/>
  <c r="R315" i="4" s="1"/>
  <c r="N227" i="4"/>
  <c r="R227" i="4" s="1"/>
  <c r="N25" i="4"/>
  <c r="R25" i="4" s="1"/>
  <c r="N126" i="4"/>
  <c r="R126" i="4" s="1"/>
  <c r="O223" i="6"/>
  <c r="U223" i="6" s="1"/>
  <c r="O271" i="6"/>
  <c r="U271" i="6" s="1"/>
  <c r="O204" i="6"/>
  <c r="U204" i="6" s="1"/>
  <c r="N232" i="4"/>
  <c r="O55" i="6"/>
  <c r="U55" i="6" s="1"/>
  <c r="Z55" i="6" s="1"/>
  <c r="K62" i="11" s="1"/>
  <c r="O240" i="6"/>
  <c r="U240" i="6" s="1"/>
  <c r="N34" i="4"/>
  <c r="N176" i="4"/>
  <c r="R176" i="4" s="1"/>
  <c r="O138" i="6"/>
  <c r="U138" i="6" s="1"/>
  <c r="N268" i="4"/>
  <c r="R268" i="4" s="1"/>
  <c r="O211" i="6"/>
  <c r="U211" i="6" s="1"/>
  <c r="O144" i="6"/>
  <c r="N123" i="4"/>
  <c r="R123" i="4" s="1"/>
  <c r="N65" i="4"/>
  <c r="R65" i="4" s="1"/>
  <c r="N283" i="4"/>
  <c r="R283" i="4" s="1"/>
  <c r="O37" i="6"/>
  <c r="O282" i="6"/>
  <c r="U282" i="6" s="1"/>
  <c r="O85" i="6"/>
  <c r="U85" i="6" s="1"/>
  <c r="N223" i="4"/>
  <c r="R223" i="4" s="1"/>
  <c r="N271" i="4"/>
  <c r="R271" i="4" s="1"/>
  <c r="O156" i="6"/>
  <c r="U156" i="6" s="1"/>
  <c r="O224" i="6"/>
  <c r="N204" i="4"/>
  <c r="R204" i="4" s="1"/>
  <c r="O43" i="6"/>
  <c r="U43" i="6" s="1"/>
  <c r="O172" i="6"/>
  <c r="U172" i="6" s="1"/>
  <c r="N55" i="4"/>
  <c r="O229" i="6"/>
  <c r="U229" i="6" s="1"/>
  <c r="N240" i="4"/>
  <c r="R240" i="4" s="1"/>
  <c r="O56" i="6"/>
  <c r="U56" i="6" s="1"/>
  <c r="Z56" i="6" s="1"/>
  <c r="K63" i="11" s="1"/>
  <c r="N138" i="4"/>
  <c r="R138" i="4" s="1"/>
  <c r="N211" i="4"/>
  <c r="R211" i="4" s="1"/>
  <c r="N144" i="4"/>
  <c r="R144" i="4" s="1"/>
  <c r="O251" i="6"/>
  <c r="U251" i="6" s="1"/>
  <c r="O128" i="6"/>
  <c r="U128" i="6" s="1"/>
  <c r="O189" i="6"/>
  <c r="U189" i="6" s="1"/>
  <c r="N37" i="4"/>
  <c r="R37" i="4" s="1"/>
  <c r="N282" i="4"/>
  <c r="R282" i="4" s="1"/>
  <c r="O162" i="6"/>
  <c r="N85" i="4"/>
  <c r="R85" i="4" s="1"/>
  <c r="O216" i="6"/>
  <c r="O38" i="6"/>
  <c r="O247" i="6"/>
  <c r="U247" i="6" s="1"/>
  <c r="N156" i="4"/>
  <c r="R156" i="4" s="1"/>
  <c r="N224" i="4"/>
  <c r="N43" i="4"/>
  <c r="R43" i="4" s="1"/>
  <c r="N172" i="4"/>
  <c r="R172" i="4" s="1"/>
  <c r="O114" i="6"/>
  <c r="U114" i="6" s="1"/>
  <c r="N229" i="4"/>
  <c r="R229" i="4" s="1"/>
  <c r="O194" i="6"/>
  <c r="U194" i="6" s="1"/>
  <c r="O7" i="6"/>
  <c r="U7" i="6" s="1"/>
  <c r="O161" i="6"/>
  <c r="O78" i="6"/>
  <c r="U78" i="6" s="1"/>
  <c r="N143" i="4"/>
  <c r="R143" i="4" s="1"/>
  <c r="O279" i="6"/>
  <c r="N104" i="4"/>
  <c r="R104" i="4" s="1"/>
  <c r="N29" i="4"/>
  <c r="R29" i="4" s="1"/>
  <c r="N94" i="4"/>
  <c r="R94" i="4" s="1"/>
  <c r="N130" i="4"/>
  <c r="R130" i="4" s="1"/>
  <c r="N313" i="4"/>
  <c r="R313" i="4" s="1"/>
  <c r="N230" i="4"/>
  <c r="R230" i="4" s="1"/>
  <c r="N205" i="4"/>
  <c r="R205" i="4" s="1"/>
  <c r="O221" i="6"/>
  <c r="U221" i="6" s="1"/>
  <c r="O301" i="6"/>
  <c r="U301" i="6" s="1"/>
  <c r="N261" i="4"/>
  <c r="N39" i="4"/>
  <c r="N50" i="4"/>
  <c r="R50" i="4" s="1"/>
  <c r="N312" i="4"/>
  <c r="R312" i="4" s="1"/>
  <c r="N178" i="4"/>
  <c r="R178" i="4" s="1"/>
  <c r="N263" i="4"/>
  <c r="R263" i="4" s="1"/>
  <c r="N78" i="4"/>
  <c r="R78" i="4" s="1"/>
  <c r="N279" i="4"/>
  <c r="O183" i="6"/>
  <c r="U183" i="6" s="1"/>
  <c r="O225" i="6"/>
  <c r="O59" i="6"/>
  <c r="O180" i="6"/>
  <c r="U180" i="6" s="1"/>
  <c r="N221" i="4"/>
  <c r="R221" i="4" s="1"/>
  <c r="O245" i="6"/>
  <c r="U245" i="6" s="1"/>
  <c r="N292" i="4"/>
  <c r="R292" i="4" s="1"/>
  <c r="N207" i="4"/>
  <c r="O53" i="6"/>
  <c r="U53" i="6" s="1"/>
  <c r="Z53" i="6" s="1"/>
  <c r="K60" i="11" s="1"/>
  <c r="N22" i="4"/>
  <c r="O42" i="6"/>
  <c r="O215" i="6"/>
  <c r="U215" i="6" s="1"/>
  <c r="N47" i="4"/>
  <c r="N243" i="4"/>
  <c r="R243" i="4" s="1"/>
  <c r="N186" i="4"/>
  <c r="R186" i="4" s="1"/>
  <c r="O147" i="6"/>
  <c r="U147" i="6" s="1"/>
  <c r="O269" i="6"/>
  <c r="U269" i="6" s="1"/>
  <c r="N152" i="4"/>
  <c r="R152" i="4" s="1"/>
  <c r="O91" i="6"/>
  <c r="O122" i="6"/>
  <c r="U122" i="6" s="1"/>
  <c r="N188" i="4"/>
  <c r="R188" i="4" s="1"/>
  <c r="O32" i="6"/>
  <c r="O155" i="6"/>
  <c r="U155" i="6" s="1"/>
  <c r="O100" i="6"/>
  <c r="U100" i="6" s="1"/>
  <c r="Z100" i="6" s="1"/>
  <c r="O133" i="6"/>
  <c r="U133" i="6" s="1"/>
  <c r="N72" i="4"/>
  <c r="N41" i="4"/>
  <c r="R41" i="4" s="1"/>
  <c r="N177" i="4"/>
  <c r="R177" i="4" s="1"/>
  <c r="N219" i="4"/>
  <c r="R219" i="4" s="1"/>
  <c r="O286" i="6"/>
  <c r="O287" i="6"/>
  <c r="O44" i="6"/>
  <c r="U44" i="6" s="1"/>
  <c r="N57" i="4"/>
  <c r="R57" i="4" s="1"/>
  <c r="N53" i="4"/>
  <c r="R53" i="4" s="1"/>
  <c r="O206" i="6"/>
  <c r="U206" i="6" s="1"/>
  <c r="N42" i="4"/>
  <c r="R42" i="4" s="1"/>
  <c r="O58" i="6"/>
  <c r="N215" i="4"/>
  <c r="R215" i="4" s="1"/>
  <c r="N147" i="4"/>
  <c r="R147" i="4" s="1"/>
  <c r="N269" i="4"/>
  <c r="N91" i="4"/>
  <c r="R91" i="4" s="1"/>
  <c r="O77" i="6"/>
  <c r="U77" i="6" s="1"/>
  <c r="N122" i="4"/>
  <c r="R122" i="4" s="1"/>
  <c r="N32" i="4"/>
  <c r="N155" i="4"/>
  <c r="R155" i="4" s="1"/>
  <c r="O89" i="6"/>
  <c r="N100" i="4"/>
  <c r="R100" i="4" s="1"/>
  <c r="N133" i="4"/>
  <c r="R133" i="4" s="1"/>
  <c r="O13" i="6"/>
  <c r="N28" i="4"/>
  <c r="R28" i="4" s="1"/>
  <c r="N286" i="4"/>
  <c r="R286" i="4" s="1"/>
  <c r="N287" i="4"/>
  <c r="R287" i="4" s="1"/>
  <c r="O306" i="6"/>
  <c r="U306" i="6" s="1"/>
  <c r="N44" i="4"/>
  <c r="R44" i="4" s="1"/>
  <c r="O281" i="6"/>
  <c r="U281" i="6" s="1"/>
  <c r="O107" i="6"/>
  <c r="U107" i="6" s="1"/>
  <c r="Z107" i="6" s="1"/>
  <c r="N206" i="4"/>
  <c r="R206" i="4" s="1"/>
  <c r="N58" i="4"/>
  <c r="R58" i="4" s="1"/>
  <c r="O165" i="6"/>
  <c r="U165" i="6" s="1"/>
  <c r="O275" i="6"/>
  <c r="U275" i="6" s="1"/>
  <c r="O252" i="6"/>
  <c r="U252" i="6" s="1"/>
  <c r="O248" i="6"/>
  <c r="U248" i="6" s="1"/>
  <c r="N77" i="4"/>
  <c r="R77" i="4" s="1"/>
  <c r="N89" i="4"/>
  <c r="R89" i="4" s="1"/>
  <c r="O285" i="6"/>
  <c r="U285" i="6" s="1"/>
  <c r="N13" i="4"/>
  <c r="O125" i="6"/>
  <c r="U125" i="6" s="1"/>
  <c r="N306" i="4"/>
  <c r="R306" i="4" s="1"/>
  <c r="N281" i="4"/>
  <c r="R281" i="4" s="1"/>
  <c r="O64" i="6"/>
  <c r="O226" i="6"/>
  <c r="U226" i="6" s="1"/>
  <c r="O308" i="6"/>
  <c r="U308" i="6" s="1"/>
  <c r="O86" i="6"/>
  <c r="U86" i="6" s="1"/>
  <c r="N64" i="4"/>
  <c r="R64" i="4" s="1"/>
  <c r="N259" i="4"/>
  <c r="R259" i="4" s="1"/>
  <c r="N174" i="4"/>
  <c r="R174" i="4" s="1"/>
  <c r="N101" i="4"/>
  <c r="N69" i="4"/>
  <c r="R69" i="4" s="1"/>
  <c r="N291" i="4"/>
  <c r="R291" i="4" s="1"/>
  <c r="N203" i="4"/>
  <c r="R203" i="4" s="1"/>
  <c r="N236" i="4"/>
  <c r="R236" i="4" s="1"/>
  <c r="N280" i="4"/>
  <c r="R280" i="4" s="1"/>
  <c r="N121" i="4"/>
  <c r="R121" i="4" s="1"/>
  <c r="N26" i="4"/>
  <c r="R26" i="4" s="1"/>
  <c r="N92" i="4"/>
  <c r="R92" i="4" s="1"/>
  <c r="O191" i="6"/>
  <c r="U191" i="6" s="1"/>
  <c r="O28" i="6"/>
  <c r="U28" i="6" s="1"/>
  <c r="O278" i="6"/>
  <c r="O219" i="6"/>
  <c r="U219" i="6" s="1"/>
  <c r="O263" i="6"/>
  <c r="U263" i="6" s="1"/>
  <c r="N166" i="4"/>
  <c r="R166" i="4" s="1"/>
  <c r="N115" i="4"/>
  <c r="R115" i="4" s="1"/>
  <c r="N98" i="4"/>
  <c r="R98" i="4" s="1"/>
  <c r="N168" i="4"/>
  <c r="R168" i="4" s="1"/>
  <c r="O199" i="6"/>
  <c r="U199" i="6" s="1"/>
  <c r="N182" i="4"/>
  <c r="R182" i="4" s="1"/>
  <c r="O16" i="6"/>
  <c r="U16" i="6" s="1"/>
  <c r="O246" i="6"/>
  <c r="U246" i="6" s="1"/>
  <c r="O80" i="6"/>
  <c r="O197" i="6"/>
  <c r="U197" i="6" s="1"/>
  <c r="O62" i="6"/>
  <c r="U62" i="6" s="1"/>
  <c r="O175" i="6"/>
  <c r="U175" i="6" s="1"/>
  <c r="O202" i="6"/>
  <c r="U202" i="6" s="1"/>
  <c r="O267" i="6"/>
  <c r="U267" i="6" s="1"/>
  <c r="O289" i="6"/>
  <c r="U289" i="6" s="1"/>
  <c r="O117" i="6"/>
  <c r="U117" i="6" s="1"/>
  <c r="N191" i="4"/>
  <c r="R191" i="4" s="1"/>
  <c r="N278" i="4"/>
  <c r="R278" i="4" s="1"/>
  <c r="O262" i="6"/>
  <c r="N199" i="4"/>
  <c r="R199" i="4" s="1"/>
  <c r="N175" i="4"/>
  <c r="R175" i="4" s="1"/>
  <c r="N202" i="4"/>
  <c r="R202" i="4" s="1"/>
  <c r="N267" i="4"/>
  <c r="R267" i="4" s="1"/>
  <c r="N289" i="4"/>
  <c r="R289" i="4" s="1"/>
  <c r="N117" i="4"/>
  <c r="O20" i="6"/>
  <c r="O264" i="6"/>
  <c r="U264" i="6" s="1"/>
  <c r="O218" i="6"/>
  <c r="U218" i="6" s="1"/>
  <c r="O8" i="6"/>
  <c r="U8" i="6" s="1"/>
  <c r="O6" i="6"/>
  <c r="N262" i="4"/>
  <c r="O187" i="6"/>
  <c r="U187" i="6" s="1"/>
  <c r="N62" i="4"/>
  <c r="R62" i="4" s="1"/>
  <c r="O316" i="6"/>
  <c r="U316" i="6" s="1"/>
  <c r="O179" i="6"/>
  <c r="O170" i="6"/>
  <c r="O242" i="6"/>
  <c r="O317" i="6"/>
  <c r="U317" i="6" s="1"/>
  <c r="O256" i="6"/>
  <c r="U256" i="6" s="1"/>
  <c r="O302" i="6"/>
  <c r="U302" i="6" s="1"/>
  <c r="O120" i="6"/>
  <c r="O19" i="6"/>
  <c r="O244" i="6"/>
  <c r="U244" i="6" s="1"/>
  <c r="N184" i="4"/>
  <c r="R184" i="4" s="1"/>
  <c r="N113" i="4"/>
  <c r="R113" i="4" s="1"/>
  <c r="N61" i="4"/>
  <c r="R61" i="4" s="1"/>
  <c r="O153" i="6"/>
  <c r="O21" i="6"/>
  <c r="U21" i="6" s="1"/>
  <c r="O15" i="6"/>
  <c r="U15" i="6" s="1"/>
  <c r="O142" i="6"/>
  <c r="U142" i="6" s="1"/>
  <c r="O105" i="6"/>
  <c r="N20" i="4"/>
  <c r="N264" i="4"/>
  <c r="R264" i="4" s="1"/>
  <c r="N301" i="4"/>
  <c r="R301" i="4" s="1"/>
  <c r="N218" i="4"/>
  <c r="N8" i="4"/>
  <c r="N6" i="4"/>
  <c r="O97" i="6"/>
  <c r="N187" i="4"/>
  <c r="O10" i="6"/>
  <c r="Q18" i="4"/>
  <c r="V18" i="4" s="1"/>
  <c r="B42" i="11" s="1"/>
  <c r="N10" i="4"/>
  <c r="N97" i="4"/>
  <c r="R97" i="4" s="1"/>
  <c r="O309" i="6"/>
  <c r="U309" i="6" s="1"/>
  <c r="N309" i="4"/>
  <c r="R309" i="4" s="1"/>
  <c r="O310" i="6"/>
  <c r="U310" i="6" s="1"/>
  <c r="N310" i="4"/>
  <c r="R310" i="4" s="1"/>
  <c r="O134" i="6"/>
  <c r="U134" i="6" s="1"/>
  <c r="O135" i="6"/>
  <c r="U135" i="6" s="1"/>
  <c r="O132" i="6"/>
  <c r="U132" i="6" s="1"/>
  <c r="N134" i="4"/>
  <c r="R134" i="4" s="1"/>
  <c r="N132" i="4"/>
  <c r="R132" i="4" s="1"/>
  <c r="T30" i="6"/>
  <c r="T49" i="6"/>
  <c r="T48" i="6"/>
  <c r="T34" i="6"/>
  <c r="T55" i="6"/>
  <c r="Z17" i="6"/>
  <c r="AA17" i="6" s="1"/>
  <c r="AB17" i="6" s="1"/>
  <c r="V17" i="6"/>
  <c r="W17" i="6" s="1"/>
  <c r="S4" i="4"/>
  <c r="W17" i="4"/>
  <c r="S17" i="4"/>
  <c r="Y43" i="6"/>
  <c r="H71" i="11" s="1"/>
  <c r="Y36" i="6"/>
  <c r="H64" i="11" s="1"/>
  <c r="Y62" i="6"/>
  <c r="J69" i="11" s="1"/>
  <c r="Y44" i="6"/>
  <c r="H72" i="11" s="1"/>
  <c r="Y60" i="6"/>
  <c r="J67" i="11" s="1"/>
  <c r="Y53" i="6"/>
  <c r="J60" i="11" s="1"/>
  <c r="J40" i="18" l="1"/>
  <c r="J31" i="18"/>
  <c r="J45" i="18"/>
  <c r="N73" i="19"/>
  <c r="N44" i="19"/>
  <c r="N71" i="19"/>
  <c r="N66" i="19"/>
  <c r="N70" i="19"/>
  <c r="N67" i="19"/>
  <c r="N58" i="19"/>
  <c r="R279" i="4"/>
  <c r="N38" i="19"/>
  <c r="R261" i="4"/>
  <c r="N54" i="19"/>
  <c r="N33" i="19"/>
  <c r="N62" i="19"/>
  <c r="N36" i="19"/>
  <c r="R224" i="4"/>
  <c r="R179" i="4"/>
  <c r="U137" i="6"/>
  <c r="U30" i="6"/>
  <c r="U32" i="6"/>
  <c r="R51" i="4"/>
  <c r="U76" i="6"/>
  <c r="R72" i="4"/>
  <c r="K53" i="11"/>
  <c r="AA46" i="6"/>
  <c r="AC46" i="6" s="1"/>
  <c r="L53" i="11"/>
  <c r="U6" i="6"/>
  <c r="Z6" i="6" s="1"/>
  <c r="R12" i="4"/>
  <c r="AA4" i="6"/>
  <c r="C53" i="11"/>
  <c r="L31" i="11"/>
  <c r="L39" i="11"/>
  <c r="J53" i="18"/>
  <c r="X4" i="4"/>
  <c r="C28" i="11"/>
  <c r="X17" i="4"/>
  <c r="C41" i="11"/>
  <c r="J42" i="18"/>
  <c r="L43" i="11"/>
  <c r="J62" i="18"/>
  <c r="J39" i="18"/>
  <c r="J34" i="18"/>
  <c r="L46" i="11"/>
  <c r="U304" i="6"/>
  <c r="R195" i="4"/>
  <c r="W195" i="4" s="1"/>
  <c r="R110" i="4"/>
  <c r="W110" i="4" s="1"/>
  <c r="R98" i="21"/>
  <c r="S98" i="21" s="1"/>
  <c r="T98" i="21" s="1"/>
  <c r="R10" i="4"/>
  <c r="W10" i="4" s="1"/>
  <c r="R253" i="4"/>
  <c r="U90" i="6"/>
  <c r="Z90" i="6" s="1"/>
  <c r="E55" i="11" s="1"/>
  <c r="U20" i="6"/>
  <c r="R47" i="4"/>
  <c r="U11" i="6"/>
  <c r="U270" i="6"/>
  <c r="Z270" i="6" s="1"/>
  <c r="R39" i="4"/>
  <c r="S39" i="4" s="1"/>
  <c r="R75" i="4"/>
  <c r="W75" i="4" s="1"/>
  <c r="R120" i="4"/>
  <c r="W120" i="4" s="1"/>
  <c r="R262" i="4"/>
  <c r="U82" i="6"/>
  <c r="Z82" i="6" s="1"/>
  <c r="R161" i="4"/>
  <c r="R216" i="4"/>
  <c r="W216" i="4" s="1"/>
  <c r="U233" i="6"/>
  <c r="V233" i="6" s="1"/>
  <c r="W233" i="6" s="1"/>
  <c r="U311" i="6"/>
  <c r="V311" i="6" s="1"/>
  <c r="W311" i="6" s="1"/>
  <c r="R40" i="4"/>
  <c r="U207" i="6"/>
  <c r="W141" i="20"/>
  <c r="X141" i="20" s="1"/>
  <c r="Y141" i="20" s="1"/>
  <c r="S141" i="20"/>
  <c r="T141" i="20" s="1"/>
  <c r="S138" i="21"/>
  <c r="T138" i="21" s="1"/>
  <c r="W138" i="21"/>
  <c r="X138" i="21" s="1"/>
  <c r="Y138" i="21" s="1"/>
  <c r="S78" i="20"/>
  <c r="T78" i="20" s="1"/>
  <c r="W78" i="20"/>
  <c r="X78" i="20" s="1"/>
  <c r="Y78" i="20" s="1"/>
  <c r="S237" i="21"/>
  <c r="T237" i="21" s="1"/>
  <c r="W237" i="21"/>
  <c r="X237" i="21" s="1"/>
  <c r="W206" i="20"/>
  <c r="X206" i="20" s="1"/>
  <c r="S206" i="20"/>
  <c r="T206" i="20" s="1"/>
  <c r="S298" i="21"/>
  <c r="T298" i="21" s="1"/>
  <c r="W298" i="21"/>
  <c r="X298" i="21" s="1"/>
  <c r="S218" i="20"/>
  <c r="T218" i="20" s="1"/>
  <c r="W218" i="20"/>
  <c r="X218" i="20" s="1"/>
  <c r="S284" i="21"/>
  <c r="T284" i="21" s="1"/>
  <c r="W284" i="21"/>
  <c r="X284" i="21" s="1"/>
  <c r="S142" i="20"/>
  <c r="T142" i="20" s="1"/>
  <c r="W142" i="20"/>
  <c r="X142" i="20" s="1"/>
  <c r="Y142" i="20" s="1"/>
  <c r="S280" i="20"/>
  <c r="T280" i="20" s="1"/>
  <c r="W280" i="20"/>
  <c r="X280" i="20" s="1"/>
  <c r="W185" i="21"/>
  <c r="X185" i="21" s="1"/>
  <c r="Y185" i="21" s="1"/>
  <c r="S185" i="21"/>
  <c r="T185" i="21" s="1"/>
  <c r="W165" i="20"/>
  <c r="X165" i="20" s="1"/>
  <c r="Y165" i="20" s="1"/>
  <c r="S165" i="20"/>
  <c r="T165" i="20" s="1"/>
  <c r="S288" i="21"/>
  <c r="T288" i="21" s="1"/>
  <c r="W288" i="21"/>
  <c r="X288" i="21" s="1"/>
  <c r="S227" i="21"/>
  <c r="T227" i="21" s="1"/>
  <c r="W227" i="21"/>
  <c r="X227" i="21" s="1"/>
  <c r="W29" i="21"/>
  <c r="X29" i="21" s="1"/>
  <c r="Y29" i="21" s="1"/>
  <c r="S29" i="21"/>
  <c r="T29" i="21" s="1"/>
  <c r="S149" i="21"/>
  <c r="T149" i="21" s="1"/>
  <c r="W149" i="21"/>
  <c r="X149" i="21" s="1"/>
  <c r="Y149" i="21" s="1"/>
  <c r="W46" i="21"/>
  <c r="X46" i="21" s="1"/>
  <c r="Y46" i="21" s="1"/>
  <c r="S46" i="21"/>
  <c r="T46" i="21" s="1"/>
  <c r="S36" i="20"/>
  <c r="T36" i="20" s="1"/>
  <c r="W36" i="20"/>
  <c r="X36" i="20" s="1"/>
  <c r="Y36" i="20" s="1"/>
  <c r="S146" i="20"/>
  <c r="T146" i="20" s="1"/>
  <c r="W146" i="20"/>
  <c r="X146" i="20" s="1"/>
  <c r="Y146" i="20" s="1"/>
  <c r="S215" i="21"/>
  <c r="T215" i="21" s="1"/>
  <c r="W215" i="21"/>
  <c r="X215" i="21" s="1"/>
  <c r="S181" i="20"/>
  <c r="T181" i="20" s="1"/>
  <c r="W181" i="20"/>
  <c r="X181" i="20" s="1"/>
  <c r="Y181" i="20" s="1"/>
  <c r="S141" i="21"/>
  <c r="T141" i="21" s="1"/>
  <c r="W141" i="21"/>
  <c r="X141" i="21" s="1"/>
  <c r="Y141" i="21" s="1"/>
  <c r="S78" i="21"/>
  <c r="T78" i="21" s="1"/>
  <c r="W78" i="21"/>
  <c r="X78" i="21" s="1"/>
  <c r="Y78" i="21" s="1"/>
  <c r="S194" i="20"/>
  <c r="T194" i="20" s="1"/>
  <c r="W194" i="20"/>
  <c r="X194" i="20" s="1"/>
  <c r="S218" i="21"/>
  <c r="T218" i="21" s="1"/>
  <c r="W218" i="21"/>
  <c r="X218" i="21" s="1"/>
  <c r="S50" i="20"/>
  <c r="T50" i="20" s="1"/>
  <c r="W50" i="20"/>
  <c r="X50" i="20" s="1"/>
  <c r="Y50" i="20" s="1"/>
  <c r="W203" i="21"/>
  <c r="X203" i="21" s="1"/>
  <c r="S203" i="21"/>
  <c r="T203" i="21" s="1"/>
  <c r="S184" i="20"/>
  <c r="T184" i="20" s="1"/>
  <c r="W184" i="20"/>
  <c r="X184" i="20" s="1"/>
  <c r="Y184" i="20" s="1"/>
  <c r="S142" i="21"/>
  <c r="T142" i="21" s="1"/>
  <c r="W142" i="21"/>
  <c r="X142" i="21" s="1"/>
  <c r="Y142" i="21" s="1"/>
  <c r="S249" i="20"/>
  <c r="T249" i="20" s="1"/>
  <c r="W249" i="20"/>
  <c r="X249" i="20" s="1"/>
  <c r="S280" i="21"/>
  <c r="T280" i="21" s="1"/>
  <c r="W280" i="21"/>
  <c r="X280" i="21" s="1"/>
  <c r="S268" i="20"/>
  <c r="T268" i="20" s="1"/>
  <c r="W268" i="20"/>
  <c r="X268" i="20" s="1"/>
  <c r="S139" i="21"/>
  <c r="T139" i="21" s="1"/>
  <c r="W139" i="21"/>
  <c r="X139" i="21" s="1"/>
  <c r="Y139" i="21" s="1"/>
  <c r="S247" i="20"/>
  <c r="T247" i="20" s="1"/>
  <c r="W247" i="20"/>
  <c r="X247" i="20" s="1"/>
  <c r="W263" i="21"/>
  <c r="X263" i="21" s="1"/>
  <c r="S263" i="21"/>
  <c r="T263" i="21" s="1"/>
  <c r="W122" i="20"/>
  <c r="X122" i="20" s="1"/>
  <c r="Y122" i="20" s="1"/>
  <c r="S122" i="20"/>
  <c r="T122" i="20" s="1"/>
  <c r="S52" i="20"/>
  <c r="T52" i="20" s="1"/>
  <c r="W52" i="20"/>
  <c r="X52" i="20" s="1"/>
  <c r="Y52" i="20" s="1"/>
  <c r="S299" i="20"/>
  <c r="T299" i="20" s="1"/>
  <c r="W299" i="20"/>
  <c r="X299" i="20" s="1"/>
  <c r="S36" i="21"/>
  <c r="T36" i="21" s="1"/>
  <c r="W36" i="21"/>
  <c r="X36" i="21" s="1"/>
  <c r="Y36" i="21" s="1"/>
  <c r="W146" i="21"/>
  <c r="X146" i="21" s="1"/>
  <c r="Y146" i="21" s="1"/>
  <c r="S146" i="21"/>
  <c r="T146" i="21" s="1"/>
  <c r="W181" i="21"/>
  <c r="X181" i="21" s="1"/>
  <c r="Y181" i="21" s="1"/>
  <c r="S181" i="21"/>
  <c r="T181" i="21" s="1"/>
  <c r="S152" i="21"/>
  <c r="T152" i="21" s="1"/>
  <c r="W152" i="21"/>
  <c r="X152" i="21" s="1"/>
  <c r="Y152" i="21" s="1"/>
  <c r="S244" i="20"/>
  <c r="T244" i="20" s="1"/>
  <c r="W244" i="20"/>
  <c r="X244" i="20" s="1"/>
  <c r="S194" i="21"/>
  <c r="T194" i="21" s="1"/>
  <c r="W194" i="21"/>
  <c r="X194" i="21" s="1"/>
  <c r="W164" i="20"/>
  <c r="X164" i="20" s="1"/>
  <c r="Y164" i="20" s="1"/>
  <c r="S164" i="20"/>
  <c r="T164" i="20" s="1"/>
  <c r="W50" i="21"/>
  <c r="X50" i="21" s="1"/>
  <c r="Y50" i="21" s="1"/>
  <c r="S50" i="21"/>
  <c r="T50" i="21" s="1"/>
  <c r="S184" i="21"/>
  <c r="T184" i="21" s="1"/>
  <c r="W184" i="21"/>
  <c r="X184" i="21" s="1"/>
  <c r="Y184" i="21" s="1"/>
  <c r="W300" i="20"/>
  <c r="X300" i="20" s="1"/>
  <c r="S300" i="20"/>
  <c r="T300" i="20" s="1"/>
  <c r="S273" i="20"/>
  <c r="T273" i="20" s="1"/>
  <c r="W273" i="20"/>
  <c r="X273" i="20" s="1"/>
  <c r="S210" i="20"/>
  <c r="T210" i="20" s="1"/>
  <c r="W210" i="20"/>
  <c r="X210" i="20" s="1"/>
  <c r="S249" i="21"/>
  <c r="T249" i="21" s="1"/>
  <c r="W249" i="21"/>
  <c r="X249" i="21" s="1"/>
  <c r="S230" i="20"/>
  <c r="T230" i="20" s="1"/>
  <c r="W230" i="20"/>
  <c r="X230" i="20" s="1"/>
  <c r="W268" i="21"/>
  <c r="X268" i="21" s="1"/>
  <c r="S268" i="21"/>
  <c r="T268" i="21" s="1"/>
  <c r="S5" i="20"/>
  <c r="T5" i="20" s="1"/>
  <c r="W5" i="20"/>
  <c r="X5" i="20" s="1"/>
  <c r="Y5" i="20" s="1"/>
  <c r="S247" i="21"/>
  <c r="T247" i="21" s="1"/>
  <c r="W247" i="21"/>
  <c r="X247" i="21" s="1"/>
  <c r="S122" i="21"/>
  <c r="T122" i="21" s="1"/>
  <c r="W122" i="21"/>
  <c r="X122" i="21" s="1"/>
  <c r="Y122" i="21" s="1"/>
  <c r="W134" i="20"/>
  <c r="X134" i="20" s="1"/>
  <c r="Y134" i="20" s="1"/>
  <c r="S134" i="20"/>
  <c r="T134" i="20" s="1"/>
  <c r="S260" i="20"/>
  <c r="T260" i="20" s="1"/>
  <c r="W260" i="20"/>
  <c r="X260" i="20" s="1"/>
  <c r="S240" i="21"/>
  <c r="T240" i="21" s="1"/>
  <c r="W240" i="21"/>
  <c r="X240" i="21" s="1"/>
  <c r="S44" i="20"/>
  <c r="T44" i="20" s="1"/>
  <c r="W44" i="20"/>
  <c r="X44" i="20" s="1"/>
  <c r="Y44" i="20" s="1"/>
  <c r="S69" i="20"/>
  <c r="T69" i="20" s="1"/>
  <c r="W69" i="20"/>
  <c r="X69" i="20" s="1"/>
  <c r="Y69" i="20" s="1"/>
  <c r="S244" i="21"/>
  <c r="T244" i="21" s="1"/>
  <c r="W244" i="21"/>
  <c r="X244" i="21" s="1"/>
  <c r="S193" i="20"/>
  <c r="T193" i="20" s="1"/>
  <c r="W193" i="20"/>
  <c r="X193" i="20" s="1"/>
  <c r="S164" i="21"/>
  <c r="T164" i="21" s="1"/>
  <c r="W164" i="21"/>
  <c r="X164" i="21" s="1"/>
  <c r="Y164" i="21" s="1"/>
  <c r="S43" i="20"/>
  <c r="T43" i="20" s="1"/>
  <c r="W43" i="20"/>
  <c r="X43" i="20" s="1"/>
  <c r="Y43" i="20" s="1"/>
  <c r="W116" i="20"/>
  <c r="X116" i="20" s="1"/>
  <c r="Y116" i="20" s="1"/>
  <c r="S116" i="20"/>
  <c r="T116" i="20" s="1"/>
  <c r="S300" i="21"/>
  <c r="T300" i="21" s="1"/>
  <c r="W300" i="21"/>
  <c r="X300" i="21" s="1"/>
  <c r="S296" i="20"/>
  <c r="T296" i="20" s="1"/>
  <c r="W296" i="20"/>
  <c r="X296" i="20" s="1"/>
  <c r="S228" i="20"/>
  <c r="T228" i="20" s="1"/>
  <c r="W228" i="20"/>
  <c r="X228" i="20" s="1"/>
  <c r="S210" i="21"/>
  <c r="T210" i="21" s="1"/>
  <c r="W210" i="21"/>
  <c r="X210" i="21" s="1"/>
  <c r="S83" i="20"/>
  <c r="T83" i="20" s="1"/>
  <c r="W83" i="20"/>
  <c r="X83" i="20" s="1"/>
  <c r="Y83" i="20" s="1"/>
  <c r="S301" i="21"/>
  <c r="T301" i="21" s="1"/>
  <c r="W301" i="21"/>
  <c r="X301" i="21" s="1"/>
  <c r="S248" i="20"/>
  <c r="T248" i="20" s="1"/>
  <c r="W248" i="20"/>
  <c r="X248" i="20" s="1"/>
  <c r="S230" i="21"/>
  <c r="T230" i="21" s="1"/>
  <c r="W230" i="21"/>
  <c r="X230" i="21" s="1"/>
  <c r="S5" i="21"/>
  <c r="T5" i="21" s="1"/>
  <c r="W5" i="21"/>
  <c r="X5" i="21" s="1"/>
  <c r="Y5" i="21" s="1"/>
  <c r="S313" i="20"/>
  <c r="T313" i="20" s="1"/>
  <c r="W313" i="20"/>
  <c r="X313" i="20" s="1"/>
  <c r="W140" i="20"/>
  <c r="X140" i="20" s="1"/>
  <c r="Y140" i="20" s="1"/>
  <c r="S140" i="20"/>
  <c r="T140" i="20" s="1"/>
  <c r="S148" i="20"/>
  <c r="T148" i="20" s="1"/>
  <c r="W148" i="20"/>
  <c r="X148" i="20" s="1"/>
  <c r="Y148" i="20" s="1"/>
  <c r="W134" i="21"/>
  <c r="X134" i="21" s="1"/>
  <c r="Y134" i="21" s="1"/>
  <c r="S134" i="21"/>
  <c r="T134" i="21" s="1"/>
  <c r="W143" i="21"/>
  <c r="X143" i="21" s="1"/>
  <c r="Y143" i="21" s="1"/>
  <c r="S143" i="21"/>
  <c r="T143" i="21" s="1"/>
  <c r="W173" i="20"/>
  <c r="X173" i="20" s="1"/>
  <c r="Y173" i="20" s="1"/>
  <c r="S173" i="20"/>
  <c r="T173" i="20" s="1"/>
  <c r="S236" i="20"/>
  <c r="T236" i="20" s="1"/>
  <c r="W236" i="20"/>
  <c r="X236" i="20" s="1"/>
  <c r="S260" i="21"/>
  <c r="T260" i="21" s="1"/>
  <c r="W260" i="21"/>
  <c r="X260" i="21" s="1"/>
  <c r="S239" i="21"/>
  <c r="T239" i="21" s="1"/>
  <c r="W239" i="21"/>
  <c r="X239" i="21" s="1"/>
  <c r="W281" i="20"/>
  <c r="X281" i="20" s="1"/>
  <c r="S281" i="20"/>
  <c r="T281" i="20" s="1"/>
  <c r="S193" i="21"/>
  <c r="T193" i="21" s="1"/>
  <c r="W193" i="21"/>
  <c r="X193" i="21" s="1"/>
  <c r="S115" i="20"/>
  <c r="T115" i="20" s="1"/>
  <c r="W115" i="20"/>
  <c r="X115" i="20" s="1"/>
  <c r="Y115" i="20" s="1"/>
  <c r="S116" i="21"/>
  <c r="T116" i="21" s="1"/>
  <c r="W116" i="21"/>
  <c r="X116" i="21" s="1"/>
  <c r="Y116" i="21" s="1"/>
  <c r="S296" i="21"/>
  <c r="T296" i="21" s="1"/>
  <c r="W296" i="21"/>
  <c r="X296" i="21" s="1"/>
  <c r="S228" i="21"/>
  <c r="T228" i="21" s="1"/>
  <c r="W228" i="21"/>
  <c r="X228" i="21" s="1"/>
  <c r="W310" i="20"/>
  <c r="X310" i="20" s="1"/>
  <c r="S310" i="20"/>
  <c r="T310" i="20" s="1"/>
  <c r="S180" i="20"/>
  <c r="T180" i="20" s="1"/>
  <c r="W180" i="20"/>
  <c r="X180" i="20" s="1"/>
  <c r="Y180" i="20" s="1"/>
  <c r="S83" i="21"/>
  <c r="T83" i="21" s="1"/>
  <c r="W83" i="21"/>
  <c r="X83" i="21" s="1"/>
  <c r="Y83" i="21" s="1"/>
  <c r="W28" i="20"/>
  <c r="X28" i="20" s="1"/>
  <c r="Y28" i="20" s="1"/>
  <c r="S28" i="20"/>
  <c r="T28" i="20" s="1"/>
  <c r="S283" i="20"/>
  <c r="T283" i="20" s="1"/>
  <c r="W283" i="20"/>
  <c r="X283" i="20" s="1"/>
  <c r="S200" i="21"/>
  <c r="T200" i="21" s="1"/>
  <c r="W200" i="21"/>
  <c r="X200" i="21" s="1"/>
  <c r="S205" i="20"/>
  <c r="T205" i="20" s="1"/>
  <c r="W205" i="20"/>
  <c r="X205" i="20" s="1"/>
  <c r="W126" i="20"/>
  <c r="X126" i="20" s="1"/>
  <c r="Y126" i="20" s="1"/>
  <c r="S126" i="20"/>
  <c r="T126" i="20" s="1"/>
  <c r="S313" i="21"/>
  <c r="T313" i="21" s="1"/>
  <c r="W313" i="21"/>
  <c r="X313" i="21" s="1"/>
  <c r="S211" i="21"/>
  <c r="T211" i="21" s="1"/>
  <c r="W211" i="21"/>
  <c r="X211" i="21" s="1"/>
  <c r="S86" i="20"/>
  <c r="T86" i="20" s="1"/>
  <c r="W86" i="20"/>
  <c r="X86" i="20" s="1"/>
  <c r="Y86" i="20" s="1"/>
  <c r="S21" i="21"/>
  <c r="T21" i="21" s="1"/>
  <c r="W21" i="21"/>
  <c r="X21" i="21" s="1"/>
  <c r="Y21" i="21" s="1"/>
  <c r="S160" i="20"/>
  <c r="T160" i="20" s="1"/>
  <c r="W160" i="20"/>
  <c r="X160" i="20" s="1"/>
  <c r="Y160" i="20" s="1"/>
  <c r="S115" i="21"/>
  <c r="T115" i="21" s="1"/>
  <c r="W115" i="21"/>
  <c r="X115" i="21" s="1"/>
  <c r="Y115" i="21" s="1"/>
  <c r="S235" i="20"/>
  <c r="T235" i="20" s="1"/>
  <c r="W235" i="20"/>
  <c r="X235" i="20" s="1"/>
  <c r="S309" i="20"/>
  <c r="T309" i="20" s="1"/>
  <c r="W309" i="20"/>
  <c r="X309" i="20" s="1"/>
  <c r="S310" i="21"/>
  <c r="T310" i="21" s="1"/>
  <c r="W310" i="21"/>
  <c r="X310" i="21" s="1"/>
  <c r="W16" i="20"/>
  <c r="X16" i="20" s="1"/>
  <c r="Y16" i="20" s="1"/>
  <c r="S16" i="20"/>
  <c r="T16" i="20" s="1"/>
  <c r="W180" i="21"/>
  <c r="X180" i="21" s="1"/>
  <c r="Y180" i="21" s="1"/>
  <c r="S180" i="21"/>
  <c r="T180" i="21" s="1"/>
  <c r="S28" i="21"/>
  <c r="T28" i="21" s="1"/>
  <c r="W28" i="21"/>
  <c r="X28" i="21" s="1"/>
  <c r="Y28" i="21" s="1"/>
  <c r="S283" i="21"/>
  <c r="T283" i="21" s="1"/>
  <c r="W283" i="21"/>
  <c r="X283" i="21" s="1"/>
  <c r="S267" i="20"/>
  <c r="T267" i="20" s="1"/>
  <c r="W267" i="20"/>
  <c r="X267" i="20" s="1"/>
  <c r="S205" i="21"/>
  <c r="T205" i="21" s="1"/>
  <c r="W205" i="21"/>
  <c r="X205" i="21" s="1"/>
  <c r="S126" i="21"/>
  <c r="T126" i="21" s="1"/>
  <c r="W126" i="21"/>
  <c r="X126" i="21" s="1"/>
  <c r="Y126" i="21" s="1"/>
  <c r="S132" i="20"/>
  <c r="T132" i="20" s="1"/>
  <c r="W132" i="20"/>
  <c r="X132" i="20" s="1"/>
  <c r="Y132" i="20" s="1"/>
  <c r="W315" i="21"/>
  <c r="X315" i="21" s="1"/>
  <c r="S315" i="21"/>
  <c r="T315" i="21" s="1"/>
  <c r="S293" i="20"/>
  <c r="T293" i="20" s="1"/>
  <c r="W293" i="20"/>
  <c r="X293" i="20" s="1"/>
  <c r="S8" i="20"/>
  <c r="T8" i="20" s="1"/>
  <c r="W8" i="20"/>
  <c r="X8" i="20" s="1"/>
  <c r="Y8" i="20" s="1"/>
  <c r="W254" i="21"/>
  <c r="X254" i="21" s="1"/>
  <c r="S254" i="21"/>
  <c r="T254" i="21" s="1"/>
  <c r="W151" i="20"/>
  <c r="X151" i="20" s="1"/>
  <c r="Y151" i="20" s="1"/>
  <c r="S151" i="20"/>
  <c r="T151" i="20" s="1"/>
  <c r="W160" i="21"/>
  <c r="X160" i="21" s="1"/>
  <c r="Y160" i="21" s="1"/>
  <c r="S160" i="21"/>
  <c r="T160" i="21" s="1"/>
  <c r="S243" i="20"/>
  <c r="T243" i="20" s="1"/>
  <c r="W243" i="20"/>
  <c r="X243" i="20" s="1"/>
  <c r="S118" i="20"/>
  <c r="T118" i="20" s="1"/>
  <c r="W118" i="20"/>
  <c r="X118" i="20" s="1"/>
  <c r="Y118" i="20" s="1"/>
  <c r="S159" i="20"/>
  <c r="T159" i="20" s="1"/>
  <c r="W159" i="20"/>
  <c r="X159" i="20" s="1"/>
  <c r="Y159" i="20" s="1"/>
  <c r="S258" i="21"/>
  <c r="T258" i="21" s="1"/>
  <c r="W258" i="21"/>
  <c r="X258" i="21" s="1"/>
  <c r="S309" i="21"/>
  <c r="T309" i="21" s="1"/>
  <c r="W309" i="21"/>
  <c r="X309" i="21" s="1"/>
  <c r="S246" i="20"/>
  <c r="T246" i="20" s="1"/>
  <c r="W246" i="20"/>
  <c r="X246" i="20" s="1"/>
  <c r="S245" i="20"/>
  <c r="T245" i="20" s="1"/>
  <c r="W245" i="20"/>
  <c r="X245" i="20" s="1"/>
  <c r="W267" i="21"/>
  <c r="X267" i="21" s="1"/>
  <c r="S267" i="21"/>
  <c r="T267" i="21" s="1"/>
  <c r="S214" i="20"/>
  <c r="T214" i="20" s="1"/>
  <c r="W214" i="20"/>
  <c r="X214" i="20" s="1"/>
  <c r="S293" i="21"/>
  <c r="T293" i="21" s="1"/>
  <c r="W293" i="21"/>
  <c r="X293" i="21" s="1"/>
  <c r="S70" i="20"/>
  <c r="T70" i="20" s="1"/>
  <c r="W70" i="20"/>
  <c r="X70" i="20" s="1"/>
  <c r="Y70" i="20" s="1"/>
  <c r="S8" i="21"/>
  <c r="T8" i="21" s="1"/>
  <c r="W8" i="21"/>
  <c r="X8" i="21" s="1"/>
  <c r="Y8" i="21" s="1"/>
  <c r="S317" i="21"/>
  <c r="T317" i="21" s="1"/>
  <c r="W317" i="21"/>
  <c r="X317" i="21" s="1"/>
  <c r="S274" i="20"/>
  <c r="T274" i="20" s="1"/>
  <c r="W274" i="20"/>
  <c r="X274" i="20" s="1"/>
  <c r="S292" i="21"/>
  <c r="T292" i="21" s="1"/>
  <c r="W292" i="21"/>
  <c r="X292" i="21" s="1"/>
  <c r="S188" i="21"/>
  <c r="T188" i="21" s="1"/>
  <c r="W188" i="21"/>
  <c r="X188" i="21" s="1"/>
  <c r="Y188" i="21" s="1"/>
  <c r="S243" i="21"/>
  <c r="T243" i="21" s="1"/>
  <c r="W243" i="21"/>
  <c r="X243" i="21" s="1"/>
  <c r="S138" i="20"/>
  <c r="T138" i="20" s="1"/>
  <c r="W138" i="20"/>
  <c r="X138" i="20" s="1"/>
  <c r="Y138" i="20" s="1"/>
  <c r="S118" i="21"/>
  <c r="T118" i="21" s="1"/>
  <c r="W118" i="21"/>
  <c r="X118" i="21" s="1"/>
  <c r="Y118" i="21" s="1"/>
  <c r="S159" i="21"/>
  <c r="T159" i="21" s="1"/>
  <c r="W159" i="21"/>
  <c r="X159" i="21" s="1"/>
  <c r="Y159" i="21" s="1"/>
  <c r="S298" i="20"/>
  <c r="T298" i="20" s="1"/>
  <c r="W298" i="20"/>
  <c r="X298" i="20" s="1"/>
  <c r="S265" i="21"/>
  <c r="T265" i="21" s="1"/>
  <c r="W265" i="21"/>
  <c r="X265" i="21" s="1"/>
  <c r="S284" i="20"/>
  <c r="T284" i="20" s="1"/>
  <c r="W284" i="20"/>
  <c r="X284" i="20" s="1"/>
  <c r="S246" i="21"/>
  <c r="T246" i="21" s="1"/>
  <c r="W246" i="21"/>
  <c r="X246" i="21" s="1"/>
  <c r="W214" i="21"/>
  <c r="X214" i="21" s="1"/>
  <c r="S214" i="21"/>
  <c r="T214" i="21" s="1"/>
  <c r="S29" i="20"/>
  <c r="T29" i="20" s="1"/>
  <c r="W29" i="20"/>
  <c r="X29" i="20" s="1"/>
  <c r="Y29" i="20" s="1"/>
  <c r="S70" i="21"/>
  <c r="T70" i="21" s="1"/>
  <c r="W70" i="21"/>
  <c r="X70" i="21" s="1"/>
  <c r="Y70" i="21" s="1"/>
  <c r="S46" i="20"/>
  <c r="T46" i="20" s="1"/>
  <c r="W46" i="20"/>
  <c r="X46" i="20" s="1"/>
  <c r="Y46" i="20" s="1"/>
  <c r="S215" i="20"/>
  <c r="T215" i="20" s="1"/>
  <c r="W215" i="20"/>
  <c r="X215" i="20" s="1"/>
  <c r="S226" i="21"/>
  <c r="T226" i="21" s="1"/>
  <c r="W226" i="21"/>
  <c r="X226" i="21" s="1"/>
  <c r="S163" i="20"/>
  <c r="T163" i="20" s="1"/>
  <c r="W163" i="20"/>
  <c r="X163" i="20" s="1"/>
  <c r="Y163" i="20" s="1"/>
  <c r="S239" i="20"/>
  <c r="T239" i="20" s="1"/>
  <c r="W239" i="20"/>
  <c r="X239" i="20" s="1"/>
  <c r="W226" i="20"/>
  <c r="X226" i="20" s="1"/>
  <c r="S226" i="20"/>
  <c r="T226" i="20" s="1"/>
  <c r="S240" i="20"/>
  <c r="T240" i="20" s="1"/>
  <c r="W240" i="20"/>
  <c r="X240" i="20" s="1"/>
  <c r="S306" i="21"/>
  <c r="T306" i="21" s="1"/>
  <c r="W306" i="21"/>
  <c r="X306" i="21" s="1"/>
  <c r="S166" i="21"/>
  <c r="T166" i="21" s="1"/>
  <c r="W166" i="21"/>
  <c r="X166" i="21" s="1"/>
  <c r="Y166" i="21" s="1"/>
  <c r="W235" i="21"/>
  <c r="X235" i="21" s="1"/>
  <c r="S235" i="21"/>
  <c r="T235" i="21" s="1"/>
  <c r="S200" i="20"/>
  <c r="T200" i="20" s="1"/>
  <c r="W200" i="20"/>
  <c r="X200" i="20" s="1"/>
  <c r="S143" i="20"/>
  <c r="T143" i="20" s="1"/>
  <c r="W143" i="20"/>
  <c r="X143" i="20" s="1"/>
  <c r="Y143" i="20" s="1"/>
  <c r="R187" i="21"/>
  <c r="Q187" i="21"/>
  <c r="V187" i="21" s="1"/>
  <c r="R76" i="20"/>
  <c r="Q76" i="20"/>
  <c r="V76" i="20" s="1"/>
  <c r="Q54" i="21"/>
  <c r="V54" i="21" s="1"/>
  <c r="R54" i="21"/>
  <c r="R107" i="20"/>
  <c r="S107" i="20" s="1"/>
  <c r="T107" i="20" s="1"/>
  <c r="Q107" i="20"/>
  <c r="V107" i="20" s="1"/>
  <c r="W25" i="20"/>
  <c r="X25" i="20" s="1"/>
  <c r="Y25" i="20" s="1"/>
  <c r="S25" i="20"/>
  <c r="T25" i="20" s="1"/>
  <c r="S133" i="21"/>
  <c r="T133" i="21" s="1"/>
  <c r="W133" i="21"/>
  <c r="X133" i="21" s="1"/>
  <c r="Y133" i="21" s="1"/>
  <c r="W259" i="21"/>
  <c r="X259" i="21" s="1"/>
  <c r="S259" i="21"/>
  <c r="T259" i="21" s="1"/>
  <c r="S256" i="20"/>
  <c r="T256" i="20" s="1"/>
  <c r="W256" i="20"/>
  <c r="X256" i="20" s="1"/>
  <c r="W113" i="21"/>
  <c r="X113" i="21" s="1"/>
  <c r="Y113" i="21" s="1"/>
  <c r="S113" i="21"/>
  <c r="T113" i="21" s="1"/>
  <c r="W147" i="21"/>
  <c r="X147" i="21" s="1"/>
  <c r="Y147" i="21" s="1"/>
  <c r="S147" i="21"/>
  <c r="T147" i="21" s="1"/>
  <c r="W302" i="20"/>
  <c r="X302" i="20" s="1"/>
  <c r="S302" i="20"/>
  <c r="T302" i="20" s="1"/>
  <c r="Q295" i="21"/>
  <c r="V295" i="21" s="1"/>
  <c r="R295" i="21"/>
  <c r="Q81" i="20"/>
  <c r="V81" i="20" s="1"/>
  <c r="R81" i="20"/>
  <c r="R304" i="21"/>
  <c r="Q304" i="21"/>
  <c r="V304" i="21" s="1"/>
  <c r="R110" i="20"/>
  <c r="Q110" i="20"/>
  <c r="V110" i="20" s="1"/>
  <c r="W314" i="20"/>
  <c r="X314" i="20" s="1"/>
  <c r="S314" i="20"/>
  <c r="T314" i="20" s="1"/>
  <c r="R74" i="20"/>
  <c r="Q74" i="20"/>
  <c r="V74" i="20" s="1"/>
  <c r="R9" i="21"/>
  <c r="Q9" i="21"/>
  <c r="V9" i="21" s="1"/>
  <c r="Q19" i="20"/>
  <c r="V19" i="20" s="1"/>
  <c r="R19" i="20"/>
  <c r="S140" i="21"/>
  <c r="T140" i="21" s="1"/>
  <c r="W140" i="21"/>
  <c r="X140" i="21" s="1"/>
  <c r="Y140" i="21" s="1"/>
  <c r="S124" i="20"/>
  <c r="T124" i="20" s="1"/>
  <c r="W124" i="20"/>
  <c r="X124" i="20" s="1"/>
  <c r="Y124" i="20" s="1"/>
  <c r="W131" i="20"/>
  <c r="X131" i="20" s="1"/>
  <c r="Y131" i="20" s="1"/>
  <c r="S131" i="20"/>
  <c r="T131" i="20" s="1"/>
  <c r="S112" i="21"/>
  <c r="T112" i="21" s="1"/>
  <c r="W112" i="21"/>
  <c r="X112" i="21" s="1"/>
  <c r="Y112" i="21" s="1"/>
  <c r="S223" i="20"/>
  <c r="T223" i="20" s="1"/>
  <c r="W223" i="20"/>
  <c r="X223" i="20" s="1"/>
  <c r="Q195" i="20"/>
  <c r="V195" i="20" s="1"/>
  <c r="R195" i="20"/>
  <c r="Q104" i="21"/>
  <c r="V104" i="21" s="1"/>
  <c r="R104" i="21"/>
  <c r="S104" i="21" s="1"/>
  <c r="T104" i="21" s="1"/>
  <c r="R14" i="20"/>
  <c r="Q14" i="20"/>
  <c r="V14" i="20" s="1"/>
  <c r="S148" i="21"/>
  <c r="T148" i="21" s="1"/>
  <c r="W148" i="21"/>
  <c r="X148" i="21" s="1"/>
  <c r="Y148" i="21" s="1"/>
  <c r="S305" i="21"/>
  <c r="T305" i="21" s="1"/>
  <c r="W305" i="21"/>
  <c r="X305" i="21" s="1"/>
  <c r="Q82" i="21"/>
  <c r="V82" i="21" s="1"/>
  <c r="R82" i="21"/>
  <c r="Q64" i="20"/>
  <c r="V64" i="20" s="1"/>
  <c r="R64" i="20"/>
  <c r="R216" i="21"/>
  <c r="Q216" i="21"/>
  <c r="V216" i="21" s="1"/>
  <c r="S274" i="21"/>
  <c r="T274" i="21" s="1"/>
  <c r="W274" i="21"/>
  <c r="X274" i="21" s="1"/>
  <c r="S275" i="20"/>
  <c r="T275" i="20" s="1"/>
  <c r="W275" i="20"/>
  <c r="X275" i="20" s="1"/>
  <c r="W79" i="21"/>
  <c r="X79" i="21" s="1"/>
  <c r="Y79" i="21" s="1"/>
  <c r="S79" i="21"/>
  <c r="T79" i="21" s="1"/>
  <c r="R269" i="20"/>
  <c r="Q269" i="20"/>
  <c r="V269" i="20" s="1"/>
  <c r="R68" i="21"/>
  <c r="Q68" i="21"/>
  <c r="V68" i="21" s="1"/>
  <c r="Q38" i="20"/>
  <c r="V38" i="20" s="1"/>
  <c r="R38" i="20"/>
  <c r="Q57" i="21"/>
  <c r="V57" i="21" s="1"/>
  <c r="R57" i="21"/>
  <c r="R169" i="21"/>
  <c r="R117" i="20"/>
  <c r="Q117" i="20"/>
  <c r="V117" i="20" s="1"/>
  <c r="Q241" i="20"/>
  <c r="V241" i="20" s="1"/>
  <c r="R241" i="20"/>
  <c r="S77" i="21"/>
  <c r="T77" i="21" s="1"/>
  <c r="W77" i="21"/>
  <c r="X77" i="21" s="1"/>
  <c r="Y77" i="21" s="1"/>
  <c r="S172" i="20"/>
  <c r="T172" i="20" s="1"/>
  <c r="W172" i="20"/>
  <c r="X172" i="20" s="1"/>
  <c r="Y172" i="20" s="1"/>
  <c r="S257" i="20"/>
  <c r="T257" i="20" s="1"/>
  <c r="W257" i="20"/>
  <c r="X257" i="20" s="1"/>
  <c r="R89" i="20"/>
  <c r="S89" i="20" s="1"/>
  <c r="T89" i="20" s="1"/>
  <c r="Q89" i="20"/>
  <c r="V89" i="20" s="1"/>
  <c r="R279" i="21"/>
  <c r="Q279" i="21"/>
  <c r="V279" i="21" s="1"/>
  <c r="R105" i="20"/>
  <c r="S105" i="20" s="1"/>
  <c r="T105" i="20" s="1"/>
  <c r="Q105" i="20"/>
  <c r="V105" i="20" s="1"/>
  <c r="Q58" i="21"/>
  <c r="V58" i="21" s="1"/>
  <c r="R58" i="21"/>
  <c r="R224" i="21"/>
  <c r="S237" i="20"/>
  <c r="T237" i="20" s="1"/>
  <c r="W237" i="20"/>
  <c r="X237" i="20" s="1"/>
  <c r="W48" i="20"/>
  <c r="X48" i="20" s="1"/>
  <c r="Y48" i="20" s="1"/>
  <c r="S48" i="20"/>
  <c r="T48" i="20" s="1"/>
  <c r="S206" i="21"/>
  <c r="T206" i="21" s="1"/>
  <c r="W206" i="21"/>
  <c r="X206" i="21" s="1"/>
  <c r="W21" i="20"/>
  <c r="X21" i="20" s="1"/>
  <c r="Y21" i="20" s="1"/>
  <c r="S21" i="20"/>
  <c r="T21" i="20" s="1"/>
  <c r="S203" i="20"/>
  <c r="T203" i="20" s="1"/>
  <c r="W203" i="20"/>
  <c r="X203" i="20" s="1"/>
  <c r="R76" i="21"/>
  <c r="Q76" i="21"/>
  <c r="V76" i="21" s="1"/>
  <c r="Q242" i="20"/>
  <c r="V242" i="20" s="1"/>
  <c r="R242" i="20"/>
  <c r="R107" i="21"/>
  <c r="S107" i="21" s="1"/>
  <c r="T107" i="21" s="1"/>
  <c r="Q107" i="21"/>
  <c r="V107" i="21" s="1"/>
  <c r="S43" i="21"/>
  <c r="T43" i="21" s="1"/>
  <c r="W43" i="21"/>
  <c r="X43" i="21" s="1"/>
  <c r="Y43" i="21" s="1"/>
  <c r="S15" i="21"/>
  <c r="T15" i="21" s="1"/>
  <c r="W15" i="21"/>
  <c r="X15" i="21" s="1"/>
  <c r="Y15" i="21" s="1"/>
  <c r="S229" i="21"/>
  <c r="T229" i="21" s="1"/>
  <c r="W229" i="21"/>
  <c r="X229" i="21" s="1"/>
  <c r="S209" i="21"/>
  <c r="T209" i="21" s="1"/>
  <c r="W209" i="21"/>
  <c r="X209" i="21" s="1"/>
  <c r="R311" i="20"/>
  <c r="Q311" i="20"/>
  <c r="V311" i="20" s="1"/>
  <c r="R110" i="21"/>
  <c r="Q110" i="21"/>
  <c r="V110" i="21" s="1"/>
  <c r="S61" i="20"/>
  <c r="T61" i="20" s="1"/>
  <c r="W61" i="20"/>
  <c r="X61" i="20" s="1"/>
  <c r="Y61" i="20" s="1"/>
  <c r="S201" i="21"/>
  <c r="T201" i="21" s="1"/>
  <c r="W201" i="21"/>
  <c r="X201" i="21" s="1"/>
  <c r="S229" i="20"/>
  <c r="T229" i="20" s="1"/>
  <c r="W229" i="20"/>
  <c r="X229" i="20" s="1"/>
  <c r="W222" i="21"/>
  <c r="X222" i="21" s="1"/>
  <c r="S222" i="21"/>
  <c r="T222" i="21" s="1"/>
  <c r="W183" i="21"/>
  <c r="X183" i="21" s="1"/>
  <c r="Y183" i="21" s="1"/>
  <c r="S183" i="21"/>
  <c r="T183" i="21" s="1"/>
  <c r="S132" i="21"/>
  <c r="T132" i="21" s="1"/>
  <c r="W132" i="21"/>
  <c r="X132" i="21" s="1"/>
  <c r="Y132" i="21" s="1"/>
  <c r="W290" i="20"/>
  <c r="X290" i="20" s="1"/>
  <c r="S290" i="20"/>
  <c r="T290" i="20" s="1"/>
  <c r="W223" i="21"/>
  <c r="X223" i="21" s="1"/>
  <c r="S223" i="21"/>
  <c r="T223" i="21" s="1"/>
  <c r="S231" i="21"/>
  <c r="T231" i="21" s="1"/>
  <c r="W231" i="21"/>
  <c r="X231" i="21" s="1"/>
  <c r="R74" i="21"/>
  <c r="Q74" i="21"/>
  <c r="V74" i="21" s="1"/>
  <c r="R303" i="20"/>
  <c r="Q303" i="20"/>
  <c r="V303" i="20" s="1"/>
  <c r="R19" i="21"/>
  <c r="Q19" i="21"/>
  <c r="V19" i="21" s="1"/>
  <c r="Q261" i="20"/>
  <c r="V261" i="20" s="1"/>
  <c r="R261" i="20"/>
  <c r="S156" i="20"/>
  <c r="T156" i="20" s="1"/>
  <c r="W156" i="20"/>
  <c r="X156" i="20" s="1"/>
  <c r="Y156" i="20" s="1"/>
  <c r="S155" i="20"/>
  <c r="T155" i="20" s="1"/>
  <c r="W155" i="20"/>
  <c r="X155" i="20" s="1"/>
  <c r="Y155" i="20" s="1"/>
  <c r="S183" i="20"/>
  <c r="T183" i="20" s="1"/>
  <c r="W183" i="20"/>
  <c r="X183" i="20" s="1"/>
  <c r="Y183" i="20" s="1"/>
  <c r="R195" i="21"/>
  <c r="Q195" i="21"/>
  <c r="V195" i="21" s="1"/>
  <c r="R91" i="20"/>
  <c r="S91" i="20" s="1"/>
  <c r="T91" i="20" s="1"/>
  <c r="Q91" i="20"/>
  <c r="V91" i="20" s="1"/>
  <c r="Q14" i="21"/>
  <c r="V14" i="21" s="1"/>
  <c r="R14" i="21"/>
  <c r="Q153" i="20"/>
  <c r="V153" i="20" s="1"/>
  <c r="R153" i="20"/>
  <c r="S114" i="21"/>
  <c r="T114" i="21" s="1"/>
  <c r="W114" i="21"/>
  <c r="X114" i="21" s="1"/>
  <c r="Y114" i="21" s="1"/>
  <c r="S173" i="21"/>
  <c r="T173" i="21" s="1"/>
  <c r="W173" i="21"/>
  <c r="X173" i="21" s="1"/>
  <c r="Y173" i="21" s="1"/>
  <c r="S49" i="20"/>
  <c r="T49" i="20" s="1"/>
  <c r="W49" i="20"/>
  <c r="X49" i="20" s="1"/>
  <c r="Y49" i="20" s="1"/>
  <c r="S197" i="21"/>
  <c r="T197" i="21" s="1"/>
  <c r="W197" i="21"/>
  <c r="X197" i="21" s="1"/>
  <c r="Q286" i="20"/>
  <c r="V286" i="20" s="1"/>
  <c r="R286" i="20"/>
  <c r="S308" i="20"/>
  <c r="T308" i="20" s="1"/>
  <c r="W308" i="20"/>
  <c r="X308" i="20" s="1"/>
  <c r="S236" i="21"/>
  <c r="T236" i="21" s="1"/>
  <c r="W236" i="21"/>
  <c r="X236" i="21" s="1"/>
  <c r="S272" i="20"/>
  <c r="T272" i="20" s="1"/>
  <c r="W272" i="20"/>
  <c r="X272" i="20" s="1"/>
  <c r="S191" i="20"/>
  <c r="T191" i="20" s="1"/>
  <c r="W191" i="20"/>
  <c r="X191" i="20" s="1"/>
  <c r="Y191" i="20" s="1"/>
  <c r="Q269" i="21"/>
  <c r="V269" i="21" s="1"/>
  <c r="R269" i="21"/>
  <c r="R84" i="20"/>
  <c r="Q84" i="20"/>
  <c r="V84" i="20" s="1"/>
  <c r="Q38" i="21"/>
  <c r="V38" i="21" s="1"/>
  <c r="R38" i="21"/>
  <c r="Q92" i="20"/>
  <c r="V92" i="20" s="1"/>
  <c r="R92" i="20"/>
  <c r="S92" i="20" s="1"/>
  <c r="T92" i="20" s="1"/>
  <c r="Q117" i="21"/>
  <c r="V117" i="21" s="1"/>
  <c r="R117" i="21"/>
  <c r="R119" i="20"/>
  <c r="Q119" i="20"/>
  <c r="V119" i="20" s="1"/>
  <c r="R241" i="21"/>
  <c r="Q241" i="21"/>
  <c r="V241" i="21" s="1"/>
  <c r="Q106" i="20"/>
  <c r="V106" i="20" s="1"/>
  <c r="R106" i="20"/>
  <c r="S106" i="20" s="1"/>
  <c r="T106" i="20" s="1"/>
  <c r="W69" i="21"/>
  <c r="X69" i="21" s="1"/>
  <c r="Y69" i="21" s="1"/>
  <c r="S69" i="21"/>
  <c r="T69" i="21" s="1"/>
  <c r="W172" i="21"/>
  <c r="X172" i="21" s="1"/>
  <c r="Y172" i="21" s="1"/>
  <c r="S172" i="21"/>
  <c r="T172" i="21" s="1"/>
  <c r="Q89" i="21"/>
  <c r="V89" i="21" s="1"/>
  <c r="R89" i="21"/>
  <c r="S89" i="21" s="1"/>
  <c r="T89" i="21" s="1"/>
  <c r="R179" i="20"/>
  <c r="Q179" i="20"/>
  <c r="V179" i="20" s="1"/>
  <c r="R105" i="21"/>
  <c r="S105" i="21" s="1"/>
  <c r="T105" i="21" s="1"/>
  <c r="Q105" i="21"/>
  <c r="V105" i="21" s="1"/>
  <c r="R6" i="20"/>
  <c r="Q6" i="20"/>
  <c r="V6" i="20" s="1"/>
  <c r="W35" i="21"/>
  <c r="X35" i="21" s="1"/>
  <c r="Y35" i="21" s="1"/>
  <c r="S35" i="21"/>
  <c r="T35" i="21" s="1"/>
  <c r="R161" i="21"/>
  <c r="W7" i="21"/>
  <c r="X7" i="21" s="1"/>
  <c r="Y7" i="21" s="1"/>
  <c r="S7" i="21"/>
  <c r="T7" i="21" s="1"/>
  <c r="S227" i="20"/>
  <c r="T227" i="20" s="1"/>
  <c r="W227" i="20"/>
  <c r="X227" i="20" s="1"/>
  <c r="S211" i="20"/>
  <c r="T211" i="20" s="1"/>
  <c r="W211" i="20"/>
  <c r="X211" i="20" s="1"/>
  <c r="S258" i="20"/>
  <c r="T258" i="20" s="1"/>
  <c r="W258" i="20"/>
  <c r="X258" i="20" s="1"/>
  <c r="S289" i="21"/>
  <c r="T289" i="21" s="1"/>
  <c r="W289" i="21"/>
  <c r="X289" i="21" s="1"/>
  <c r="S277" i="21"/>
  <c r="T277" i="21" s="1"/>
  <c r="W277" i="21"/>
  <c r="X277" i="21" s="1"/>
  <c r="S301" i="20"/>
  <c r="T301" i="20" s="1"/>
  <c r="W301" i="20"/>
  <c r="X301" i="20" s="1"/>
  <c r="Q252" i="20"/>
  <c r="V252" i="20" s="1"/>
  <c r="R252" i="20"/>
  <c r="Q242" i="21"/>
  <c r="V242" i="21" s="1"/>
  <c r="R242" i="21"/>
  <c r="R10" i="20"/>
  <c r="Q10" i="20"/>
  <c r="V10" i="20" s="1"/>
  <c r="S166" i="20"/>
  <c r="T166" i="20" s="1"/>
  <c r="W166" i="20"/>
  <c r="X166" i="20" s="1"/>
  <c r="Y166" i="20" s="1"/>
  <c r="W277" i="20"/>
  <c r="X277" i="20" s="1"/>
  <c r="S277" i="20"/>
  <c r="T277" i="20" s="1"/>
  <c r="S176" i="21"/>
  <c r="T176" i="21" s="1"/>
  <c r="W176" i="21"/>
  <c r="X176" i="21" s="1"/>
  <c r="Y176" i="21" s="1"/>
  <c r="Q88" i="20"/>
  <c r="V88" i="20" s="1"/>
  <c r="R88" i="20"/>
  <c r="S88" i="20" s="1"/>
  <c r="T88" i="20" s="1"/>
  <c r="R311" i="21"/>
  <c r="Q311" i="21"/>
  <c r="V311" i="21" s="1"/>
  <c r="Q30" i="20"/>
  <c r="V30" i="20" s="1"/>
  <c r="R30" i="20"/>
  <c r="S245" i="21"/>
  <c r="T245" i="21" s="1"/>
  <c r="W245" i="21"/>
  <c r="X245" i="21" s="1"/>
  <c r="W155" i="21"/>
  <c r="X155" i="21" s="1"/>
  <c r="Y155" i="21" s="1"/>
  <c r="S155" i="21"/>
  <c r="T155" i="21" s="1"/>
  <c r="W189" i="21"/>
  <c r="X189" i="21" s="1"/>
  <c r="Y189" i="21" s="1"/>
  <c r="S189" i="21"/>
  <c r="T189" i="21" s="1"/>
  <c r="S198" i="20"/>
  <c r="T198" i="20" s="1"/>
  <c r="W198" i="20"/>
  <c r="X198" i="20" s="1"/>
  <c r="Q120" i="20"/>
  <c r="V120" i="20" s="1"/>
  <c r="R120" i="20"/>
  <c r="R303" i="21"/>
  <c r="Q303" i="21"/>
  <c r="V303" i="21" s="1"/>
  <c r="R262" i="20"/>
  <c r="Q262" i="20"/>
  <c r="V262" i="20" s="1"/>
  <c r="R261" i="21"/>
  <c r="Q261" i="21"/>
  <c r="V261" i="21" s="1"/>
  <c r="W125" i="21"/>
  <c r="X125" i="21" s="1"/>
  <c r="Y125" i="21" s="1"/>
  <c r="S125" i="21"/>
  <c r="T125" i="21" s="1"/>
  <c r="S266" i="21"/>
  <c r="T266" i="21" s="1"/>
  <c r="W266" i="21"/>
  <c r="X266" i="21" s="1"/>
  <c r="W130" i="20"/>
  <c r="X130" i="20" s="1"/>
  <c r="Y130" i="20" s="1"/>
  <c r="S130" i="20"/>
  <c r="T130" i="20" s="1"/>
  <c r="W291" i="20"/>
  <c r="X291" i="20" s="1"/>
  <c r="S291" i="20"/>
  <c r="T291" i="20" s="1"/>
  <c r="Q91" i="21"/>
  <c r="V91" i="21" s="1"/>
  <c r="R91" i="21"/>
  <c r="S91" i="21" s="1"/>
  <c r="T91" i="21" s="1"/>
  <c r="Q40" i="20"/>
  <c r="V40" i="20" s="1"/>
  <c r="R40" i="20"/>
  <c r="S266" i="20"/>
  <c r="T266" i="20" s="1"/>
  <c r="W266" i="20"/>
  <c r="X266" i="20" s="1"/>
  <c r="W272" i="21"/>
  <c r="X272" i="21" s="1"/>
  <c r="S272" i="21"/>
  <c r="T272" i="21" s="1"/>
  <c r="S121" i="21"/>
  <c r="T121" i="21" s="1"/>
  <c r="W121" i="21"/>
  <c r="X121" i="21" s="1"/>
  <c r="Y121" i="21" s="1"/>
  <c r="Q208" i="20"/>
  <c r="V208" i="20" s="1"/>
  <c r="R208" i="20"/>
  <c r="R225" i="20"/>
  <c r="Q225" i="20"/>
  <c r="V225" i="20" s="1"/>
  <c r="Q286" i="21"/>
  <c r="V286" i="21" s="1"/>
  <c r="R286" i="21"/>
  <c r="Q154" i="20"/>
  <c r="V154" i="20" s="1"/>
  <c r="R154" i="20"/>
  <c r="R84" i="21"/>
  <c r="Q84" i="21"/>
  <c r="V84" i="21" s="1"/>
  <c r="R65" i="20"/>
  <c r="Q65" i="20"/>
  <c r="V65" i="20" s="1"/>
  <c r="Q92" i="21"/>
  <c r="V92" i="21" s="1"/>
  <c r="R92" i="21"/>
  <c r="S92" i="21" s="1"/>
  <c r="T92" i="21" s="1"/>
  <c r="S123" i="20"/>
  <c r="T123" i="20" s="1"/>
  <c r="W123" i="20"/>
  <c r="X123" i="20" s="1"/>
  <c r="Y123" i="20" s="1"/>
  <c r="R119" i="21"/>
  <c r="Q119" i="21"/>
  <c r="V119" i="21" s="1"/>
  <c r="R37" i="20"/>
  <c r="Q37" i="20"/>
  <c r="V37" i="20" s="1"/>
  <c r="R106" i="21"/>
  <c r="S106" i="21" s="1"/>
  <c r="T106" i="21" s="1"/>
  <c r="Q106" i="21"/>
  <c r="V106" i="21" s="1"/>
  <c r="R56" i="21"/>
  <c r="W220" i="21"/>
  <c r="X220" i="21" s="1"/>
  <c r="S220" i="21"/>
  <c r="T220" i="21" s="1"/>
  <c r="W157" i="20"/>
  <c r="X157" i="20" s="1"/>
  <c r="Y157" i="20" s="1"/>
  <c r="S157" i="20"/>
  <c r="T157" i="20" s="1"/>
  <c r="R179" i="21"/>
  <c r="Q179" i="21"/>
  <c r="V179" i="21" s="1"/>
  <c r="R186" i="20"/>
  <c r="Q186" i="20"/>
  <c r="V186" i="20" s="1"/>
  <c r="Q6" i="21"/>
  <c r="V6" i="21" s="1"/>
  <c r="R6" i="21"/>
  <c r="R59" i="20"/>
  <c r="Q59" i="20"/>
  <c r="V59" i="20" s="1"/>
  <c r="U186" i="6"/>
  <c r="Z186" i="6" s="1"/>
  <c r="W254" i="20"/>
  <c r="X254" i="20" s="1"/>
  <c r="S254" i="20"/>
  <c r="T254" i="20" s="1"/>
  <c r="S175" i="21"/>
  <c r="T175" i="21" s="1"/>
  <c r="W175" i="21"/>
  <c r="X175" i="21" s="1"/>
  <c r="Y175" i="21" s="1"/>
  <c r="S315" i="20"/>
  <c r="T315" i="20" s="1"/>
  <c r="W315" i="20"/>
  <c r="X315" i="20" s="1"/>
  <c r="W139" i="20"/>
  <c r="X139" i="20" s="1"/>
  <c r="Y139" i="20" s="1"/>
  <c r="S139" i="20"/>
  <c r="T139" i="20" s="1"/>
  <c r="S204" i="21"/>
  <c r="T204" i="21" s="1"/>
  <c r="W204" i="21"/>
  <c r="X204" i="21" s="1"/>
  <c r="R252" i="21"/>
  <c r="Q252" i="21"/>
  <c r="V252" i="21" s="1"/>
  <c r="R161" i="20"/>
  <c r="Q161" i="20"/>
  <c r="V161" i="20" s="1"/>
  <c r="Q10" i="21"/>
  <c r="V10" i="21" s="1"/>
  <c r="R10" i="21"/>
  <c r="S202" i="20"/>
  <c r="T202" i="20" s="1"/>
  <c r="W202" i="20"/>
  <c r="X202" i="20" s="1"/>
  <c r="W306" i="20"/>
  <c r="X306" i="20" s="1"/>
  <c r="S306" i="20"/>
  <c r="T306" i="20" s="1"/>
  <c r="W177" i="20"/>
  <c r="X177" i="20" s="1"/>
  <c r="Y177" i="20" s="1"/>
  <c r="S177" i="20"/>
  <c r="T177" i="20" s="1"/>
  <c r="S167" i="20"/>
  <c r="T167" i="20" s="1"/>
  <c r="W167" i="20"/>
  <c r="X167" i="20" s="1"/>
  <c r="Y167" i="20" s="1"/>
  <c r="S285" i="21"/>
  <c r="T285" i="21" s="1"/>
  <c r="W285" i="21"/>
  <c r="X285" i="21" s="1"/>
  <c r="Q88" i="21"/>
  <c r="V88" i="21" s="1"/>
  <c r="R88" i="21"/>
  <c r="S88" i="21" s="1"/>
  <c r="T88" i="21" s="1"/>
  <c r="Q196" i="20"/>
  <c r="V196" i="20" s="1"/>
  <c r="R196" i="20"/>
  <c r="R30" i="21"/>
  <c r="Q30" i="21"/>
  <c r="V30" i="21" s="1"/>
  <c r="S156" i="21"/>
  <c r="T156" i="21" s="1"/>
  <c r="W156" i="21"/>
  <c r="X156" i="21" s="1"/>
  <c r="Y156" i="21" s="1"/>
  <c r="S131" i="21"/>
  <c r="T131" i="21" s="1"/>
  <c r="W131" i="21"/>
  <c r="X131" i="21" s="1"/>
  <c r="Y131" i="21" s="1"/>
  <c r="S168" i="21"/>
  <c r="T168" i="21" s="1"/>
  <c r="W168" i="21"/>
  <c r="X168" i="21" s="1"/>
  <c r="Y168" i="21" s="1"/>
  <c r="S264" i="21"/>
  <c r="T264" i="21" s="1"/>
  <c r="W264" i="21"/>
  <c r="X264" i="21" s="1"/>
  <c r="W291" i="21"/>
  <c r="X291" i="21" s="1"/>
  <c r="S291" i="21"/>
  <c r="T291" i="21" s="1"/>
  <c r="R120" i="21"/>
  <c r="Q120" i="21"/>
  <c r="V120" i="21" s="1"/>
  <c r="Q294" i="20"/>
  <c r="V294" i="20" s="1"/>
  <c r="R294" i="20"/>
  <c r="Q262" i="21"/>
  <c r="V262" i="21" s="1"/>
  <c r="R262" i="21"/>
  <c r="R145" i="20"/>
  <c r="Q145" i="20"/>
  <c r="V145" i="20" s="1"/>
  <c r="W307" i="20"/>
  <c r="X307" i="20" s="1"/>
  <c r="S307" i="20"/>
  <c r="T307" i="20" s="1"/>
  <c r="S53" i="20"/>
  <c r="T53" i="20" s="1"/>
  <c r="W53" i="20"/>
  <c r="X53" i="20" s="1"/>
  <c r="Y53" i="20" s="1"/>
  <c r="S189" i="20"/>
  <c r="T189" i="20" s="1"/>
  <c r="W189" i="20"/>
  <c r="X189" i="20" s="1"/>
  <c r="Y189" i="20" s="1"/>
  <c r="S168" i="20"/>
  <c r="T168" i="20" s="1"/>
  <c r="W168" i="20"/>
  <c r="X168" i="20" s="1"/>
  <c r="Y168" i="20" s="1"/>
  <c r="S264" i="20"/>
  <c r="T264" i="20" s="1"/>
  <c r="W264" i="20"/>
  <c r="X264" i="20" s="1"/>
  <c r="Q128" i="20"/>
  <c r="V128" i="20" s="1"/>
  <c r="R128" i="20"/>
  <c r="R40" i="21"/>
  <c r="Q40" i="21"/>
  <c r="V40" i="21" s="1"/>
  <c r="R93" i="20"/>
  <c r="S93" i="20" s="1"/>
  <c r="T93" i="20" s="1"/>
  <c r="Q93" i="20"/>
  <c r="V93" i="20" s="1"/>
  <c r="S27" i="20"/>
  <c r="T27" i="20" s="1"/>
  <c r="W27" i="20"/>
  <c r="X27" i="20" s="1"/>
  <c r="Y27" i="20" s="1"/>
  <c r="W199" i="21"/>
  <c r="X199" i="21" s="1"/>
  <c r="S199" i="21"/>
  <c r="T199" i="21" s="1"/>
  <c r="R208" i="21"/>
  <c r="Q208" i="21"/>
  <c r="V208" i="21" s="1"/>
  <c r="Q225" i="21"/>
  <c r="V225" i="21" s="1"/>
  <c r="R225" i="21"/>
  <c r="R31" i="20"/>
  <c r="Q31" i="20"/>
  <c r="V31" i="20" s="1"/>
  <c r="R154" i="21"/>
  <c r="Q154" i="21"/>
  <c r="V154" i="21" s="1"/>
  <c r="S86" i="21"/>
  <c r="T86" i="21" s="1"/>
  <c r="W86" i="21"/>
  <c r="X86" i="21" s="1"/>
  <c r="Y86" i="21" s="1"/>
  <c r="S35" i="20"/>
  <c r="T35" i="20" s="1"/>
  <c r="W35" i="20"/>
  <c r="X35" i="20" s="1"/>
  <c r="Y35" i="20" s="1"/>
  <c r="S281" i="21"/>
  <c r="T281" i="21" s="1"/>
  <c r="W281" i="21"/>
  <c r="X281" i="21" s="1"/>
  <c r="Q75" i="20"/>
  <c r="V75" i="20" s="1"/>
  <c r="R75" i="20"/>
  <c r="Q65" i="21"/>
  <c r="V65" i="21" s="1"/>
  <c r="R65" i="21"/>
  <c r="R12" i="20"/>
  <c r="Q12" i="20"/>
  <c r="V12" i="20" s="1"/>
  <c r="S221" i="20"/>
  <c r="T221" i="20" s="1"/>
  <c r="W221" i="20"/>
  <c r="X221" i="20" s="1"/>
  <c r="R312" i="20"/>
  <c r="Q312" i="20"/>
  <c r="V312" i="20" s="1"/>
  <c r="Q37" i="21"/>
  <c r="V37" i="21" s="1"/>
  <c r="R37" i="21"/>
  <c r="R51" i="20"/>
  <c r="Q51" i="20"/>
  <c r="V51" i="20" s="1"/>
  <c r="Q224" i="20"/>
  <c r="V224" i="20" s="1"/>
  <c r="R224" i="20"/>
  <c r="R186" i="21"/>
  <c r="Q186" i="21"/>
  <c r="V186" i="21" s="1"/>
  <c r="R22" i="20"/>
  <c r="Q22" i="20"/>
  <c r="V22" i="20" s="1"/>
  <c r="R59" i="21"/>
  <c r="Q59" i="21"/>
  <c r="V59" i="21" s="1"/>
  <c r="S152" i="20"/>
  <c r="T152" i="20" s="1"/>
  <c r="W152" i="20"/>
  <c r="X152" i="20" s="1"/>
  <c r="Y152" i="20" s="1"/>
  <c r="W271" i="21"/>
  <c r="X271" i="21" s="1"/>
  <c r="S271" i="21"/>
  <c r="T271" i="21" s="1"/>
  <c r="W23" i="21"/>
  <c r="X23" i="21" s="1"/>
  <c r="Y23" i="21" s="1"/>
  <c r="S23" i="21"/>
  <c r="T23" i="21" s="1"/>
  <c r="W317" i="20"/>
  <c r="X317" i="20" s="1"/>
  <c r="S317" i="20"/>
  <c r="T317" i="20" s="1"/>
  <c r="S111" i="21"/>
  <c r="T111" i="21" s="1"/>
  <c r="W111" i="21"/>
  <c r="X111" i="21" s="1"/>
  <c r="Y111" i="21" s="1"/>
  <c r="S302" i="21"/>
  <c r="T302" i="21" s="1"/>
  <c r="W302" i="21"/>
  <c r="X302" i="21" s="1"/>
  <c r="Q144" i="20"/>
  <c r="V144" i="20" s="1"/>
  <c r="R144" i="20"/>
  <c r="S278" i="21"/>
  <c r="T278" i="21" s="1"/>
  <c r="W278" i="21"/>
  <c r="X278" i="21" s="1"/>
  <c r="S314" i="21"/>
  <c r="T314" i="21" s="1"/>
  <c r="W314" i="21"/>
  <c r="X314" i="21" s="1"/>
  <c r="W23" i="20"/>
  <c r="X23" i="20" s="1"/>
  <c r="Y23" i="20" s="1"/>
  <c r="S23" i="20"/>
  <c r="T23" i="20" s="1"/>
  <c r="R253" i="20"/>
  <c r="Q253" i="20"/>
  <c r="V253" i="20" s="1"/>
  <c r="R196" i="21"/>
  <c r="Q196" i="21"/>
  <c r="V196" i="21" s="1"/>
  <c r="R47" i="20"/>
  <c r="Q47" i="20"/>
  <c r="V47" i="20" s="1"/>
  <c r="W85" i="21"/>
  <c r="X85" i="21" s="1"/>
  <c r="Y85" i="21" s="1"/>
  <c r="S85" i="21"/>
  <c r="T85" i="21" s="1"/>
  <c r="S15" i="20"/>
  <c r="T15" i="20" s="1"/>
  <c r="W15" i="20"/>
  <c r="X15" i="20" s="1"/>
  <c r="Y15" i="20" s="1"/>
  <c r="S124" i="21"/>
  <c r="T124" i="21" s="1"/>
  <c r="W124" i="21"/>
  <c r="X124" i="21" s="1"/>
  <c r="Y124" i="21" s="1"/>
  <c r="W60" i="20"/>
  <c r="X60" i="20" s="1"/>
  <c r="Y60" i="20" s="1"/>
  <c r="S60" i="20"/>
  <c r="T60" i="20" s="1"/>
  <c r="W130" i="21"/>
  <c r="X130" i="21" s="1"/>
  <c r="Y130" i="21" s="1"/>
  <c r="S130" i="21"/>
  <c r="T130" i="21" s="1"/>
  <c r="S147" i="20"/>
  <c r="T147" i="20" s="1"/>
  <c r="W147" i="20"/>
  <c r="X147" i="20" s="1"/>
  <c r="Y147" i="20" s="1"/>
  <c r="S251" i="21"/>
  <c r="T251" i="21" s="1"/>
  <c r="W251" i="21"/>
  <c r="X251" i="21" s="1"/>
  <c r="R294" i="21"/>
  <c r="Q294" i="21"/>
  <c r="V294" i="21" s="1"/>
  <c r="Q137" i="20"/>
  <c r="V137" i="20" s="1"/>
  <c r="R137" i="20"/>
  <c r="R145" i="21"/>
  <c r="Q145" i="21"/>
  <c r="V145" i="21" s="1"/>
  <c r="W27" i="21"/>
  <c r="X27" i="21" s="1"/>
  <c r="Y27" i="21" s="1"/>
  <c r="S27" i="21"/>
  <c r="T27" i="21" s="1"/>
  <c r="S158" i="21"/>
  <c r="T158" i="21" s="1"/>
  <c r="W158" i="21"/>
  <c r="X158" i="21" s="1"/>
  <c r="Y158" i="21" s="1"/>
  <c r="Q128" i="21"/>
  <c r="V128" i="21" s="1"/>
  <c r="R128" i="21"/>
  <c r="Q232" i="20"/>
  <c r="V232" i="20" s="1"/>
  <c r="R232" i="20"/>
  <c r="R93" i="21"/>
  <c r="S93" i="21" s="1"/>
  <c r="T93" i="21" s="1"/>
  <c r="Q93" i="21"/>
  <c r="V93" i="21" s="1"/>
  <c r="R97" i="20"/>
  <c r="S97" i="20" s="1"/>
  <c r="T97" i="20" s="1"/>
  <c r="Q97" i="20"/>
  <c r="V97" i="20" s="1"/>
  <c r="S275" i="21"/>
  <c r="T275" i="21" s="1"/>
  <c r="W275" i="21"/>
  <c r="X275" i="21" s="1"/>
  <c r="S125" i="20"/>
  <c r="T125" i="20" s="1"/>
  <c r="W125" i="20"/>
  <c r="X125" i="20" s="1"/>
  <c r="Y125" i="20" s="1"/>
  <c r="S135" i="20"/>
  <c r="T135" i="20" s="1"/>
  <c r="W135" i="20"/>
  <c r="X135" i="20" s="1"/>
  <c r="Y135" i="20" s="1"/>
  <c r="Q169" i="20"/>
  <c r="V169" i="20" s="1"/>
  <c r="R169" i="20"/>
  <c r="R31" i="21"/>
  <c r="Q31" i="21"/>
  <c r="V31" i="21" s="1"/>
  <c r="R55" i="20"/>
  <c r="Q55" i="20"/>
  <c r="V55" i="20" s="1"/>
  <c r="W151" i="21"/>
  <c r="X151" i="21" s="1"/>
  <c r="Y151" i="21" s="1"/>
  <c r="S151" i="21"/>
  <c r="T151" i="21" s="1"/>
  <c r="S197" i="20"/>
  <c r="T197" i="20" s="1"/>
  <c r="W197" i="20"/>
  <c r="X197" i="20" s="1"/>
  <c r="Q75" i="21"/>
  <c r="V75" i="21" s="1"/>
  <c r="R75" i="21"/>
  <c r="Q178" i="20"/>
  <c r="V178" i="20" s="1"/>
  <c r="R178" i="20"/>
  <c r="R12" i="21"/>
  <c r="Q12" i="21"/>
  <c r="V12" i="21" s="1"/>
  <c r="Q56" i="20"/>
  <c r="V56" i="20" s="1"/>
  <c r="R56" i="20"/>
  <c r="S174" i="21"/>
  <c r="T174" i="21" s="1"/>
  <c r="W174" i="21"/>
  <c r="X174" i="21" s="1"/>
  <c r="Y174" i="21" s="1"/>
  <c r="R312" i="21"/>
  <c r="Q312" i="21"/>
  <c r="V312" i="21" s="1"/>
  <c r="Q233" i="20"/>
  <c r="V233" i="20" s="1"/>
  <c r="R233" i="20"/>
  <c r="R51" i="21"/>
  <c r="Q51" i="21"/>
  <c r="V51" i="21" s="1"/>
  <c r="S219" i="21"/>
  <c r="T219" i="21" s="1"/>
  <c r="W219" i="21"/>
  <c r="X219" i="21" s="1"/>
  <c r="Q71" i="20"/>
  <c r="V71" i="20" s="1"/>
  <c r="R71" i="20"/>
  <c r="Q22" i="21"/>
  <c r="V22" i="21" s="1"/>
  <c r="R22" i="21"/>
  <c r="Q136" i="20"/>
  <c r="V136" i="20" s="1"/>
  <c r="R136" i="20"/>
  <c r="R144" i="21"/>
  <c r="S202" i="21"/>
  <c r="T202" i="21" s="1"/>
  <c r="W202" i="21"/>
  <c r="X202" i="21" s="1"/>
  <c r="S265" i="20"/>
  <c r="T265" i="20" s="1"/>
  <c r="W265" i="20"/>
  <c r="X265" i="20" s="1"/>
  <c r="S288" i="20"/>
  <c r="T288" i="20" s="1"/>
  <c r="W288" i="20"/>
  <c r="X288" i="20" s="1"/>
  <c r="S292" i="20"/>
  <c r="T292" i="20" s="1"/>
  <c r="W292" i="20"/>
  <c r="X292" i="20" s="1"/>
  <c r="S62" i="21"/>
  <c r="T62" i="21" s="1"/>
  <c r="W62" i="21"/>
  <c r="X62" i="21" s="1"/>
  <c r="Y62" i="21" s="1"/>
  <c r="S188" i="20"/>
  <c r="T188" i="20" s="1"/>
  <c r="W188" i="20"/>
  <c r="X188" i="20" s="1"/>
  <c r="Y188" i="20" s="1"/>
  <c r="S85" i="20"/>
  <c r="T85" i="20" s="1"/>
  <c r="W85" i="20"/>
  <c r="X85" i="20" s="1"/>
  <c r="Y85" i="20" s="1"/>
  <c r="Q73" i="20"/>
  <c r="V73" i="20" s="1"/>
  <c r="R73" i="20"/>
  <c r="R18" i="20"/>
  <c r="Q18" i="20"/>
  <c r="V18" i="20" s="1"/>
  <c r="S61" i="21"/>
  <c r="T61" i="21" s="1"/>
  <c r="W61" i="21"/>
  <c r="X61" i="21" s="1"/>
  <c r="Y61" i="21" s="1"/>
  <c r="S16" i="21"/>
  <c r="T16" i="21" s="1"/>
  <c r="W16" i="21"/>
  <c r="X16" i="21" s="1"/>
  <c r="Y16" i="21" s="1"/>
  <c r="W289" i="20"/>
  <c r="X289" i="20" s="1"/>
  <c r="S289" i="20"/>
  <c r="T289" i="20" s="1"/>
  <c r="S250" i="20"/>
  <c r="T250" i="20" s="1"/>
  <c r="W250" i="20"/>
  <c r="X250" i="20" s="1"/>
  <c r="S290" i="21"/>
  <c r="T290" i="21" s="1"/>
  <c r="W290" i="21"/>
  <c r="X290" i="21" s="1"/>
  <c r="W282" i="20"/>
  <c r="X282" i="20" s="1"/>
  <c r="S282" i="20"/>
  <c r="T282" i="20" s="1"/>
  <c r="Q253" i="21"/>
  <c r="V253" i="21" s="1"/>
  <c r="R253" i="21"/>
  <c r="R80" i="20"/>
  <c r="Q80" i="20"/>
  <c r="V80" i="20" s="1"/>
  <c r="R47" i="21"/>
  <c r="Q47" i="21"/>
  <c r="V47" i="21" s="1"/>
  <c r="R41" i="20"/>
  <c r="Q41" i="20"/>
  <c r="V41" i="20" s="1"/>
  <c r="S282" i="21"/>
  <c r="T282" i="21" s="1"/>
  <c r="W282" i="21"/>
  <c r="X282" i="21" s="1"/>
  <c r="W307" i="21"/>
  <c r="X307" i="21" s="1"/>
  <c r="S307" i="21"/>
  <c r="T307" i="21" s="1"/>
  <c r="S248" i="21"/>
  <c r="T248" i="21" s="1"/>
  <c r="W248" i="21"/>
  <c r="X248" i="21" s="1"/>
  <c r="S53" i="21"/>
  <c r="T53" i="21" s="1"/>
  <c r="W53" i="21"/>
  <c r="X53" i="21" s="1"/>
  <c r="Y53" i="21" s="1"/>
  <c r="S209" i="20"/>
  <c r="T209" i="20" s="1"/>
  <c r="W209" i="20"/>
  <c r="X209" i="20" s="1"/>
  <c r="Q162" i="20"/>
  <c r="V162" i="20" s="1"/>
  <c r="R162" i="20"/>
  <c r="Q137" i="21"/>
  <c r="V137" i="21" s="1"/>
  <c r="R137" i="21"/>
  <c r="Q26" i="20"/>
  <c r="V26" i="20" s="1"/>
  <c r="R26" i="20"/>
  <c r="S165" i="21"/>
  <c r="T165" i="21" s="1"/>
  <c r="W165" i="21"/>
  <c r="X165" i="21" s="1"/>
  <c r="Y165" i="21" s="1"/>
  <c r="S190" i="20"/>
  <c r="T190" i="20" s="1"/>
  <c r="W190" i="20"/>
  <c r="X190" i="20" s="1"/>
  <c r="Y190" i="20" s="1"/>
  <c r="W33" i="20"/>
  <c r="X33" i="20" s="1"/>
  <c r="Y33" i="20" s="1"/>
  <c r="S33" i="20"/>
  <c r="T33" i="20" s="1"/>
  <c r="W316" i="21"/>
  <c r="X316" i="21" s="1"/>
  <c r="S316" i="21"/>
  <c r="T316" i="21" s="1"/>
  <c r="S251" i="20"/>
  <c r="T251" i="20" s="1"/>
  <c r="W251" i="20"/>
  <c r="X251" i="20" s="1"/>
  <c r="Q232" i="21"/>
  <c r="V232" i="21" s="1"/>
  <c r="R232" i="21"/>
  <c r="R101" i="20"/>
  <c r="S101" i="20" s="1"/>
  <c r="T101" i="20" s="1"/>
  <c r="Q101" i="20"/>
  <c r="V101" i="20" s="1"/>
  <c r="R97" i="21"/>
  <c r="S97" i="21" s="1"/>
  <c r="T97" i="21" s="1"/>
  <c r="Q97" i="21"/>
  <c r="V97" i="21" s="1"/>
  <c r="S25" i="21"/>
  <c r="T25" i="21" s="1"/>
  <c r="W25" i="21"/>
  <c r="X25" i="21" s="1"/>
  <c r="Y25" i="21" s="1"/>
  <c r="S308" i="21"/>
  <c r="T308" i="21" s="1"/>
  <c r="W308" i="21"/>
  <c r="X308" i="21" s="1"/>
  <c r="W112" i="20"/>
  <c r="X112" i="20" s="1"/>
  <c r="Y112" i="20" s="1"/>
  <c r="S112" i="20"/>
  <c r="T112" i="20" s="1"/>
  <c r="W316" i="20"/>
  <c r="X316" i="20" s="1"/>
  <c r="S316" i="20"/>
  <c r="T316" i="20" s="1"/>
  <c r="W191" i="21"/>
  <c r="X191" i="21" s="1"/>
  <c r="Y191" i="21" s="1"/>
  <c r="S191" i="21"/>
  <c r="T191" i="21" s="1"/>
  <c r="Q90" i="20"/>
  <c r="V90" i="20" s="1"/>
  <c r="R90" i="20"/>
  <c r="S90" i="20" s="1"/>
  <c r="T90" i="20" s="1"/>
  <c r="Q55" i="21"/>
  <c r="V55" i="21" s="1"/>
  <c r="R55" i="21"/>
  <c r="Q11" i="20"/>
  <c r="V11" i="20" s="1"/>
  <c r="R11" i="20"/>
  <c r="S48" i="21"/>
  <c r="T48" i="21" s="1"/>
  <c r="W48" i="21"/>
  <c r="X48" i="21" s="1"/>
  <c r="Y48" i="21" s="1"/>
  <c r="S305" i="20"/>
  <c r="T305" i="20" s="1"/>
  <c r="W305" i="20"/>
  <c r="X305" i="20" s="1"/>
  <c r="W114" i="20"/>
  <c r="X114" i="20" s="1"/>
  <c r="Y114" i="20" s="1"/>
  <c r="S114" i="20"/>
  <c r="T114" i="20" s="1"/>
  <c r="S44" i="21"/>
  <c r="T44" i="21" s="1"/>
  <c r="W44" i="21"/>
  <c r="X44" i="21" s="1"/>
  <c r="Y44" i="21" s="1"/>
  <c r="S123" i="21"/>
  <c r="T123" i="21" s="1"/>
  <c r="W123" i="21"/>
  <c r="X123" i="21" s="1"/>
  <c r="Y123" i="21" s="1"/>
  <c r="S219" i="20"/>
  <c r="T219" i="20" s="1"/>
  <c r="W219" i="20"/>
  <c r="X219" i="20" s="1"/>
  <c r="S121" i="20"/>
  <c r="T121" i="20" s="1"/>
  <c r="W121" i="20"/>
  <c r="X121" i="20" s="1"/>
  <c r="Y121" i="20" s="1"/>
  <c r="Q217" i="20"/>
  <c r="V217" i="20" s="1"/>
  <c r="R217" i="20"/>
  <c r="S257" i="21"/>
  <c r="T257" i="21" s="1"/>
  <c r="W257" i="21"/>
  <c r="X257" i="21" s="1"/>
  <c r="R233" i="21"/>
  <c r="Q233" i="21"/>
  <c r="V233" i="21" s="1"/>
  <c r="Q98" i="20"/>
  <c r="V98" i="20" s="1"/>
  <c r="R98" i="20"/>
  <c r="S98" i="20" s="1"/>
  <c r="T98" i="20" s="1"/>
  <c r="S60" i="21"/>
  <c r="T60" i="21" s="1"/>
  <c r="W60" i="21"/>
  <c r="X60" i="21" s="1"/>
  <c r="Y60" i="21" s="1"/>
  <c r="Q71" i="21"/>
  <c r="V71" i="21" s="1"/>
  <c r="R71" i="21"/>
  <c r="Q34" i="20"/>
  <c r="V34" i="20" s="1"/>
  <c r="R34" i="20"/>
  <c r="R136" i="21"/>
  <c r="Q136" i="21"/>
  <c r="V136" i="21" s="1"/>
  <c r="R99" i="20"/>
  <c r="S99" i="20" s="1"/>
  <c r="T99" i="20" s="1"/>
  <c r="Q99" i="20"/>
  <c r="V99" i="20" s="1"/>
  <c r="R73" i="21"/>
  <c r="R178" i="21"/>
  <c r="W177" i="21"/>
  <c r="X177" i="21" s="1"/>
  <c r="Y177" i="21" s="1"/>
  <c r="S177" i="21"/>
  <c r="T177" i="21" s="1"/>
  <c r="S256" i="21"/>
  <c r="T256" i="21" s="1"/>
  <c r="W256" i="21"/>
  <c r="X256" i="21" s="1"/>
  <c r="W250" i="21"/>
  <c r="X250" i="21" s="1"/>
  <c r="S250" i="21"/>
  <c r="T250" i="21" s="1"/>
  <c r="S263" i="20"/>
  <c r="T263" i="20" s="1"/>
  <c r="W263" i="20"/>
  <c r="X263" i="20" s="1"/>
  <c r="R63" i="20"/>
  <c r="Q63" i="20"/>
  <c r="V63" i="20" s="1"/>
  <c r="Q18" i="21"/>
  <c r="V18" i="21" s="1"/>
  <c r="R18" i="21"/>
  <c r="S7" i="20"/>
  <c r="T7" i="20" s="1"/>
  <c r="W7" i="20"/>
  <c r="X7" i="20" s="1"/>
  <c r="Y7" i="20" s="1"/>
  <c r="S62" i="20"/>
  <c r="T62" i="20" s="1"/>
  <c r="W62" i="20"/>
  <c r="X62" i="20" s="1"/>
  <c r="Y62" i="20" s="1"/>
  <c r="S198" i="21"/>
  <c r="T198" i="21" s="1"/>
  <c r="W198" i="21"/>
  <c r="X198" i="21" s="1"/>
  <c r="R80" i="21"/>
  <c r="Q80" i="21"/>
  <c r="V80" i="21" s="1"/>
  <c r="Q32" i="20"/>
  <c r="V32" i="20" s="1"/>
  <c r="R32" i="20"/>
  <c r="Q41" i="21"/>
  <c r="V41" i="21" s="1"/>
  <c r="R41" i="21"/>
  <c r="S273" i="21"/>
  <c r="T273" i="21" s="1"/>
  <c r="W273" i="21"/>
  <c r="X273" i="21" s="1"/>
  <c r="S190" i="21"/>
  <c r="T190" i="21" s="1"/>
  <c r="W190" i="21"/>
  <c r="X190" i="21" s="1"/>
  <c r="Y190" i="21" s="1"/>
  <c r="W133" i="20"/>
  <c r="X133" i="20" s="1"/>
  <c r="Y133" i="20" s="1"/>
  <c r="S133" i="20"/>
  <c r="T133" i="20" s="1"/>
  <c r="S259" i="20"/>
  <c r="T259" i="20" s="1"/>
  <c r="W259" i="20"/>
  <c r="X259" i="20" s="1"/>
  <c r="W33" i="21"/>
  <c r="X33" i="21" s="1"/>
  <c r="Y33" i="21" s="1"/>
  <c r="S33" i="21"/>
  <c r="T33" i="21" s="1"/>
  <c r="W182" i="21"/>
  <c r="X182" i="21" s="1"/>
  <c r="Y182" i="21" s="1"/>
  <c r="S182" i="21"/>
  <c r="T182" i="21" s="1"/>
  <c r="S113" i="20"/>
  <c r="T113" i="20" s="1"/>
  <c r="W113" i="20"/>
  <c r="X113" i="20" s="1"/>
  <c r="Y113" i="20" s="1"/>
  <c r="S238" i="21"/>
  <c r="T238" i="21" s="1"/>
  <c r="W238" i="21"/>
  <c r="X238" i="21" s="1"/>
  <c r="W285" i="20"/>
  <c r="X285" i="20" s="1"/>
  <c r="S285" i="20"/>
  <c r="T285" i="20" s="1"/>
  <c r="R162" i="21"/>
  <c r="Q162" i="21"/>
  <c r="V162" i="21" s="1"/>
  <c r="R72" i="20"/>
  <c r="Q72" i="20"/>
  <c r="V72" i="20" s="1"/>
  <c r="R26" i="21"/>
  <c r="Q26" i="21"/>
  <c r="V26" i="21" s="1"/>
  <c r="Q287" i="20"/>
  <c r="V287" i="20" s="1"/>
  <c r="R287" i="20"/>
  <c r="S39" i="21"/>
  <c r="T39" i="21" s="1"/>
  <c r="W39" i="21"/>
  <c r="X39" i="21" s="1"/>
  <c r="Y39" i="21" s="1"/>
  <c r="S222" i="20"/>
  <c r="T222" i="20" s="1"/>
  <c r="W222" i="20"/>
  <c r="X222" i="20" s="1"/>
  <c r="S238" i="20"/>
  <c r="T238" i="20" s="1"/>
  <c r="W238" i="20"/>
  <c r="X238" i="20" s="1"/>
  <c r="S49" i="21"/>
  <c r="T49" i="21" s="1"/>
  <c r="W49" i="21"/>
  <c r="X49" i="21" s="1"/>
  <c r="Y49" i="21" s="1"/>
  <c r="Q270" i="20"/>
  <c r="V270" i="20" s="1"/>
  <c r="R270" i="20"/>
  <c r="Q101" i="21"/>
  <c r="V101" i="21" s="1"/>
  <c r="R101" i="21"/>
  <c r="S101" i="21" s="1"/>
  <c r="T101" i="21" s="1"/>
  <c r="R20" i="20"/>
  <c r="Q20" i="20"/>
  <c r="V20" i="20" s="1"/>
  <c r="W52" i="21"/>
  <c r="X52" i="21" s="1"/>
  <c r="Y52" i="21" s="1"/>
  <c r="S52" i="21"/>
  <c r="T52" i="21" s="1"/>
  <c r="S158" i="20"/>
  <c r="T158" i="20" s="1"/>
  <c r="W158" i="20"/>
  <c r="X158" i="20" s="1"/>
  <c r="Y158" i="20" s="1"/>
  <c r="S77" i="20"/>
  <c r="T77" i="20" s="1"/>
  <c r="W77" i="20"/>
  <c r="X77" i="20" s="1"/>
  <c r="Y77" i="20" s="1"/>
  <c r="Q13" i="20"/>
  <c r="V13" i="20" s="1"/>
  <c r="R13" i="20"/>
  <c r="R11" i="21"/>
  <c r="Q11" i="21"/>
  <c r="V11" i="21" s="1"/>
  <c r="R81" i="21"/>
  <c r="R127" i="20"/>
  <c r="Q127" i="20"/>
  <c r="V127" i="20" s="1"/>
  <c r="R217" i="21"/>
  <c r="Q217" i="21"/>
  <c r="V217" i="21" s="1"/>
  <c r="Q42" i="20"/>
  <c r="V42" i="20" s="1"/>
  <c r="R42" i="20"/>
  <c r="R64" i="21"/>
  <c r="S79" i="20"/>
  <c r="T79" i="20" s="1"/>
  <c r="W79" i="20"/>
  <c r="X79" i="20" s="1"/>
  <c r="Y79" i="20" s="1"/>
  <c r="W163" i="21"/>
  <c r="X163" i="21" s="1"/>
  <c r="Y163" i="21" s="1"/>
  <c r="S163" i="21"/>
  <c r="T163" i="21" s="1"/>
  <c r="Q170" i="20"/>
  <c r="V170" i="20" s="1"/>
  <c r="R170" i="20"/>
  <c r="Q109" i="20"/>
  <c r="V109" i="20" s="1"/>
  <c r="R109" i="20"/>
  <c r="Y212" i="20"/>
  <c r="R207" i="20"/>
  <c r="Q207" i="20"/>
  <c r="V207" i="20" s="1"/>
  <c r="R34" i="21"/>
  <c r="Q34" i="21"/>
  <c r="V34" i="21" s="1"/>
  <c r="R39" i="20"/>
  <c r="Q39" i="20"/>
  <c r="V39" i="20" s="1"/>
  <c r="R99" i="21"/>
  <c r="S99" i="21" s="1"/>
  <c r="T99" i="21" s="1"/>
  <c r="Q99" i="21"/>
  <c r="V99" i="21" s="1"/>
  <c r="S220" i="20"/>
  <c r="T220" i="20" s="1"/>
  <c r="W220" i="20"/>
  <c r="X220" i="20" s="1"/>
  <c r="S185" i="20"/>
  <c r="T185" i="20" s="1"/>
  <c r="W185" i="20"/>
  <c r="X185" i="20" s="1"/>
  <c r="Y185" i="20" s="1"/>
  <c r="W149" i="20"/>
  <c r="X149" i="20" s="1"/>
  <c r="Y149" i="20" s="1"/>
  <c r="S149" i="20"/>
  <c r="T149" i="20" s="1"/>
  <c r="W167" i="21"/>
  <c r="X167" i="21" s="1"/>
  <c r="Y167" i="21" s="1"/>
  <c r="S167" i="21"/>
  <c r="T167" i="21" s="1"/>
  <c r="Q187" i="20"/>
  <c r="V187" i="20" s="1"/>
  <c r="R187" i="20"/>
  <c r="R63" i="21"/>
  <c r="Q63" i="21"/>
  <c r="V63" i="21" s="1"/>
  <c r="Q54" i="20"/>
  <c r="V54" i="20" s="1"/>
  <c r="R54" i="20"/>
  <c r="S20" i="21"/>
  <c r="T20" i="21" s="1"/>
  <c r="W20" i="21"/>
  <c r="X20" i="21" s="1"/>
  <c r="Y20" i="21" s="1"/>
  <c r="W271" i="20"/>
  <c r="X271" i="20" s="1"/>
  <c r="S271" i="20"/>
  <c r="T271" i="20" s="1"/>
  <c r="S175" i="20"/>
  <c r="T175" i="20" s="1"/>
  <c r="W175" i="20"/>
  <c r="X175" i="20" s="1"/>
  <c r="Y175" i="20" s="1"/>
  <c r="S111" i="20"/>
  <c r="T111" i="20" s="1"/>
  <c r="W111" i="20"/>
  <c r="X111" i="20" s="1"/>
  <c r="Y111" i="20" s="1"/>
  <c r="S204" i="20"/>
  <c r="T204" i="20" s="1"/>
  <c r="W204" i="20"/>
  <c r="X204" i="20" s="1"/>
  <c r="R295" i="20"/>
  <c r="Q295" i="20"/>
  <c r="V295" i="20" s="1"/>
  <c r="R32" i="21"/>
  <c r="Q32" i="21"/>
  <c r="V32" i="21" s="1"/>
  <c r="R304" i="20"/>
  <c r="Q304" i="20"/>
  <c r="V304" i="20" s="1"/>
  <c r="S174" i="20"/>
  <c r="T174" i="20" s="1"/>
  <c r="W174" i="20"/>
  <c r="X174" i="20" s="1"/>
  <c r="Y174" i="20" s="1"/>
  <c r="W176" i="20"/>
  <c r="X176" i="20" s="1"/>
  <c r="Y176" i="20" s="1"/>
  <c r="S176" i="20"/>
  <c r="T176" i="20" s="1"/>
  <c r="Q72" i="21"/>
  <c r="V72" i="21" s="1"/>
  <c r="R72" i="21"/>
  <c r="Q9" i="20"/>
  <c r="V9" i="20" s="1"/>
  <c r="R9" i="20"/>
  <c r="Q287" i="21"/>
  <c r="V287" i="21" s="1"/>
  <c r="R287" i="21"/>
  <c r="S201" i="20"/>
  <c r="T201" i="20" s="1"/>
  <c r="W201" i="20"/>
  <c r="X201" i="20" s="1"/>
  <c r="S299" i="21"/>
  <c r="T299" i="21" s="1"/>
  <c r="W299" i="21"/>
  <c r="X299" i="21" s="1"/>
  <c r="S135" i="21"/>
  <c r="T135" i="21" s="1"/>
  <c r="W135" i="21"/>
  <c r="X135" i="21" s="1"/>
  <c r="Y135" i="21" s="1"/>
  <c r="S182" i="20"/>
  <c r="T182" i="20" s="1"/>
  <c r="W182" i="20"/>
  <c r="X182" i="20" s="1"/>
  <c r="Y182" i="20" s="1"/>
  <c r="W231" i="20"/>
  <c r="X231" i="20" s="1"/>
  <c r="S231" i="20"/>
  <c r="T231" i="20" s="1"/>
  <c r="Q270" i="21"/>
  <c r="V270" i="21" s="1"/>
  <c r="R270" i="21"/>
  <c r="Q104" i="20"/>
  <c r="V104" i="20" s="1"/>
  <c r="R104" i="20"/>
  <c r="S104" i="20" s="1"/>
  <c r="T104" i="20" s="1"/>
  <c r="R153" i="21"/>
  <c r="R82" i="20"/>
  <c r="Q82" i="20"/>
  <c r="V82" i="20" s="1"/>
  <c r="R13" i="21"/>
  <c r="Q13" i="21"/>
  <c r="V13" i="21" s="1"/>
  <c r="R216" i="20"/>
  <c r="Q216" i="20"/>
  <c r="V216" i="20" s="1"/>
  <c r="W221" i="21"/>
  <c r="X221" i="21" s="1"/>
  <c r="S221" i="21"/>
  <c r="T221" i="21" s="1"/>
  <c r="S199" i="20"/>
  <c r="T199" i="20" s="1"/>
  <c r="W199" i="20"/>
  <c r="X199" i="20" s="1"/>
  <c r="R127" i="21"/>
  <c r="Q127" i="21"/>
  <c r="V127" i="21" s="1"/>
  <c r="R68" i="20"/>
  <c r="Q68" i="20"/>
  <c r="V68" i="20" s="1"/>
  <c r="R42" i="21"/>
  <c r="Q42" i="21"/>
  <c r="V42" i="21" s="1"/>
  <c r="R57" i="20"/>
  <c r="Q57" i="20"/>
  <c r="V57" i="20" s="1"/>
  <c r="R90" i="21"/>
  <c r="S90" i="21" s="1"/>
  <c r="T90" i="21" s="1"/>
  <c r="S212" i="21"/>
  <c r="T212" i="21" s="1"/>
  <c r="W212" i="21"/>
  <c r="X212" i="21" s="1"/>
  <c r="R170" i="21"/>
  <c r="Q170" i="21"/>
  <c r="V170" i="21" s="1"/>
  <c r="Q278" i="20"/>
  <c r="V278" i="20" s="1"/>
  <c r="R278" i="20"/>
  <c r="Q109" i="21"/>
  <c r="V109" i="21" s="1"/>
  <c r="R109" i="21"/>
  <c r="Q207" i="21"/>
  <c r="V207" i="21" s="1"/>
  <c r="R207" i="21"/>
  <c r="R279" i="20"/>
  <c r="Q279" i="20"/>
  <c r="V279" i="20" s="1"/>
  <c r="Q58" i="20"/>
  <c r="V58" i="20" s="1"/>
  <c r="R58" i="20"/>
  <c r="S157" i="21"/>
  <c r="T157" i="21" s="1"/>
  <c r="W157" i="21"/>
  <c r="X157" i="21" s="1"/>
  <c r="Y157" i="21" s="1"/>
  <c r="U287" i="6"/>
  <c r="Z287" i="6" s="1"/>
  <c r="U145" i="6"/>
  <c r="Z145" i="6" s="1"/>
  <c r="U253" i="6"/>
  <c r="Z253" i="6" s="1"/>
  <c r="U208" i="6"/>
  <c r="V208" i="6" s="1"/>
  <c r="W208" i="6" s="1"/>
  <c r="T89" i="6"/>
  <c r="U89" i="6"/>
  <c r="Z89" i="6" s="1"/>
  <c r="T97" i="6"/>
  <c r="U97" i="6"/>
  <c r="Z97" i="6" s="1"/>
  <c r="U153" i="6"/>
  <c r="Z153" i="6" s="1"/>
  <c r="U178" i="6"/>
  <c r="V178" i="6" s="1"/>
  <c r="W178" i="6" s="1"/>
  <c r="U120" i="6"/>
  <c r="Z120" i="6" s="1"/>
  <c r="U312" i="6"/>
  <c r="Z312" i="6" s="1"/>
  <c r="U196" i="6"/>
  <c r="Z196" i="6" s="1"/>
  <c r="T92" i="6"/>
  <c r="Y92" i="6" s="1"/>
  <c r="D57" i="11" s="1"/>
  <c r="L57" i="11" s="1"/>
  <c r="U92" i="6"/>
  <c r="Z92" i="6" s="1"/>
  <c r="E57" i="11" s="1"/>
  <c r="T91" i="6"/>
  <c r="Y91" i="6" s="1"/>
  <c r="D56" i="11" s="1"/>
  <c r="U91" i="6"/>
  <c r="Z91" i="6" s="1"/>
  <c r="U224" i="6"/>
  <c r="Z224" i="6" s="1"/>
  <c r="U161" i="6"/>
  <c r="T208" i="6"/>
  <c r="Y208" i="6" s="1"/>
  <c r="B69" i="19" s="1"/>
  <c r="N69" i="19" s="1"/>
  <c r="U99" i="6"/>
  <c r="Z99" i="6" s="1"/>
  <c r="T217" i="6"/>
  <c r="Y217" i="6" s="1"/>
  <c r="F57" i="19" s="1"/>
  <c r="U217" i="6"/>
  <c r="Z217" i="6" s="1"/>
  <c r="T105" i="6"/>
  <c r="Y105" i="6" s="1"/>
  <c r="D70" i="11" s="1"/>
  <c r="U105" i="6"/>
  <c r="Z105" i="6" s="1"/>
  <c r="AA105" i="6" s="1"/>
  <c r="AB105" i="6" s="1"/>
  <c r="U286" i="6"/>
  <c r="Z286" i="6" s="1"/>
  <c r="U170" i="6"/>
  <c r="Z170" i="6" s="1"/>
  <c r="U179" i="6"/>
  <c r="V179" i="6" s="1"/>
  <c r="W179" i="6" s="1"/>
  <c r="U195" i="6"/>
  <c r="Z195" i="6" s="1"/>
  <c r="U279" i="6"/>
  <c r="V279" i="6" s="1"/>
  <c r="W279" i="6" s="1"/>
  <c r="T169" i="6"/>
  <c r="Y169" i="6" s="1"/>
  <c r="F71" i="18" s="1"/>
  <c r="J71" i="18" s="1"/>
  <c r="U169" i="6"/>
  <c r="Z169" i="6" s="1"/>
  <c r="Z130" i="6"/>
  <c r="T106" i="6"/>
  <c r="Y106" i="6" s="1"/>
  <c r="D71" i="11" s="1"/>
  <c r="U106" i="6"/>
  <c r="T98" i="6"/>
  <c r="U98" i="6"/>
  <c r="Z98" i="6" s="1"/>
  <c r="E63" i="11" s="1"/>
  <c r="U110" i="6"/>
  <c r="Z110" i="6" s="1"/>
  <c r="U154" i="6"/>
  <c r="V154" i="6" s="1"/>
  <c r="W154" i="6" s="1"/>
  <c r="U262" i="6"/>
  <c r="Z262" i="6" s="1"/>
  <c r="U242" i="6"/>
  <c r="V242" i="6" s="1"/>
  <c r="W242" i="6" s="1"/>
  <c r="T104" i="6"/>
  <c r="Y104" i="6" s="1"/>
  <c r="D69" i="11" s="1"/>
  <c r="U104" i="6"/>
  <c r="Z104" i="6" s="1"/>
  <c r="AA104" i="6" s="1"/>
  <c r="AB104" i="6" s="1"/>
  <c r="U216" i="6"/>
  <c r="V216" i="6" s="1"/>
  <c r="W216" i="6" s="1"/>
  <c r="U144" i="6"/>
  <c r="Z144" i="6" s="1"/>
  <c r="U225" i="6"/>
  <c r="Z225" i="6" s="1"/>
  <c r="U162" i="6"/>
  <c r="Z162" i="6" s="1"/>
  <c r="U278" i="6"/>
  <c r="T261" i="6"/>
  <c r="Y261" i="6" s="1"/>
  <c r="J59" i="19" s="1"/>
  <c r="N59" i="19" s="1"/>
  <c r="U261" i="6"/>
  <c r="V261" i="6" s="1"/>
  <c r="W261" i="6" s="1"/>
  <c r="U188" i="6"/>
  <c r="V188" i="6" s="1"/>
  <c r="W188" i="6" s="1"/>
  <c r="T99" i="6"/>
  <c r="Y99" i="6" s="1"/>
  <c r="D64" i="11" s="1"/>
  <c r="U71" i="6"/>
  <c r="Z71" i="6" s="1"/>
  <c r="U81" i="6"/>
  <c r="Z81" i="6" s="1"/>
  <c r="T10" i="6"/>
  <c r="Y10" i="6" s="1"/>
  <c r="B59" i="11" s="1"/>
  <c r="U10" i="6"/>
  <c r="Z10" i="6" s="1"/>
  <c r="R124" i="4"/>
  <c r="S124" i="4" s="1"/>
  <c r="T124" i="4" s="1"/>
  <c r="R305" i="4"/>
  <c r="S305" i="4" s="1"/>
  <c r="T305" i="4" s="1"/>
  <c r="R139" i="4"/>
  <c r="W139" i="4" s="1"/>
  <c r="R314" i="4"/>
  <c r="S314" i="4" s="1"/>
  <c r="T314" i="4" s="1"/>
  <c r="R307" i="4"/>
  <c r="W307" i="4" s="1"/>
  <c r="S222" i="4"/>
  <c r="T222" i="4" s="1"/>
  <c r="W9" i="4"/>
  <c r="R275" i="4"/>
  <c r="S275" i="4" s="1"/>
  <c r="T275" i="4" s="1"/>
  <c r="T42" i="6"/>
  <c r="Y42" i="6" s="1"/>
  <c r="H70" i="11" s="1"/>
  <c r="U42" i="6"/>
  <c r="T22" i="6"/>
  <c r="Y22" i="6" s="1"/>
  <c r="B71" i="11" s="1"/>
  <c r="U22" i="6"/>
  <c r="Z22" i="6" s="1"/>
  <c r="AA22" i="6" s="1"/>
  <c r="AB22" i="6" s="1"/>
  <c r="T18" i="6"/>
  <c r="Y18" i="6" s="1"/>
  <c r="B67" i="11" s="1"/>
  <c r="U18" i="6"/>
  <c r="V18" i="6" s="1"/>
  <c r="W18" i="6" s="1"/>
  <c r="T47" i="6"/>
  <c r="Y47" i="6" s="1"/>
  <c r="J54" i="11" s="1"/>
  <c r="U47" i="6"/>
  <c r="Z47" i="6" s="1"/>
  <c r="K54" i="11" s="1"/>
  <c r="T31" i="6"/>
  <c r="Y31" i="6" s="1"/>
  <c r="H59" i="11" s="1"/>
  <c r="U31" i="6"/>
  <c r="Q90" i="4"/>
  <c r="V90" i="4" s="1"/>
  <c r="D30" i="11" s="1"/>
  <c r="R90" i="4"/>
  <c r="Q127" i="4"/>
  <c r="V127" i="4" s="1"/>
  <c r="D46" i="18" s="1"/>
  <c r="J46" i="18" s="1"/>
  <c r="R127" i="4"/>
  <c r="W127" i="4" s="1"/>
  <c r="R183" i="4"/>
  <c r="W183" i="4" s="1"/>
  <c r="Q76" i="4"/>
  <c r="V76" i="4" s="1"/>
  <c r="B37" i="18" s="1"/>
  <c r="J37" i="18" s="1"/>
  <c r="R76" i="4"/>
  <c r="S76" i="4" s="1"/>
  <c r="T76" i="4" s="1"/>
  <c r="Q304" i="4"/>
  <c r="V304" i="4" s="1"/>
  <c r="D35" i="19" s="1"/>
  <c r="R304" i="4"/>
  <c r="Q6" i="4"/>
  <c r="V6" i="4" s="1"/>
  <c r="B30" i="11" s="1"/>
  <c r="R6" i="4"/>
  <c r="S6" i="4" s="1"/>
  <c r="T6" i="4" s="1"/>
  <c r="Q119" i="4"/>
  <c r="V119" i="4" s="1"/>
  <c r="D38" i="18" s="1"/>
  <c r="J38" i="18" s="1"/>
  <c r="R119" i="4"/>
  <c r="W119" i="4" s="1"/>
  <c r="T38" i="6"/>
  <c r="U38" i="6"/>
  <c r="Q269" i="4"/>
  <c r="V269" i="4" s="1"/>
  <c r="J42" i="19" s="1"/>
  <c r="R269" i="4"/>
  <c r="S269" i="4" s="1"/>
  <c r="F48" i="19"/>
  <c r="N48" i="19" s="1"/>
  <c r="Q88" i="4"/>
  <c r="V88" i="4" s="1"/>
  <c r="D28" i="11" s="1"/>
  <c r="L28" i="11" s="1"/>
  <c r="R88" i="4"/>
  <c r="W88" i="4" s="1"/>
  <c r="U75" i="6"/>
  <c r="V75" i="6" s="1"/>
  <c r="W75" i="6" s="1"/>
  <c r="Q20" i="4"/>
  <c r="V20" i="4" s="1"/>
  <c r="B44" i="11" s="1"/>
  <c r="R20" i="4"/>
  <c r="S20" i="4" s="1"/>
  <c r="T20" i="4" s="1"/>
  <c r="Q270" i="4"/>
  <c r="V270" i="4" s="1"/>
  <c r="J43" i="19" s="1"/>
  <c r="R270" i="4"/>
  <c r="W270" i="4" s="1"/>
  <c r="T12" i="6"/>
  <c r="Y12" i="6" s="1"/>
  <c r="B61" i="11" s="1"/>
  <c r="U12" i="6"/>
  <c r="Z12" i="6" s="1"/>
  <c r="R165" i="4"/>
  <c r="W165" i="4" s="1"/>
  <c r="R14" i="4"/>
  <c r="W14" i="4" s="1"/>
  <c r="Z27" i="6"/>
  <c r="R257" i="4"/>
  <c r="S257" i="4" s="1"/>
  <c r="T257" i="4" s="1"/>
  <c r="T57" i="6"/>
  <c r="Y57" i="6" s="1"/>
  <c r="J64" i="11" s="1"/>
  <c r="U57" i="6"/>
  <c r="Z57" i="6" s="1"/>
  <c r="K64" i="11" s="1"/>
  <c r="T19" i="6"/>
  <c r="Y19" i="6" s="1"/>
  <c r="B68" i="11" s="1"/>
  <c r="U19" i="6"/>
  <c r="Z19" i="6" s="1"/>
  <c r="AA19" i="6" s="1"/>
  <c r="AB19" i="6" s="1"/>
  <c r="T64" i="6"/>
  <c r="Y64" i="6" s="1"/>
  <c r="J71" i="11" s="1"/>
  <c r="U64" i="6"/>
  <c r="Q311" i="4"/>
  <c r="V311" i="4" s="1"/>
  <c r="D42" i="19" s="1"/>
  <c r="R311" i="4"/>
  <c r="S311" i="4" s="1"/>
  <c r="T311" i="4" s="1"/>
  <c r="Q303" i="4"/>
  <c r="V303" i="4" s="1"/>
  <c r="D34" i="19" s="1"/>
  <c r="N34" i="19" s="1"/>
  <c r="R303" i="4"/>
  <c r="S303" i="4" s="1"/>
  <c r="T303" i="4" s="1"/>
  <c r="T59" i="6"/>
  <c r="U59" i="6"/>
  <c r="T9" i="6"/>
  <c r="Y9" i="6" s="1"/>
  <c r="B58" i="11" s="1"/>
  <c r="U9" i="6"/>
  <c r="Z9" i="6" s="1"/>
  <c r="T63" i="6"/>
  <c r="Y63" i="6" s="1"/>
  <c r="J70" i="11" s="1"/>
  <c r="U63" i="6"/>
  <c r="T14" i="6"/>
  <c r="Y14" i="6" s="1"/>
  <c r="B63" i="11" s="1"/>
  <c r="U14" i="6"/>
  <c r="V14" i="6" s="1"/>
  <c r="W14" i="6" s="1"/>
  <c r="Q117" i="4"/>
  <c r="V117" i="4" s="1"/>
  <c r="D36" i="18" s="1"/>
  <c r="J36" i="18" s="1"/>
  <c r="R117" i="4"/>
  <c r="W117" i="4" s="1"/>
  <c r="Q252" i="4"/>
  <c r="V252" i="4" s="1"/>
  <c r="H46" i="19" s="1"/>
  <c r="R252" i="4"/>
  <c r="W252" i="4" s="1"/>
  <c r="R296" i="4"/>
  <c r="W296" i="4" s="1"/>
  <c r="R15" i="4"/>
  <c r="S15" i="4" s="1"/>
  <c r="T15" i="4" s="1"/>
  <c r="R8" i="4"/>
  <c r="W8" i="4" s="1"/>
  <c r="R167" i="4"/>
  <c r="W167" i="4" s="1"/>
  <c r="R247" i="4"/>
  <c r="S247" i="4" s="1"/>
  <c r="T247" i="4" s="1"/>
  <c r="Z35" i="6"/>
  <c r="R274" i="4"/>
  <c r="S274" i="4" s="1"/>
  <c r="T274" i="4" s="1"/>
  <c r="R149" i="4"/>
  <c r="W149" i="4" s="1"/>
  <c r="R96" i="4"/>
  <c r="W96" i="4" s="1"/>
  <c r="W12" i="4"/>
  <c r="R237" i="4"/>
  <c r="W237" i="4" s="1"/>
  <c r="W60" i="4"/>
  <c r="W228" i="4"/>
  <c r="T13" i="6"/>
  <c r="Y13" i="6" s="1"/>
  <c r="B62" i="11" s="1"/>
  <c r="U13" i="6"/>
  <c r="Z13" i="6" s="1"/>
  <c r="T39" i="6"/>
  <c r="Y39" i="6" s="1"/>
  <c r="H67" i="11" s="1"/>
  <c r="U39" i="6"/>
  <c r="T54" i="6"/>
  <c r="Y54" i="6" s="1"/>
  <c r="J61" i="11" s="1"/>
  <c r="U54" i="6"/>
  <c r="Z54" i="6" s="1"/>
  <c r="K61" i="11" s="1"/>
  <c r="T26" i="6"/>
  <c r="U26" i="6"/>
  <c r="T58" i="6"/>
  <c r="U58" i="6"/>
  <c r="Q32" i="4"/>
  <c r="V32" i="4" s="1"/>
  <c r="H35" i="11" s="1"/>
  <c r="R32" i="4"/>
  <c r="R116" i="4"/>
  <c r="W116" i="4" s="1"/>
  <c r="Q136" i="4"/>
  <c r="V136" i="4" s="1"/>
  <c r="F34" i="11" s="1"/>
  <c r="R136" i="4"/>
  <c r="S136" i="4" s="1"/>
  <c r="Q30" i="4"/>
  <c r="V30" i="4" s="1"/>
  <c r="H33" i="11" s="1"/>
  <c r="R30" i="4"/>
  <c r="W30" i="4" s="1"/>
  <c r="Q207" i="4"/>
  <c r="V207" i="4" s="1"/>
  <c r="B43" i="19" s="1"/>
  <c r="R207" i="4"/>
  <c r="S207" i="4" s="1"/>
  <c r="T207" i="4" s="1"/>
  <c r="Q241" i="4"/>
  <c r="V241" i="4" s="1"/>
  <c r="H35" i="19" s="1"/>
  <c r="R241" i="4"/>
  <c r="W241" i="4" s="1"/>
  <c r="T40" i="6"/>
  <c r="Y40" i="6" s="1"/>
  <c r="H68" i="11" s="1"/>
  <c r="U40" i="6"/>
  <c r="Q82" i="4"/>
  <c r="V82" i="4" s="1"/>
  <c r="B43" i="18" s="1"/>
  <c r="R82" i="4"/>
  <c r="W82" i="4" s="1"/>
  <c r="Q56" i="4"/>
  <c r="V56" i="4" s="1"/>
  <c r="J38" i="11" s="1"/>
  <c r="L38" i="11" s="1"/>
  <c r="R56" i="4"/>
  <c r="S56" i="4" s="1"/>
  <c r="Q295" i="4"/>
  <c r="V295" i="4" s="1"/>
  <c r="L47" i="19" s="1"/>
  <c r="R295" i="4"/>
  <c r="W295" i="4" s="1"/>
  <c r="R294" i="4"/>
  <c r="W294" i="4" s="1"/>
  <c r="R284" i="4"/>
  <c r="W284" i="4" s="1"/>
  <c r="R5" i="4"/>
  <c r="S5" i="4" s="1"/>
  <c r="T5" i="4" s="1"/>
  <c r="R198" i="4"/>
  <c r="W198" i="4" s="1"/>
  <c r="R13" i="4"/>
  <c r="S13" i="4" s="1"/>
  <c r="T13" i="4" s="1"/>
  <c r="W18" i="4"/>
  <c r="R7" i="4"/>
  <c r="W7" i="4" s="1"/>
  <c r="R249" i="4"/>
  <c r="W249" i="4" s="1"/>
  <c r="W141" i="4"/>
  <c r="T65" i="6"/>
  <c r="Y65" i="6" s="1"/>
  <c r="J72" i="11" s="1"/>
  <c r="U65" i="6"/>
  <c r="Q11" i="4"/>
  <c r="V11" i="4" s="1"/>
  <c r="B35" i="11" s="1"/>
  <c r="R11" i="4"/>
  <c r="W11" i="4" s="1"/>
  <c r="T41" i="6"/>
  <c r="Y41" i="6" s="1"/>
  <c r="H69" i="11" s="1"/>
  <c r="U41" i="6"/>
  <c r="Z41" i="6" s="1"/>
  <c r="AA41" i="6" s="1"/>
  <c r="AB41" i="6" s="1"/>
  <c r="R16" i="4"/>
  <c r="W16" i="4" s="1"/>
  <c r="R218" i="4"/>
  <c r="W218" i="4" s="1"/>
  <c r="S219" i="4"/>
  <c r="T219" i="4" s="1"/>
  <c r="W21" i="4"/>
  <c r="R23" i="4"/>
  <c r="W23" i="4" s="1"/>
  <c r="R258" i="4"/>
  <c r="W258" i="4" s="1"/>
  <c r="R285" i="4"/>
  <c r="S285" i="4" s="1"/>
  <c r="T285" i="4" s="1"/>
  <c r="R254" i="4"/>
  <c r="S254" i="4" s="1"/>
  <c r="T254" i="4" s="1"/>
  <c r="R277" i="4"/>
  <c r="S277" i="4" s="1"/>
  <c r="T277" i="4" s="1"/>
  <c r="W193" i="4"/>
  <c r="R214" i="4"/>
  <c r="S214" i="4" s="1"/>
  <c r="T214" i="4" s="1"/>
  <c r="R70" i="4"/>
  <c r="W70" i="4" s="1"/>
  <c r="W71" i="4"/>
  <c r="R273" i="4"/>
  <c r="W273" i="4" s="1"/>
  <c r="Q109" i="4"/>
  <c r="V109" i="4" s="1"/>
  <c r="D28" i="18" s="1"/>
  <c r="J28" i="18" s="1"/>
  <c r="R109" i="4"/>
  <c r="W109" i="4" s="1"/>
  <c r="T37" i="6"/>
  <c r="Y37" i="6" s="1"/>
  <c r="H65" i="11" s="1"/>
  <c r="U37" i="6"/>
  <c r="Q34" i="4"/>
  <c r="V34" i="4" s="1"/>
  <c r="H37" i="11" s="1"/>
  <c r="R34" i="4"/>
  <c r="S34" i="4" s="1"/>
  <c r="R248" i="4"/>
  <c r="W248" i="4" s="1"/>
  <c r="U68" i="6"/>
  <c r="Q101" i="4"/>
  <c r="V101" i="4" s="1"/>
  <c r="D41" i="11" s="1"/>
  <c r="L41" i="11" s="1"/>
  <c r="R101" i="4"/>
  <c r="S101" i="4" s="1"/>
  <c r="Q93" i="4"/>
  <c r="V93" i="4" s="1"/>
  <c r="D33" i="11" s="1"/>
  <c r="R93" i="4"/>
  <c r="W93" i="4" s="1"/>
  <c r="Q107" i="4"/>
  <c r="R107" i="4"/>
  <c r="S107" i="4" s="1"/>
  <c r="U73" i="6"/>
  <c r="Z73" i="6" s="1"/>
  <c r="T51" i="6"/>
  <c r="Y51" i="6" s="1"/>
  <c r="J58" i="11" s="1"/>
  <c r="Q55" i="4"/>
  <c r="V55" i="4" s="1"/>
  <c r="J37" i="11" s="1"/>
  <c r="R55" i="4"/>
  <c r="S55" i="4" s="1"/>
  <c r="Q232" i="4"/>
  <c r="V232" i="4" s="1"/>
  <c r="F47" i="19" s="1"/>
  <c r="R232" i="4"/>
  <c r="S232" i="4" s="1"/>
  <c r="T232" i="4" s="1"/>
  <c r="U72" i="6"/>
  <c r="Z72" i="6" s="1"/>
  <c r="Q137" i="4"/>
  <c r="V137" i="4" s="1"/>
  <c r="F35" i="11" s="1"/>
  <c r="R137" i="4"/>
  <c r="W137" i="4" s="1"/>
  <c r="U84" i="6"/>
  <c r="Z84" i="6" s="1"/>
  <c r="U80" i="6"/>
  <c r="Z80" i="6" s="1"/>
  <c r="Q128" i="4"/>
  <c r="V128" i="4" s="1"/>
  <c r="D47" i="18" s="1"/>
  <c r="J47" i="18" s="1"/>
  <c r="R128" i="4"/>
  <c r="W128" i="4" s="1"/>
  <c r="Q74" i="4"/>
  <c r="V74" i="4" s="1"/>
  <c r="B35" i="18" s="1"/>
  <c r="J35" i="18" s="1"/>
  <c r="R74" i="4"/>
  <c r="S74" i="4" s="1"/>
  <c r="T74" i="4" s="1"/>
  <c r="R187" i="4"/>
  <c r="S187" i="4" s="1"/>
  <c r="T187" i="4" s="1"/>
  <c r="U33" i="6"/>
  <c r="Z33" i="6" s="1"/>
  <c r="R239" i="4"/>
  <c r="S239" i="4" s="1"/>
  <c r="T239" i="4" s="1"/>
  <c r="R22" i="4"/>
  <c r="W22" i="4" s="1"/>
  <c r="R99" i="4"/>
  <c r="W99" i="4" s="1"/>
  <c r="R208" i="4"/>
  <c r="S208" i="4" s="1"/>
  <c r="H63" i="19"/>
  <c r="B29" i="18"/>
  <c r="J29" i="18" s="1"/>
  <c r="J33" i="11"/>
  <c r="B32" i="19"/>
  <c r="N32" i="19" s="1"/>
  <c r="L31" i="19"/>
  <c r="N31" i="19" s="1"/>
  <c r="H43" i="18"/>
  <c r="H68" i="18"/>
  <c r="J68" i="18" s="1"/>
  <c r="J40" i="11"/>
  <c r="D29" i="11"/>
  <c r="L29" i="11" s="1"/>
  <c r="L39" i="19"/>
  <c r="N39" i="19" s="1"/>
  <c r="L46" i="19"/>
  <c r="B33" i="18"/>
  <c r="J33" i="18" s="1"/>
  <c r="B41" i="18"/>
  <c r="J41" i="18" s="1"/>
  <c r="B32" i="18"/>
  <c r="J32" i="18" s="1"/>
  <c r="Z298" i="6"/>
  <c r="T312" i="6"/>
  <c r="Y312" i="6" s="1"/>
  <c r="D68" i="19" s="1"/>
  <c r="N68" i="19" s="1"/>
  <c r="V316" i="6"/>
  <c r="W316" i="6" s="1"/>
  <c r="Z314" i="6"/>
  <c r="Z299" i="6"/>
  <c r="V309" i="6"/>
  <c r="W309" i="6" s="1"/>
  <c r="Z315" i="6"/>
  <c r="Z305" i="6"/>
  <c r="V306" i="6"/>
  <c r="W306" i="6" s="1"/>
  <c r="Z307" i="6"/>
  <c r="V302" i="6"/>
  <c r="W302" i="6" s="1"/>
  <c r="Z317" i="6"/>
  <c r="Z308" i="6"/>
  <c r="Z301" i="6"/>
  <c r="Z300" i="6"/>
  <c r="Z313" i="6"/>
  <c r="Z310" i="6"/>
  <c r="Z282" i="6"/>
  <c r="T286" i="6"/>
  <c r="Y286" i="6" s="1"/>
  <c r="L63" i="19" s="1"/>
  <c r="Z290" i="6"/>
  <c r="T287" i="6"/>
  <c r="Y287" i="6" s="1"/>
  <c r="V293" i="6"/>
  <c r="W293" i="6" s="1"/>
  <c r="V284" i="6"/>
  <c r="W284" i="6" s="1"/>
  <c r="T279" i="6"/>
  <c r="Y279" i="6" s="1"/>
  <c r="L56" i="19" s="1"/>
  <c r="Z285" i="6"/>
  <c r="T278" i="6"/>
  <c r="Y278" i="6" s="1"/>
  <c r="V278" i="6"/>
  <c r="W278" i="6" s="1"/>
  <c r="V292" i="6"/>
  <c r="W292" i="6" s="1"/>
  <c r="Z288" i="6"/>
  <c r="Z283" i="6"/>
  <c r="Z296" i="6"/>
  <c r="Z291" i="6"/>
  <c r="Z280" i="6"/>
  <c r="Z277" i="6"/>
  <c r="Z281" i="6"/>
  <c r="Z289" i="6"/>
  <c r="Z268" i="6"/>
  <c r="Z272" i="6"/>
  <c r="Z274" i="6"/>
  <c r="Z257" i="6"/>
  <c r="Z264" i="6"/>
  <c r="Z273" i="6"/>
  <c r="Z258" i="6"/>
  <c r="Z260" i="6"/>
  <c r="Z263" i="6"/>
  <c r="Z265" i="6"/>
  <c r="V275" i="6"/>
  <c r="W275" i="6" s="1"/>
  <c r="Z259" i="6"/>
  <c r="Z266" i="6"/>
  <c r="T262" i="6"/>
  <c r="Y262" i="6" s="1"/>
  <c r="Z256" i="6"/>
  <c r="V267" i="6"/>
  <c r="W267" i="6" s="1"/>
  <c r="Z271" i="6"/>
  <c r="Z239" i="6"/>
  <c r="T242" i="6"/>
  <c r="Y242" i="6" s="1"/>
  <c r="H61" i="19" s="1"/>
  <c r="N61" i="19" s="1"/>
  <c r="V254" i="6"/>
  <c r="W254" i="6" s="1"/>
  <c r="Z244" i="6"/>
  <c r="V249" i="6"/>
  <c r="W249" i="6" s="1"/>
  <c r="Z248" i="6"/>
  <c r="V245" i="6"/>
  <c r="W245" i="6" s="1"/>
  <c r="T253" i="6"/>
  <c r="Y253" i="6" s="1"/>
  <c r="Z238" i="6"/>
  <c r="V240" i="6"/>
  <c r="W240" i="6" s="1"/>
  <c r="Z250" i="6"/>
  <c r="V236" i="6"/>
  <c r="W236" i="6" s="1"/>
  <c r="Z243" i="6"/>
  <c r="V235" i="6"/>
  <c r="W235" i="6" s="1"/>
  <c r="Z246" i="6"/>
  <c r="Z251" i="6"/>
  <c r="Z237" i="6"/>
  <c r="Z247" i="6"/>
  <c r="V219" i="6"/>
  <c r="W219" i="6" s="1"/>
  <c r="T216" i="6"/>
  <c r="Y216" i="6" s="1"/>
  <c r="T224" i="6"/>
  <c r="Y224" i="6" s="1"/>
  <c r="F64" i="19" s="1"/>
  <c r="Z214" i="6"/>
  <c r="Z226" i="6"/>
  <c r="Z230" i="6"/>
  <c r="Z221" i="6"/>
  <c r="V228" i="6"/>
  <c r="W228" i="6" s="1"/>
  <c r="Z215" i="6"/>
  <c r="V229" i="6"/>
  <c r="W229" i="6" s="1"/>
  <c r="Z227" i="6"/>
  <c r="Z220" i="6"/>
  <c r="Z231" i="6"/>
  <c r="Z222" i="6"/>
  <c r="T225" i="6"/>
  <c r="Y225" i="6" s="1"/>
  <c r="Z218" i="6"/>
  <c r="Z223" i="6"/>
  <c r="V202" i="6"/>
  <c r="W202" i="6" s="1"/>
  <c r="Z200" i="6"/>
  <c r="T196" i="6"/>
  <c r="Y196" i="6" s="1"/>
  <c r="Z197" i="6"/>
  <c r="V198" i="6"/>
  <c r="W198" i="6" s="1"/>
  <c r="V199" i="6"/>
  <c r="W199" i="6" s="1"/>
  <c r="Z201" i="6"/>
  <c r="Z206" i="6"/>
  <c r="V193" i="6"/>
  <c r="W193" i="6" s="1"/>
  <c r="Z194" i="6"/>
  <c r="V212" i="6"/>
  <c r="W212" i="6" s="1"/>
  <c r="V210" i="6"/>
  <c r="W210" i="6" s="1"/>
  <c r="Z209" i="6"/>
  <c r="T195" i="6"/>
  <c r="Y195" i="6" s="1"/>
  <c r="B56" i="19" s="1"/>
  <c r="Z203" i="6"/>
  <c r="Z211" i="6"/>
  <c r="Z204" i="6"/>
  <c r="Z205" i="6"/>
  <c r="Z180" i="6"/>
  <c r="Z189" i="6"/>
  <c r="Z182" i="6"/>
  <c r="T178" i="6"/>
  <c r="Y178" i="6" s="1"/>
  <c r="Z185" i="6"/>
  <c r="Z176" i="6"/>
  <c r="V177" i="6"/>
  <c r="W177" i="6" s="1"/>
  <c r="T186" i="6"/>
  <c r="Y186" i="6" s="1"/>
  <c r="H67" i="18" s="1"/>
  <c r="Z172" i="6"/>
  <c r="Z183" i="6"/>
  <c r="V173" i="6"/>
  <c r="W173" i="6" s="1"/>
  <c r="Z181" i="6"/>
  <c r="T179" i="6"/>
  <c r="Y179" i="6" s="1"/>
  <c r="H60" i="18" s="1"/>
  <c r="J60" i="18" s="1"/>
  <c r="Z190" i="6"/>
  <c r="Z175" i="6"/>
  <c r="Z191" i="6"/>
  <c r="Z184" i="6"/>
  <c r="Z174" i="6"/>
  <c r="Z159" i="6"/>
  <c r="T161" i="6"/>
  <c r="Y161" i="6" s="1"/>
  <c r="F63" i="18" s="1"/>
  <c r="J63" i="18" s="1"/>
  <c r="Z161" i="6"/>
  <c r="Z165" i="6"/>
  <c r="T153" i="6"/>
  <c r="Y153" i="6" s="1"/>
  <c r="F55" i="18" s="1"/>
  <c r="J55" i="18" s="1"/>
  <c r="T162" i="6"/>
  <c r="Y162" i="6" s="1"/>
  <c r="T170" i="6"/>
  <c r="Y170" i="6" s="1"/>
  <c r="Z164" i="6"/>
  <c r="T154" i="6"/>
  <c r="Y154" i="6" s="1"/>
  <c r="F56" i="18" s="1"/>
  <c r="J56" i="18" s="1"/>
  <c r="Z166" i="6"/>
  <c r="Z155" i="6"/>
  <c r="Z163" i="6"/>
  <c r="V157" i="6"/>
  <c r="W157" i="6" s="1"/>
  <c r="Z158" i="6"/>
  <c r="V156" i="6"/>
  <c r="W156" i="6" s="1"/>
  <c r="V152" i="6"/>
  <c r="W152" i="6" s="1"/>
  <c r="Z167" i="6"/>
  <c r="Z168" i="6"/>
  <c r="V160" i="6"/>
  <c r="W160" i="6" s="1"/>
  <c r="Z151" i="6"/>
  <c r="Z133" i="6"/>
  <c r="V143" i="6"/>
  <c r="W143" i="6" s="1"/>
  <c r="V141" i="6"/>
  <c r="W141" i="6" s="1"/>
  <c r="V147" i="6"/>
  <c r="W147" i="6" s="1"/>
  <c r="Z134" i="6"/>
  <c r="V148" i="6"/>
  <c r="W148" i="6" s="1"/>
  <c r="T144" i="6"/>
  <c r="Y144" i="6" s="1"/>
  <c r="F67" i="11" s="1"/>
  <c r="L67" i="11" s="1"/>
  <c r="Z142" i="6"/>
  <c r="Z146" i="6"/>
  <c r="Z140" i="6"/>
  <c r="T145" i="6"/>
  <c r="Y145" i="6" s="1"/>
  <c r="F68" i="11" s="1"/>
  <c r="L68" i="11" s="1"/>
  <c r="Z132" i="6"/>
  <c r="Z131" i="6"/>
  <c r="Z135" i="6"/>
  <c r="V138" i="6"/>
  <c r="W138" i="6" s="1"/>
  <c r="V139" i="6"/>
  <c r="W139" i="6" s="1"/>
  <c r="Z121" i="6"/>
  <c r="T110" i="6"/>
  <c r="Y110" i="6" s="1"/>
  <c r="D54" i="18" s="1"/>
  <c r="Z124" i="6"/>
  <c r="T120" i="6"/>
  <c r="Y120" i="6" s="1"/>
  <c r="D64" i="18" s="1"/>
  <c r="Z118" i="6"/>
  <c r="Z126" i="6"/>
  <c r="Z122" i="6"/>
  <c r="Z115" i="6"/>
  <c r="Z116" i="6"/>
  <c r="Z125" i="6"/>
  <c r="Z114" i="6"/>
  <c r="Z123" i="6"/>
  <c r="Y97" i="6"/>
  <c r="D62" i="11" s="1"/>
  <c r="V94" i="6"/>
  <c r="W94" i="6" s="1"/>
  <c r="Y98" i="6"/>
  <c r="D63" i="11" s="1"/>
  <c r="AA98" i="6"/>
  <c r="Y89" i="6"/>
  <c r="Z77" i="6"/>
  <c r="T68" i="6"/>
  <c r="Y68" i="6" s="1"/>
  <c r="B54" i="18" s="1"/>
  <c r="T73" i="6"/>
  <c r="Y73" i="6" s="1"/>
  <c r="B59" i="18" s="1"/>
  <c r="T72" i="6"/>
  <c r="Y72" i="6" s="1"/>
  <c r="T80" i="6"/>
  <c r="Y80" i="6" s="1"/>
  <c r="Z85" i="6"/>
  <c r="Z86" i="6"/>
  <c r="V79" i="6"/>
  <c r="W79" i="6" s="1"/>
  <c r="T71" i="6"/>
  <c r="Y71" i="6" s="1"/>
  <c r="T75" i="6"/>
  <c r="Y75" i="6" s="1"/>
  <c r="Z78" i="6"/>
  <c r="Z83" i="6"/>
  <c r="T81" i="6"/>
  <c r="Y81" i="6" s="1"/>
  <c r="T84" i="6"/>
  <c r="Y84" i="6" s="1"/>
  <c r="B70" i="18" s="1"/>
  <c r="J70" i="18" s="1"/>
  <c r="V116" i="6"/>
  <c r="W116" i="6" s="1"/>
  <c r="Z143" i="6"/>
  <c r="S90" i="4"/>
  <c r="S304" i="4"/>
  <c r="T304" i="4" s="1"/>
  <c r="Z149" i="6"/>
  <c r="V237" i="6"/>
  <c r="W237" i="6" s="1"/>
  <c r="W289" i="4"/>
  <c r="S289" i="4"/>
  <c r="S228" i="4"/>
  <c r="T228" i="4" s="1"/>
  <c r="V130" i="6"/>
  <c r="W130" i="6" s="1"/>
  <c r="V70" i="6"/>
  <c r="W70" i="6" s="1"/>
  <c r="W222" i="4"/>
  <c r="V214" i="6"/>
  <c r="W214" i="6" s="1"/>
  <c r="V4" i="6"/>
  <c r="W4" i="6" s="1"/>
  <c r="Z157" i="6"/>
  <c r="Z111" i="6"/>
  <c r="V21" i="6"/>
  <c r="W21" i="6" s="1"/>
  <c r="Z113" i="6"/>
  <c r="AA96" i="6"/>
  <c r="AA95" i="6"/>
  <c r="V25" i="6"/>
  <c r="W25" i="6" s="1"/>
  <c r="AA102" i="6"/>
  <c r="AB102" i="6" s="1"/>
  <c r="AA100" i="6"/>
  <c r="AB100" i="6" s="1"/>
  <c r="AA103" i="6"/>
  <c r="AB103" i="6" s="1"/>
  <c r="Z23" i="6"/>
  <c r="AA23" i="6" s="1"/>
  <c r="AB23" i="6" s="1"/>
  <c r="Z112" i="6"/>
  <c r="Z7" i="6"/>
  <c r="Z8" i="6"/>
  <c r="Z15" i="6"/>
  <c r="Z16" i="6"/>
  <c r="AA16" i="6" s="1"/>
  <c r="AB16" i="6" s="1"/>
  <c r="Z5" i="6"/>
  <c r="S21" i="4"/>
  <c r="T21" i="4" s="1"/>
  <c r="Z235" i="6"/>
  <c r="V300" i="6"/>
  <c r="W300" i="6" s="1"/>
  <c r="Z240" i="6"/>
  <c r="Z293" i="6"/>
  <c r="S60" i="4"/>
  <c r="T60" i="4" s="1"/>
  <c r="V265" i="6"/>
  <c r="W265" i="6" s="1"/>
  <c r="Z249" i="6"/>
  <c r="Z210" i="6"/>
  <c r="V200" i="6"/>
  <c r="W200" i="6" s="1"/>
  <c r="V41" i="4"/>
  <c r="H44" i="11" s="1"/>
  <c r="L44" i="11" s="1"/>
  <c r="V37" i="4"/>
  <c r="V63" i="4"/>
  <c r="J45" i="11" s="1"/>
  <c r="L45" i="11" s="1"/>
  <c r="V65" i="4"/>
  <c r="V54" i="4"/>
  <c r="J36" i="11" s="1"/>
  <c r="L36" i="11" s="1"/>
  <c r="W65" i="4"/>
  <c r="S167" i="4"/>
  <c r="T167" i="4" s="1"/>
  <c r="V27" i="6"/>
  <c r="W27" i="6" s="1"/>
  <c r="Z245" i="6"/>
  <c r="S41" i="4"/>
  <c r="S141" i="4"/>
  <c r="T141" i="4" s="1"/>
  <c r="V39" i="4"/>
  <c r="S193" i="4"/>
  <c r="T193" i="4" s="1"/>
  <c r="S306" i="4"/>
  <c r="T306" i="4" s="1"/>
  <c r="W194" i="4"/>
  <c r="S298" i="4"/>
  <c r="T298" i="4" s="1"/>
  <c r="S142" i="4"/>
  <c r="T142" i="4" s="1"/>
  <c r="W316" i="4"/>
  <c r="S46" i="4"/>
  <c r="T46" i="4" s="1"/>
  <c r="W202" i="4"/>
  <c r="W219" i="4"/>
  <c r="W310" i="4"/>
  <c r="S264" i="4"/>
  <c r="T264" i="4" s="1"/>
  <c r="W168" i="4"/>
  <c r="W291" i="4"/>
  <c r="S77" i="4"/>
  <c r="T77" i="4" s="1"/>
  <c r="W44" i="4"/>
  <c r="S100" i="4"/>
  <c r="T100" i="4" s="1"/>
  <c r="W263" i="4"/>
  <c r="W229" i="4"/>
  <c r="S156" i="4"/>
  <c r="T156" i="4" s="1"/>
  <c r="W138" i="4"/>
  <c r="W268" i="4"/>
  <c r="S272" i="4"/>
  <c r="T272" i="4" s="1"/>
  <c r="W79" i="4"/>
  <c r="W151" i="4"/>
  <c r="W244" i="4"/>
  <c r="W148" i="4"/>
  <c r="W226" i="4"/>
  <c r="W181" i="4"/>
  <c r="W178" i="4"/>
  <c r="V250" i="6"/>
  <c r="W250" i="6" s="1"/>
  <c r="S309" i="4"/>
  <c r="T309" i="4" s="1"/>
  <c r="S267" i="4"/>
  <c r="T267" i="4" s="1"/>
  <c r="S147" i="4"/>
  <c r="T147" i="4" s="1"/>
  <c r="W230" i="4"/>
  <c r="S223" i="4"/>
  <c r="T223" i="4" s="1"/>
  <c r="W83" i="4"/>
  <c r="W231" i="4"/>
  <c r="W158" i="4"/>
  <c r="W118" i="4"/>
  <c r="W256" i="4"/>
  <c r="S125" i="4"/>
  <c r="T125" i="4" s="1"/>
  <c r="S111" i="4"/>
  <c r="T111" i="4" s="1"/>
  <c r="S40" i="4"/>
  <c r="W259" i="4"/>
  <c r="W215" i="4"/>
  <c r="S188" i="4"/>
  <c r="T188" i="4" s="1"/>
  <c r="W123" i="4"/>
  <c r="W25" i="4"/>
  <c r="S220" i="4"/>
  <c r="T220" i="4" s="1"/>
  <c r="S288" i="4"/>
  <c r="T288" i="4" s="1"/>
  <c r="S290" i="4"/>
  <c r="T290" i="4" s="1"/>
  <c r="S153" i="4"/>
  <c r="T153" i="4" s="1"/>
  <c r="S302" i="4"/>
  <c r="T302" i="4" s="1"/>
  <c r="S260" i="4"/>
  <c r="T260" i="4" s="1"/>
  <c r="W245" i="4"/>
  <c r="S185" i="4"/>
  <c r="T185" i="4" s="1"/>
  <c r="W190" i="4"/>
  <c r="W102" i="4"/>
  <c r="W49" i="4"/>
  <c r="W81" i="4"/>
  <c r="W206" i="4"/>
  <c r="W221" i="4"/>
  <c r="W146" i="4"/>
  <c r="V155" i="6"/>
  <c r="W155" i="6" s="1"/>
  <c r="W115" i="4"/>
  <c r="S69" i="4"/>
  <c r="T69" i="4" s="1"/>
  <c r="W155" i="4"/>
  <c r="W172" i="4"/>
  <c r="W134" i="4"/>
  <c r="W113" i="4"/>
  <c r="W175" i="4"/>
  <c r="W166" i="4"/>
  <c r="W121" i="4"/>
  <c r="W47" i="4"/>
  <c r="W292" i="4"/>
  <c r="W313" i="4"/>
  <c r="S43" i="4"/>
  <c r="T43" i="4" s="1"/>
  <c r="W176" i="4"/>
  <c r="W227" i="4"/>
  <c r="W238" i="4"/>
  <c r="S114" i="4"/>
  <c r="T114" i="4" s="1"/>
  <c r="W299" i="4"/>
  <c r="W197" i="4"/>
  <c r="S173" i="4"/>
  <c r="T173" i="4" s="1"/>
  <c r="S246" i="4"/>
  <c r="T246" i="4" s="1"/>
  <c r="W317" i="4"/>
  <c r="W180" i="4"/>
  <c r="W103" i="4"/>
  <c r="S159" i="4"/>
  <c r="T159" i="4" s="1"/>
  <c r="S92" i="4"/>
  <c r="T92" i="4" s="1"/>
  <c r="W312" i="4"/>
  <c r="W271" i="4"/>
  <c r="W126" i="4"/>
  <c r="W251" i="4"/>
  <c r="W201" i="4"/>
  <c r="S61" i="4"/>
  <c r="T61" i="4" s="1"/>
  <c r="S177" i="4"/>
  <c r="T177" i="4" s="1"/>
  <c r="W243" i="4"/>
  <c r="W184" i="4"/>
  <c r="W278" i="4"/>
  <c r="S182" i="4"/>
  <c r="T182" i="4" s="1"/>
  <c r="W280" i="4"/>
  <c r="S122" i="4"/>
  <c r="T122" i="4" s="1"/>
  <c r="W78" i="4"/>
  <c r="W130" i="4"/>
  <c r="S85" i="4"/>
  <c r="T85" i="4" s="1"/>
  <c r="W240" i="4"/>
  <c r="W204" i="4"/>
  <c r="W160" i="4"/>
  <c r="W162" i="4"/>
  <c r="W209" i="4"/>
  <c r="W86" i="4"/>
  <c r="W266" i="4"/>
  <c r="W300" i="4"/>
  <c r="W95" i="4"/>
  <c r="W265" i="4"/>
  <c r="S250" i="4"/>
  <c r="T250" i="4" s="1"/>
  <c r="W131" i="4"/>
  <c r="W235" i="4"/>
  <c r="S293" i="4"/>
  <c r="T293" i="4" s="1"/>
  <c r="S68" i="4"/>
  <c r="W64" i="4"/>
  <c r="W205" i="4"/>
  <c r="W210" i="4"/>
  <c r="S62" i="4"/>
  <c r="T62" i="4" s="1"/>
  <c r="S199" i="4"/>
  <c r="T199" i="4" s="1"/>
  <c r="W191" i="4"/>
  <c r="W236" i="4"/>
  <c r="W152" i="4"/>
  <c r="W261" i="4"/>
  <c r="W94" i="4"/>
  <c r="W143" i="4"/>
  <c r="W283" i="4"/>
  <c r="S315" i="4"/>
  <c r="T315" i="4" s="1"/>
  <c r="W164" i="4"/>
  <c r="W212" i="4"/>
  <c r="W200" i="4"/>
  <c r="W163" i="4"/>
  <c r="S135" i="4"/>
  <c r="T135" i="4" s="1"/>
  <c r="W105" i="4"/>
  <c r="W140" i="4"/>
  <c r="W157" i="4"/>
  <c r="S132" i="4"/>
  <c r="T132" i="4" s="1"/>
  <c r="W301" i="4"/>
  <c r="S203" i="4"/>
  <c r="T203" i="4" s="1"/>
  <c r="W174" i="4"/>
  <c r="W281" i="4"/>
  <c r="W133" i="4"/>
  <c r="W282" i="4"/>
  <c r="S211" i="4"/>
  <c r="T211" i="4" s="1"/>
  <c r="W112" i="4"/>
  <c r="S189" i="4"/>
  <c r="T189" i="4" s="1"/>
  <c r="S308" i="4"/>
  <c r="T308" i="4" s="1"/>
  <c r="S42" i="4"/>
  <c r="W63" i="4"/>
  <c r="V31" i="4"/>
  <c r="W28" i="4"/>
  <c r="S27" i="4"/>
  <c r="T27" i="4" s="1"/>
  <c r="S33" i="4"/>
  <c r="T33" i="4" s="1"/>
  <c r="S38" i="4"/>
  <c r="S35" i="4"/>
  <c r="T35" i="4" s="1"/>
  <c r="W36" i="4"/>
  <c r="W29" i="4"/>
  <c r="W37" i="4"/>
  <c r="W26" i="4"/>
  <c r="W51" i="4"/>
  <c r="W50" i="4"/>
  <c r="W57" i="4"/>
  <c r="S52" i="4"/>
  <c r="T52" i="4" s="1"/>
  <c r="W58" i="4"/>
  <c r="S53" i="4"/>
  <c r="T53" i="4" s="1"/>
  <c r="W48" i="4"/>
  <c r="V290" i="6"/>
  <c r="W290" i="6" s="1"/>
  <c r="V184" i="6"/>
  <c r="W184" i="6" s="1"/>
  <c r="V264" i="6"/>
  <c r="W264" i="6" s="1"/>
  <c r="Z141" i="6"/>
  <c r="Z156" i="6"/>
  <c r="V124" i="6"/>
  <c r="W124" i="6" s="1"/>
  <c r="V181" i="6"/>
  <c r="W181" i="6" s="1"/>
  <c r="V307" i="6"/>
  <c r="W307" i="6" s="1"/>
  <c r="V203" i="6"/>
  <c r="W203" i="6" s="1"/>
  <c r="V258" i="6"/>
  <c r="W258" i="6" s="1"/>
  <c r="S12" i="4"/>
  <c r="T12" i="4" s="1"/>
  <c r="V246" i="6"/>
  <c r="W246" i="6" s="1"/>
  <c r="S9" i="4"/>
  <c r="T9" i="4" s="1"/>
  <c r="V194" i="6"/>
  <c r="W194" i="6" s="1"/>
  <c r="V123" i="6"/>
  <c r="W123" i="6" s="1"/>
  <c r="W98" i="4"/>
  <c r="S98" i="4"/>
  <c r="T98" i="4" s="1"/>
  <c r="V174" i="6"/>
  <c r="W174" i="6" s="1"/>
  <c r="V263" i="6"/>
  <c r="W263" i="6" s="1"/>
  <c r="V256" i="6"/>
  <c r="W256" i="6" s="1"/>
  <c r="V115" i="6"/>
  <c r="W115" i="6" s="1"/>
  <c r="V191" i="6"/>
  <c r="W191" i="6" s="1"/>
  <c r="V35" i="6"/>
  <c r="W35" i="6" s="1"/>
  <c r="W153" i="4"/>
  <c r="V167" i="6"/>
  <c r="W167" i="6" s="1"/>
  <c r="V209" i="6"/>
  <c r="W209" i="6" s="1"/>
  <c r="V283" i="6"/>
  <c r="W283" i="6" s="1"/>
  <c r="S144" i="4"/>
  <c r="T144" i="4" s="1"/>
  <c r="W144" i="4"/>
  <c r="V317" i="6"/>
  <c r="W317" i="6" s="1"/>
  <c r="V301" i="6"/>
  <c r="W301" i="6" s="1"/>
  <c r="V227" i="6"/>
  <c r="W227" i="6" s="1"/>
  <c r="V251" i="6"/>
  <c r="W251" i="6" s="1"/>
  <c r="S18" i="4"/>
  <c r="T18" i="4" s="1"/>
  <c r="V83" i="6"/>
  <c r="W83" i="6" s="1"/>
  <c r="V220" i="6"/>
  <c r="W220" i="6" s="1"/>
  <c r="V183" i="6"/>
  <c r="W183" i="6" s="1"/>
  <c r="W72" i="4"/>
  <c r="S72" i="4"/>
  <c r="T72" i="4" s="1"/>
  <c r="W104" i="4"/>
  <c r="S104" i="4"/>
  <c r="T104" i="4" s="1"/>
  <c r="W91" i="4"/>
  <c r="S91" i="4"/>
  <c r="T91" i="4" s="1"/>
  <c r="S105" i="4"/>
  <c r="T105" i="4" s="1"/>
  <c r="S31" i="4"/>
  <c r="S278" i="4"/>
  <c r="T278" i="4" s="1"/>
  <c r="S162" i="4"/>
  <c r="T162" i="4" s="1"/>
  <c r="V142" i="6"/>
  <c r="W142" i="6" s="1"/>
  <c r="V308" i="6"/>
  <c r="W308" i="6" s="1"/>
  <c r="Z309" i="6"/>
  <c r="W54" i="4"/>
  <c r="S261" i="4"/>
  <c r="T261" i="4" s="1"/>
  <c r="Z295" i="6"/>
  <c r="V295" i="6"/>
  <c r="W295" i="6" s="1"/>
  <c r="Z311" i="6"/>
  <c r="Z303" i="6"/>
  <c r="V303" i="6"/>
  <c r="W303" i="6" s="1"/>
  <c r="Z294" i="6"/>
  <c r="V294" i="6"/>
  <c r="W294" i="6" s="1"/>
  <c r="Z304" i="6"/>
  <c r="V304" i="6"/>
  <c r="W304" i="6" s="1"/>
  <c r="Z269" i="6"/>
  <c r="V269" i="6"/>
  <c r="W269" i="6" s="1"/>
  <c r="Z252" i="6"/>
  <c r="V252" i="6"/>
  <c r="W252" i="6" s="1"/>
  <c r="Z241" i="6"/>
  <c r="V241" i="6"/>
  <c r="W241" i="6" s="1"/>
  <c r="Z232" i="6"/>
  <c r="V232" i="6"/>
  <c r="W232" i="6" s="1"/>
  <c r="Z207" i="6"/>
  <c r="V207" i="6"/>
  <c r="W207" i="6" s="1"/>
  <c r="AA52" i="6"/>
  <c r="V52" i="6"/>
  <c r="W52" i="6" s="1"/>
  <c r="Z76" i="6"/>
  <c r="V76" i="6"/>
  <c r="W76" i="6" s="1"/>
  <c r="AA62" i="6"/>
  <c r="AB62" i="6" s="1"/>
  <c r="V62" i="6"/>
  <c r="W62" i="6" s="1"/>
  <c r="Z20" i="6"/>
  <c r="AA20" i="6" s="1"/>
  <c r="AB20" i="6" s="1"/>
  <c r="V20" i="6"/>
  <c r="W20" i="6" s="1"/>
  <c r="AA90" i="6"/>
  <c r="V90" i="6"/>
  <c r="W90" i="6" s="1"/>
  <c r="AB46" i="6"/>
  <c r="V46" i="6"/>
  <c r="W46" i="6" s="1"/>
  <c r="S71" i="4"/>
  <c r="T71" i="4" s="1"/>
  <c r="AA107" i="6"/>
  <c r="AB107" i="6" s="1"/>
  <c r="V107" i="6"/>
  <c r="W107" i="6" s="1"/>
  <c r="AA53" i="6"/>
  <c r="V53" i="6"/>
  <c r="W53" i="6" s="1"/>
  <c r="Z69" i="6"/>
  <c r="V69" i="6"/>
  <c r="W69" i="6" s="1"/>
  <c r="AA61" i="6"/>
  <c r="AB61" i="6" s="1"/>
  <c r="V61" i="6"/>
  <c r="W61" i="6" s="1"/>
  <c r="Z119" i="6"/>
  <c r="V119" i="6"/>
  <c r="W119" i="6" s="1"/>
  <c r="Z137" i="6"/>
  <c r="V137" i="6"/>
  <c r="W137" i="6" s="1"/>
  <c r="AA93" i="6"/>
  <c r="V93" i="6"/>
  <c r="W93" i="6" s="1"/>
  <c r="AA88" i="6"/>
  <c r="V88" i="6"/>
  <c r="W88" i="6" s="1"/>
  <c r="Z128" i="6"/>
  <c r="V128" i="6"/>
  <c r="W128" i="6" s="1"/>
  <c r="Z109" i="6"/>
  <c r="V109" i="6"/>
  <c r="W109" i="6" s="1"/>
  <c r="AA101" i="6"/>
  <c r="AB101" i="6" s="1"/>
  <c r="V101" i="6"/>
  <c r="W101" i="6" s="1"/>
  <c r="AA50" i="6"/>
  <c r="V50" i="6"/>
  <c r="W50" i="6" s="1"/>
  <c r="AA60" i="6"/>
  <c r="AB60" i="6" s="1"/>
  <c r="V60" i="6"/>
  <c r="W60" i="6" s="1"/>
  <c r="Z44" i="6"/>
  <c r="AA44" i="6" s="1"/>
  <c r="AB44" i="6" s="1"/>
  <c r="V44" i="6"/>
  <c r="W44" i="6" s="1"/>
  <c r="Z28" i="6"/>
  <c r="V28" i="6"/>
  <c r="W28" i="6" s="1"/>
  <c r="Z67" i="6"/>
  <c r="V67" i="6"/>
  <c r="W67" i="6" s="1"/>
  <c r="Z74" i="6"/>
  <c r="V74" i="6"/>
  <c r="W74" i="6" s="1"/>
  <c r="Z136" i="6"/>
  <c r="V136" i="6"/>
  <c r="W136" i="6" s="1"/>
  <c r="Z29" i="6"/>
  <c r="V29" i="6"/>
  <c r="W29" i="6" s="1"/>
  <c r="Z117" i="6"/>
  <c r="V117" i="6"/>
  <c r="W117" i="6" s="1"/>
  <c r="Z11" i="6"/>
  <c r="V11" i="6"/>
  <c r="W11" i="6" s="1"/>
  <c r="Z127" i="6"/>
  <c r="V127" i="6"/>
  <c r="W127" i="6" s="1"/>
  <c r="Z36" i="6"/>
  <c r="V36" i="6"/>
  <c r="W36" i="6" s="1"/>
  <c r="Z43" i="6"/>
  <c r="AA43" i="6" s="1"/>
  <c r="AB43" i="6" s="1"/>
  <c r="V43" i="6"/>
  <c r="W43" i="6" s="1"/>
  <c r="V41" i="6"/>
  <c r="W41" i="6" s="1"/>
  <c r="Z187" i="6"/>
  <c r="V187" i="6"/>
  <c r="W187" i="6" s="1"/>
  <c r="W80" i="4"/>
  <c r="S80" i="4"/>
  <c r="W242" i="4"/>
  <c r="S242" i="4"/>
  <c r="T17" i="4"/>
  <c r="W225" i="4"/>
  <c r="S225" i="4"/>
  <c r="W196" i="4"/>
  <c r="S196" i="4"/>
  <c r="W145" i="4"/>
  <c r="S145" i="4"/>
  <c r="W287" i="4"/>
  <c r="S287" i="4"/>
  <c r="W73" i="4"/>
  <c r="S73" i="4"/>
  <c r="W186" i="4"/>
  <c r="S186" i="4"/>
  <c r="W97" i="4"/>
  <c r="S97" i="4"/>
  <c r="W262" i="4"/>
  <c r="S262" i="4"/>
  <c r="W84" i="4"/>
  <c r="S84" i="4"/>
  <c r="T4" i="4"/>
  <c r="W161" i="4"/>
  <c r="S161" i="4"/>
  <c r="W286" i="4"/>
  <c r="S286" i="4"/>
  <c r="W279" i="4"/>
  <c r="S279" i="4"/>
  <c r="W224" i="4"/>
  <c r="S224" i="4"/>
  <c r="W154" i="4"/>
  <c r="S154" i="4"/>
  <c r="W89" i="4"/>
  <c r="S89" i="4"/>
  <c r="W19" i="4"/>
  <c r="S19" i="4"/>
  <c r="W169" i="4"/>
  <c r="S169" i="4"/>
  <c r="W59" i="4"/>
  <c r="S59" i="4"/>
  <c r="W170" i="4"/>
  <c r="S170" i="4"/>
  <c r="W106" i="4"/>
  <c r="S106" i="4"/>
  <c r="W217" i="4"/>
  <c r="S217" i="4"/>
  <c r="W253" i="4"/>
  <c r="S253" i="4"/>
  <c r="W179" i="4"/>
  <c r="S179" i="4"/>
  <c r="Y56" i="6"/>
  <c r="J63" i="11" s="1"/>
  <c r="Y55" i="6"/>
  <c r="J62" i="11" s="1"/>
  <c r="Y26" i="6"/>
  <c r="H54" i="11" s="1"/>
  <c r="Y34" i="6"/>
  <c r="H62" i="11" s="1"/>
  <c r="Y48" i="6"/>
  <c r="J55" i="11" s="1"/>
  <c r="L55" i="11" s="1"/>
  <c r="Y38" i="6"/>
  <c r="H66" i="11" s="1"/>
  <c r="Y49" i="6"/>
  <c r="J56" i="11" s="1"/>
  <c r="Y30" i="6"/>
  <c r="H58" i="11" s="1"/>
  <c r="Y58" i="6"/>
  <c r="J65" i="11" s="1"/>
  <c r="Y32" i="6"/>
  <c r="H60" i="11" s="1"/>
  <c r="L60" i="11" s="1"/>
  <c r="Y59" i="6"/>
  <c r="J66" i="11" s="1"/>
  <c r="N42" i="19" l="1"/>
  <c r="Z208" i="6"/>
  <c r="N43" i="19"/>
  <c r="S252" i="4"/>
  <c r="AA270" i="6"/>
  <c r="K68" i="19"/>
  <c r="AA272" i="6"/>
  <c r="K70" i="19"/>
  <c r="Y310" i="20"/>
  <c r="Z310" i="20"/>
  <c r="AA252" i="6"/>
  <c r="I71" i="19"/>
  <c r="X209" i="4"/>
  <c r="C45" i="19"/>
  <c r="AA268" i="6"/>
  <c r="K66" i="19"/>
  <c r="X248" i="4"/>
  <c r="I42" i="19"/>
  <c r="Y250" i="20"/>
  <c r="Z250" i="20"/>
  <c r="AA311" i="6"/>
  <c r="E67" i="19"/>
  <c r="X292" i="4"/>
  <c r="M44" i="19"/>
  <c r="AA210" i="6"/>
  <c r="C71" i="19"/>
  <c r="AA207" i="6"/>
  <c r="C68" i="19"/>
  <c r="Z233" i="6"/>
  <c r="AA295" i="6"/>
  <c r="M72" i="19"/>
  <c r="X289" i="4"/>
  <c r="M41" i="19"/>
  <c r="AA247" i="6"/>
  <c r="I66" i="19"/>
  <c r="AA274" i="6"/>
  <c r="K72" i="19"/>
  <c r="AA296" i="6"/>
  <c r="M73" i="19"/>
  <c r="X252" i="4"/>
  <c r="I46" i="19"/>
  <c r="Y231" i="20"/>
  <c r="Z231" i="20"/>
  <c r="Y271" i="20"/>
  <c r="Z271" i="20"/>
  <c r="Y248" i="21"/>
  <c r="Z248" i="21"/>
  <c r="Y290" i="21"/>
  <c r="Z290" i="21"/>
  <c r="Y317" i="20"/>
  <c r="Z317" i="20"/>
  <c r="Y291" i="21"/>
  <c r="Z291" i="21"/>
  <c r="Y254" i="20"/>
  <c r="Z254" i="20"/>
  <c r="Y272" i="21"/>
  <c r="Z272" i="21"/>
  <c r="Y291" i="20"/>
  <c r="Z291" i="20"/>
  <c r="Y272" i="20"/>
  <c r="Z272" i="20"/>
  <c r="Y226" i="21"/>
  <c r="Z226" i="21"/>
  <c r="Y274" i="20"/>
  <c r="Z274" i="20"/>
  <c r="Y293" i="21"/>
  <c r="Z293" i="21"/>
  <c r="Y247" i="21"/>
  <c r="Z247" i="21"/>
  <c r="Y249" i="21"/>
  <c r="Z249" i="21"/>
  <c r="AA315" i="6"/>
  <c r="E71" i="19"/>
  <c r="X273" i="4"/>
  <c r="K46" i="19"/>
  <c r="Y254" i="21"/>
  <c r="Z254" i="21"/>
  <c r="AA208" i="6"/>
  <c r="C69" i="19"/>
  <c r="AA251" i="6"/>
  <c r="I70" i="19"/>
  <c r="Y273" i="21"/>
  <c r="Z273" i="21"/>
  <c r="Y230" i="21"/>
  <c r="Z230" i="21"/>
  <c r="Y210" i="20"/>
  <c r="Z210" i="20"/>
  <c r="Y247" i="20"/>
  <c r="Z247" i="20"/>
  <c r="Y227" i="21"/>
  <c r="Z227" i="21"/>
  <c r="X251" i="4"/>
  <c r="I45" i="19"/>
  <c r="X317" i="4"/>
  <c r="E48" i="19"/>
  <c r="X316" i="4"/>
  <c r="E47" i="19"/>
  <c r="AA231" i="6"/>
  <c r="G71" i="19"/>
  <c r="AA226" i="6"/>
  <c r="G66" i="19"/>
  <c r="AA289" i="6"/>
  <c r="M66" i="19"/>
  <c r="N46" i="19"/>
  <c r="X228" i="4"/>
  <c r="G43" i="19"/>
  <c r="Y275" i="21"/>
  <c r="Z275" i="21"/>
  <c r="Y315" i="20"/>
  <c r="Z315" i="20"/>
  <c r="Y227" i="20"/>
  <c r="Z227" i="20"/>
  <c r="Y290" i="20"/>
  <c r="Z290" i="20"/>
  <c r="Y226" i="20"/>
  <c r="Z226" i="20"/>
  <c r="X212" i="4"/>
  <c r="C48" i="19"/>
  <c r="Y211" i="20"/>
  <c r="Z211" i="20"/>
  <c r="AA294" i="6"/>
  <c r="M71" i="19"/>
  <c r="X227" i="4"/>
  <c r="G42" i="19"/>
  <c r="AA293" i="6"/>
  <c r="M70" i="19"/>
  <c r="Y229" i="20"/>
  <c r="Z229" i="20"/>
  <c r="Y275" i="20"/>
  <c r="Z275" i="20"/>
  <c r="Y228" i="21"/>
  <c r="Z228" i="21"/>
  <c r="Y210" i="21"/>
  <c r="Z210" i="21"/>
  <c r="Y249" i="20"/>
  <c r="Z249" i="20"/>
  <c r="AA232" i="6"/>
  <c r="G72" i="19"/>
  <c r="AA269" i="6"/>
  <c r="K67" i="19"/>
  <c r="X206" i="4"/>
  <c r="C42" i="19"/>
  <c r="X231" i="4"/>
  <c r="G46" i="19"/>
  <c r="X268" i="4"/>
  <c r="K41" i="19"/>
  <c r="X291" i="4"/>
  <c r="M43" i="19"/>
  <c r="AA248" i="6"/>
  <c r="I67" i="19"/>
  <c r="AA290" i="6"/>
  <c r="M67" i="19"/>
  <c r="AA317" i="6"/>
  <c r="E73" i="19"/>
  <c r="AA314" i="6"/>
  <c r="E70" i="19"/>
  <c r="X270" i="4"/>
  <c r="K43" i="19"/>
  <c r="AA253" i="6"/>
  <c r="I72" i="19"/>
  <c r="Y251" i="20"/>
  <c r="Z251" i="20"/>
  <c r="Y209" i="20"/>
  <c r="Z209" i="20"/>
  <c r="Y292" i="20"/>
  <c r="Z292" i="20"/>
  <c r="Y271" i="21"/>
  <c r="Z271" i="21"/>
  <c r="Y209" i="21"/>
  <c r="Z209" i="21"/>
  <c r="Y274" i="21"/>
  <c r="Z274" i="21"/>
  <c r="Y293" i="20"/>
  <c r="Z293" i="20"/>
  <c r="Y205" i="21"/>
  <c r="Z205" i="21"/>
  <c r="Y205" i="20"/>
  <c r="Z205" i="20"/>
  <c r="Y296" i="21"/>
  <c r="Z296" i="21"/>
  <c r="Y248" i="20"/>
  <c r="Z248" i="20"/>
  <c r="Y228" i="20"/>
  <c r="Z228" i="20"/>
  <c r="Y273" i="20"/>
  <c r="Z273" i="20"/>
  <c r="X271" i="4"/>
  <c r="K44" i="19"/>
  <c r="AA205" i="6"/>
  <c r="C66" i="19"/>
  <c r="AA227" i="6"/>
  <c r="G67" i="19"/>
  <c r="AA273" i="6"/>
  <c r="K71" i="19"/>
  <c r="X294" i="4"/>
  <c r="M46" i="19"/>
  <c r="Y212" i="21"/>
  <c r="Z212" i="21"/>
  <c r="Y289" i="20"/>
  <c r="Z289" i="20"/>
  <c r="Y289" i="21"/>
  <c r="Z289" i="21"/>
  <c r="Y268" i="21"/>
  <c r="Z268" i="21"/>
  <c r="Y206" i="20"/>
  <c r="Z206" i="20"/>
  <c r="V270" i="6"/>
  <c r="W270" i="6" s="1"/>
  <c r="X295" i="4"/>
  <c r="M47" i="19"/>
  <c r="Y231" i="21"/>
  <c r="Z231" i="21"/>
  <c r="Y229" i="21"/>
  <c r="Z229" i="21"/>
  <c r="Y206" i="21"/>
  <c r="Z206" i="21"/>
  <c r="Y292" i="21"/>
  <c r="Z292" i="21"/>
  <c r="Y211" i="21"/>
  <c r="Z211" i="21"/>
  <c r="Y313" i="20"/>
  <c r="Z313" i="20"/>
  <c r="Y296" i="20"/>
  <c r="Z296" i="20"/>
  <c r="Y230" i="20"/>
  <c r="Z230" i="20"/>
  <c r="Y268" i="20"/>
  <c r="Z268" i="20"/>
  <c r="AA209" i="6"/>
  <c r="C70" i="19"/>
  <c r="AA230" i="6"/>
  <c r="G70" i="19"/>
  <c r="AA271" i="6"/>
  <c r="K69" i="19"/>
  <c r="X253" i="4"/>
  <c r="I47" i="19"/>
  <c r="X210" i="4"/>
  <c r="C46" i="19"/>
  <c r="X205" i="4"/>
  <c r="C41" i="19"/>
  <c r="X226" i="4"/>
  <c r="G41" i="19"/>
  <c r="X249" i="4"/>
  <c r="I43" i="19"/>
  <c r="X230" i="4"/>
  <c r="G45" i="19"/>
  <c r="X229" i="4"/>
  <c r="G44" i="19"/>
  <c r="X310" i="4"/>
  <c r="E41" i="19"/>
  <c r="AA249" i="6"/>
  <c r="I68" i="19"/>
  <c r="S249" i="4"/>
  <c r="T249" i="4" s="1"/>
  <c r="AA211" i="6"/>
  <c r="C72" i="19"/>
  <c r="AA206" i="6"/>
  <c r="C67" i="19"/>
  <c r="AA250" i="6"/>
  <c r="I69" i="19"/>
  <c r="AA291" i="6"/>
  <c r="M68" i="19"/>
  <c r="AA310" i="6"/>
  <c r="E66" i="19"/>
  <c r="N47" i="19"/>
  <c r="X296" i="4"/>
  <c r="M48" i="19"/>
  <c r="Y250" i="21"/>
  <c r="Z250" i="21"/>
  <c r="Y316" i="20"/>
  <c r="Z316" i="20"/>
  <c r="Y251" i="21"/>
  <c r="Z251" i="21"/>
  <c r="Y314" i="20"/>
  <c r="Z314" i="20"/>
  <c r="AA313" i="6"/>
  <c r="E69" i="19"/>
  <c r="AA312" i="6"/>
  <c r="E68" i="19"/>
  <c r="X313" i="4"/>
  <c r="Y313" i="4" s="1"/>
  <c r="E44" i="19"/>
  <c r="X312" i="4"/>
  <c r="Y312" i="4" s="1"/>
  <c r="E43" i="19"/>
  <c r="X301" i="4"/>
  <c r="E32" i="19"/>
  <c r="AA305" i="6"/>
  <c r="E61" i="19"/>
  <c r="AA300" i="6"/>
  <c r="E56" i="19"/>
  <c r="Y301" i="20"/>
  <c r="Z301" i="20"/>
  <c r="Y302" i="20"/>
  <c r="Z302" i="20"/>
  <c r="AA309" i="6"/>
  <c r="E65" i="19"/>
  <c r="AA301" i="6"/>
  <c r="E57" i="19"/>
  <c r="X307" i="4"/>
  <c r="E38" i="19"/>
  <c r="Y305" i="20"/>
  <c r="Z305" i="20"/>
  <c r="Y298" i="20"/>
  <c r="Z298" i="20"/>
  <c r="Y309" i="20"/>
  <c r="Z309" i="20"/>
  <c r="Y299" i="20"/>
  <c r="Z299" i="20"/>
  <c r="AA303" i="6"/>
  <c r="E59" i="19"/>
  <c r="AA308" i="6"/>
  <c r="E64" i="19"/>
  <c r="AA299" i="6"/>
  <c r="E55" i="19"/>
  <c r="Y308" i="20"/>
  <c r="Z308" i="20"/>
  <c r="X300" i="4"/>
  <c r="E31" i="19"/>
  <c r="X299" i="4"/>
  <c r="E30" i="19"/>
  <c r="AA307" i="6"/>
  <c r="E63" i="19"/>
  <c r="Y307" i="20"/>
  <c r="Z307" i="20"/>
  <c r="Y306" i="20"/>
  <c r="Z306" i="20"/>
  <c r="AA304" i="6"/>
  <c r="E60" i="19"/>
  <c r="AA298" i="6"/>
  <c r="E54" i="19"/>
  <c r="N35" i="19"/>
  <c r="Y300" i="20"/>
  <c r="Z300" i="20"/>
  <c r="X280" i="4"/>
  <c r="M32" i="19"/>
  <c r="AA288" i="6"/>
  <c r="M65" i="19"/>
  <c r="Y280" i="20"/>
  <c r="Z280" i="20"/>
  <c r="X282" i="4"/>
  <c r="Y282" i="4" s="1"/>
  <c r="M34" i="19"/>
  <c r="X283" i="4"/>
  <c r="M35" i="19"/>
  <c r="AA287" i="6"/>
  <c r="M64" i="19"/>
  <c r="Y285" i="20"/>
  <c r="Z285" i="20"/>
  <c r="X278" i="4"/>
  <c r="Y278" i="4" s="1"/>
  <c r="M30" i="19"/>
  <c r="AA281" i="6"/>
  <c r="M58" i="19"/>
  <c r="X284" i="4"/>
  <c r="M36" i="19"/>
  <c r="Y288" i="21"/>
  <c r="Z288" i="21"/>
  <c r="X287" i="4"/>
  <c r="M39" i="19"/>
  <c r="X286" i="4"/>
  <c r="M38" i="19"/>
  <c r="X281" i="4"/>
  <c r="M33" i="19"/>
  <c r="AA277" i="6"/>
  <c r="M54" i="19"/>
  <c r="N63" i="19"/>
  <c r="AA286" i="6"/>
  <c r="M63" i="19"/>
  <c r="Y281" i="20"/>
  <c r="Z281" i="20"/>
  <c r="AA280" i="6"/>
  <c r="M57" i="19"/>
  <c r="AA285" i="6"/>
  <c r="M62" i="19"/>
  <c r="AA282" i="6"/>
  <c r="M59" i="19"/>
  <c r="Y288" i="20"/>
  <c r="Z288" i="20"/>
  <c r="Y284" i="20"/>
  <c r="Z284" i="20"/>
  <c r="Y284" i="21"/>
  <c r="Z284" i="21"/>
  <c r="Y282" i="20"/>
  <c r="Z282" i="20"/>
  <c r="Y285" i="21"/>
  <c r="Z285" i="21"/>
  <c r="Y277" i="20"/>
  <c r="Z277" i="20"/>
  <c r="Y283" i="20"/>
  <c r="Z283" i="20"/>
  <c r="X279" i="4"/>
  <c r="M31" i="19"/>
  <c r="AA283" i="6"/>
  <c r="M60" i="19"/>
  <c r="Y265" i="20"/>
  <c r="Z265" i="20"/>
  <c r="Y265" i="21"/>
  <c r="Z265" i="21"/>
  <c r="AA265" i="6"/>
  <c r="K63" i="19"/>
  <c r="X258" i="4"/>
  <c r="Y258" i="4" s="1"/>
  <c r="K31" i="19"/>
  <c r="Y264" i="21"/>
  <c r="Z264" i="21"/>
  <c r="Y266" i="20"/>
  <c r="Z266" i="20"/>
  <c r="Y263" i="21"/>
  <c r="Z263" i="21"/>
  <c r="X262" i="4"/>
  <c r="Y262" i="4" s="1"/>
  <c r="K35" i="19"/>
  <c r="AA263" i="6"/>
  <c r="K61" i="19"/>
  <c r="Y260" i="20"/>
  <c r="Z260" i="20"/>
  <c r="X265" i="4"/>
  <c r="K38" i="19"/>
  <c r="X259" i="4"/>
  <c r="Y259" i="4" s="1"/>
  <c r="K32" i="19"/>
  <c r="AA256" i="6"/>
  <c r="K54" i="19"/>
  <c r="AA260" i="6"/>
  <c r="K58" i="19"/>
  <c r="Y266" i="21"/>
  <c r="Z266" i="21"/>
  <c r="AA258" i="6"/>
  <c r="K56" i="19"/>
  <c r="Y259" i="20"/>
  <c r="Z259" i="20"/>
  <c r="Y263" i="20"/>
  <c r="Z263" i="20"/>
  <c r="X261" i="4"/>
  <c r="Y261" i="4" s="1"/>
  <c r="K34" i="19"/>
  <c r="AA262" i="6"/>
  <c r="K60" i="19"/>
  <c r="Y264" i="20"/>
  <c r="Z264" i="20"/>
  <c r="Y257" i="20"/>
  <c r="Z257" i="20"/>
  <c r="Y267" i="21"/>
  <c r="Z267" i="21"/>
  <c r="X266" i="4"/>
  <c r="K39" i="19"/>
  <c r="X263" i="4"/>
  <c r="Z263" i="4" s="1"/>
  <c r="K36" i="19"/>
  <c r="AA266" i="6"/>
  <c r="K64" i="19"/>
  <c r="AA264" i="6"/>
  <c r="K62" i="19"/>
  <c r="Y256" i="20"/>
  <c r="Z256" i="20"/>
  <c r="Y267" i="20"/>
  <c r="Z267" i="20"/>
  <c r="X256" i="4"/>
  <c r="Y256" i="4" s="1"/>
  <c r="K29" i="19"/>
  <c r="AA259" i="6"/>
  <c r="K57" i="19"/>
  <c r="AA257" i="6"/>
  <c r="K55" i="19"/>
  <c r="Y258" i="20"/>
  <c r="Z258" i="20"/>
  <c r="X238" i="4"/>
  <c r="Z238" i="4" s="1"/>
  <c r="I32" i="19"/>
  <c r="X235" i="4"/>
  <c r="Y235" i="4" s="1"/>
  <c r="I29" i="19"/>
  <c r="X245" i="4"/>
  <c r="I39" i="19"/>
  <c r="AA237" i="6"/>
  <c r="I56" i="19"/>
  <c r="AA238" i="6"/>
  <c r="I57" i="19"/>
  <c r="AA239" i="6"/>
  <c r="I58" i="19"/>
  <c r="Y240" i="20"/>
  <c r="Z240" i="20"/>
  <c r="Y246" i="20"/>
  <c r="Z246" i="20"/>
  <c r="Y244" i="20"/>
  <c r="Z244" i="20"/>
  <c r="AA240" i="6"/>
  <c r="I59" i="19"/>
  <c r="X236" i="4"/>
  <c r="I30" i="19"/>
  <c r="X242" i="4"/>
  <c r="Y242" i="4" s="1"/>
  <c r="I36" i="19"/>
  <c r="AA245" i="6"/>
  <c r="I64" i="19"/>
  <c r="AA246" i="6"/>
  <c r="I65" i="19"/>
  <c r="Y237" i="20"/>
  <c r="Z237" i="20"/>
  <c r="Y243" i="21"/>
  <c r="Z243" i="21"/>
  <c r="Y243" i="20"/>
  <c r="Z243" i="20"/>
  <c r="Y236" i="20"/>
  <c r="Z236" i="20"/>
  <c r="Y244" i="21"/>
  <c r="Z244" i="21"/>
  <c r="AA235" i="6"/>
  <c r="I54" i="19"/>
  <c r="AA241" i="6"/>
  <c r="I60" i="19"/>
  <c r="X240" i="4"/>
  <c r="Y240" i="4" s="1"/>
  <c r="I34" i="19"/>
  <c r="AA243" i="6"/>
  <c r="I62" i="19"/>
  <c r="Y238" i="20"/>
  <c r="Z238" i="20"/>
  <c r="Y239" i="20"/>
  <c r="Z239" i="20"/>
  <c r="Y246" i="21"/>
  <c r="Z246" i="21"/>
  <c r="Y235" i="20"/>
  <c r="Z235" i="20"/>
  <c r="X243" i="4"/>
  <c r="I37" i="19"/>
  <c r="AA244" i="6"/>
  <c r="I63" i="19"/>
  <c r="X237" i="4"/>
  <c r="Y237" i="4" s="1"/>
  <c r="I31" i="19"/>
  <c r="Y245" i="21"/>
  <c r="Z245" i="21"/>
  <c r="X244" i="4"/>
  <c r="I38" i="19"/>
  <c r="X241" i="4"/>
  <c r="Y241" i="4" s="1"/>
  <c r="I35" i="19"/>
  <c r="Y245" i="20"/>
  <c r="Z245" i="20"/>
  <c r="AA220" i="6"/>
  <c r="G60" i="19"/>
  <c r="AA214" i="6"/>
  <c r="G54" i="19"/>
  <c r="Y219" i="20"/>
  <c r="Z219" i="20"/>
  <c r="Y215" i="20"/>
  <c r="Z215" i="20"/>
  <c r="Y214" i="20"/>
  <c r="Z214" i="20"/>
  <c r="X216" i="4"/>
  <c r="Y216" i="4" s="1"/>
  <c r="G31" i="19"/>
  <c r="Y221" i="21"/>
  <c r="Z221" i="21"/>
  <c r="X217" i="4"/>
  <c r="Z217" i="4" s="1"/>
  <c r="G32" i="19"/>
  <c r="X224" i="4"/>
  <c r="G39" i="19"/>
  <c r="X219" i="4"/>
  <c r="Z219" i="4" s="1"/>
  <c r="G34" i="19"/>
  <c r="AA223" i="6"/>
  <c r="G63" i="19"/>
  <c r="AA215" i="6"/>
  <c r="G55" i="19"/>
  <c r="X218" i="4"/>
  <c r="Y218" i="4" s="1"/>
  <c r="G33" i="19"/>
  <c r="AA224" i="6"/>
  <c r="G64" i="19"/>
  <c r="Y221" i="20"/>
  <c r="Z221" i="20"/>
  <c r="AA218" i="6"/>
  <c r="G58" i="19"/>
  <c r="Y222" i="20"/>
  <c r="Z222" i="20"/>
  <c r="Y223" i="20"/>
  <c r="Z223" i="20"/>
  <c r="AA221" i="6"/>
  <c r="G61" i="19"/>
  <c r="Y220" i="20"/>
  <c r="Z220" i="20"/>
  <c r="X225" i="4"/>
  <c r="G40" i="19"/>
  <c r="X221" i="4"/>
  <c r="Y221" i="4" s="1"/>
  <c r="G36" i="19"/>
  <c r="X222" i="4"/>
  <c r="G37" i="19"/>
  <c r="AA222" i="6"/>
  <c r="G62" i="19"/>
  <c r="AA217" i="6"/>
  <c r="G57" i="19"/>
  <c r="Y218" i="20"/>
  <c r="Z218" i="20"/>
  <c r="X215" i="4"/>
  <c r="Z215" i="4" s="1"/>
  <c r="G30" i="19"/>
  <c r="AA225" i="6"/>
  <c r="G65" i="19"/>
  <c r="Y223" i="21"/>
  <c r="Z223" i="21"/>
  <c r="Y222" i="21"/>
  <c r="Z222" i="21"/>
  <c r="X201" i="4"/>
  <c r="C37" i="19"/>
  <c r="Y201" i="20"/>
  <c r="Z201" i="20"/>
  <c r="Y202" i="20"/>
  <c r="Z202" i="20"/>
  <c r="Y204" i="21"/>
  <c r="Z204" i="21"/>
  <c r="Y198" i="20"/>
  <c r="Z198" i="20"/>
  <c r="AA197" i="6"/>
  <c r="C58" i="19"/>
  <c r="Y199" i="20"/>
  <c r="Z199" i="20"/>
  <c r="Y200" i="20"/>
  <c r="Z200" i="20"/>
  <c r="Y193" i="20"/>
  <c r="Z193" i="20"/>
  <c r="AA196" i="6"/>
  <c r="C57" i="19"/>
  <c r="Y204" i="20"/>
  <c r="Z204" i="20"/>
  <c r="Y203" i="21"/>
  <c r="Z203" i="21"/>
  <c r="X204" i="4"/>
  <c r="C40" i="19"/>
  <c r="AA194" i="6"/>
  <c r="C55" i="19"/>
  <c r="X198" i="4"/>
  <c r="Y198" i="4" s="1"/>
  <c r="C34" i="19"/>
  <c r="AA195" i="6"/>
  <c r="C56" i="19"/>
  <c r="Y202" i="21"/>
  <c r="Z202" i="21"/>
  <c r="Y203" i="20"/>
  <c r="Z203" i="20"/>
  <c r="X195" i="4"/>
  <c r="Y195" i="4" s="1"/>
  <c r="C31" i="19"/>
  <c r="X197" i="4"/>
  <c r="Y197" i="4" s="1"/>
  <c r="C33" i="19"/>
  <c r="X194" i="4"/>
  <c r="Y194" i="4" s="1"/>
  <c r="C30" i="19"/>
  <c r="AA204" i="6"/>
  <c r="C65" i="19"/>
  <c r="AA200" i="6"/>
  <c r="C61" i="19"/>
  <c r="Y201" i="21"/>
  <c r="Z201" i="21"/>
  <c r="X200" i="4"/>
  <c r="Z200" i="4" s="1"/>
  <c r="C36" i="19"/>
  <c r="AA203" i="6"/>
  <c r="C64" i="19"/>
  <c r="AA201" i="6"/>
  <c r="C62" i="19"/>
  <c r="X193" i="4"/>
  <c r="Y193" i="4" s="1"/>
  <c r="C29" i="19"/>
  <c r="Y197" i="20"/>
  <c r="Z197" i="20"/>
  <c r="X196" i="4"/>
  <c r="C32" i="19"/>
  <c r="X202" i="4"/>
  <c r="Y202" i="4" s="1"/>
  <c r="C38" i="19"/>
  <c r="Y200" i="21"/>
  <c r="Z200" i="21"/>
  <c r="Y194" i="20"/>
  <c r="Z194" i="20"/>
  <c r="L56" i="11"/>
  <c r="AA91" i="6"/>
  <c r="E56" i="11"/>
  <c r="AA97" i="6"/>
  <c r="E62" i="11"/>
  <c r="AB95" i="6"/>
  <c r="AC95" i="6"/>
  <c r="AB96" i="6"/>
  <c r="AC96" i="6"/>
  <c r="AA89" i="6"/>
  <c r="E54" i="11"/>
  <c r="AA99" i="6"/>
  <c r="E64" i="11"/>
  <c r="AB93" i="6"/>
  <c r="AC93" i="6"/>
  <c r="AB98" i="6"/>
  <c r="AC98" i="6"/>
  <c r="AB90" i="6"/>
  <c r="AC90" i="6"/>
  <c r="L64" i="11"/>
  <c r="L63" i="11"/>
  <c r="AB50" i="6"/>
  <c r="AC50" i="6"/>
  <c r="AB53" i="6"/>
  <c r="AC53" i="6"/>
  <c r="AB52" i="6"/>
  <c r="AC52" i="6"/>
  <c r="L61" i="11"/>
  <c r="AA36" i="6"/>
  <c r="I64" i="11"/>
  <c r="AA29" i="6"/>
  <c r="I57" i="11"/>
  <c r="AA28" i="6"/>
  <c r="I56" i="11"/>
  <c r="AA33" i="6"/>
  <c r="I61" i="11"/>
  <c r="L62" i="11"/>
  <c r="AA35" i="6"/>
  <c r="I63" i="11"/>
  <c r="AA27" i="6"/>
  <c r="I55" i="11"/>
  <c r="L59" i="11"/>
  <c r="L58" i="11"/>
  <c r="V6" i="6"/>
  <c r="W6" i="6" s="1"/>
  <c r="S8" i="4"/>
  <c r="T8" i="4" s="1"/>
  <c r="V10" i="6"/>
  <c r="W10" i="6" s="1"/>
  <c r="AA8" i="6"/>
  <c r="C57" i="11"/>
  <c r="AA7" i="6"/>
  <c r="C56" i="11"/>
  <c r="AA9" i="6"/>
  <c r="C58" i="11"/>
  <c r="AA11" i="6"/>
  <c r="C60" i="11"/>
  <c r="AA12" i="6"/>
  <c r="C61" i="11"/>
  <c r="AA13" i="6"/>
  <c r="C62" i="11"/>
  <c r="AA5" i="6"/>
  <c r="C54" i="11"/>
  <c r="L30" i="11"/>
  <c r="AA10" i="6"/>
  <c r="C59" i="11"/>
  <c r="AA6" i="6"/>
  <c r="C55" i="11"/>
  <c r="AA15" i="6"/>
  <c r="C64" i="11"/>
  <c r="AB4" i="6"/>
  <c r="AC4" i="6"/>
  <c r="S139" i="4"/>
  <c r="T139" i="4" s="1"/>
  <c r="L33" i="11"/>
  <c r="S110" i="4"/>
  <c r="J54" i="18"/>
  <c r="L37" i="11"/>
  <c r="L35" i="11"/>
  <c r="Y310" i="21"/>
  <c r="Z310" i="21"/>
  <c r="Y313" i="21"/>
  <c r="Z313" i="21"/>
  <c r="Y308" i="21"/>
  <c r="Z308" i="21"/>
  <c r="Y317" i="21"/>
  <c r="Z317" i="21"/>
  <c r="Y309" i="21"/>
  <c r="Z309" i="21"/>
  <c r="Y307" i="21"/>
  <c r="Z307" i="21"/>
  <c r="Y305" i="21"/>
  <c r="Z305" i="21"/>
  <c r="Y314" i="21"/>
  <c r="Z314" i="21"/>
  <c r="Y306" i="21"/>
  <c r="Z306" i="21"/>
  <c r="Y316" i="21"/>
  <c r="Z316" i="21"/>
  <c r="Y315" i="21"/>
  <c r="Z315" i="21"/>
  <c r="Y298" i="21"/>
  <c r="Z298" i="21"/>
  <c r="Y302" i="21"/>
  <c r="Z302" i="21"/>
  <c r="Y299" i="21"/>
  <c r="Z299" i="21"/>
  <c r="Y301" i="21"/>
  <c r="Z301" i="21"/>
  <c r="Y300" i="21"/>
  <c r="Z300" i="21"/>
  <c r="Y283" i="21"/>
  <c r="Z283" i="21"/>
  <c r="Y280" i="21"/>
  <c r="Z280" i="21"/>
  <c r="Y277" i="21"/>
  <c r="Z277" i="21"/>
  <c r="Y282" i="21"/>
  <c r="Z282" i="21"/>
  <c r="Y281" i="21"/>
  <c r="Z281" i="21"/>
  <c r="Y278" i="21"/>
  <c r="Z278" i="21"/>
  <c r="Y256" i="21"/>
  <c r="Z256" i="21"/>
  <c r="Y260" i="21"/>
  <c r="Z260" i="21"/>
  <c r="Y259" i="21"/>
  <c r="Z259" i="21"/>
  <c r="Y257" i="21"/>
  <c r="Z257" i="21"/>
  <c r="Y258" i="21"/>
  <c r="Z258" i="21"/>
  <c r="Y240" i="21"/>
  <c r="Z240" i="21"/>
  <c r="Y236" i="21"/>
  <c r="Z236" i="21"/>
  <c r="Y235" i="21"/>
  <c r="Z235" i="21"/>
  <c r="Y238" i="21"/>
  <c r="Z238" i="21"/>
  <c r="Y239" i="21"/>
  <c r="Z239" i="21"/>
  <c r="Y237" i="21"/>
  <c r="Z237" i="21"/>
  <c r="Y219" i="21"/>
  <c r="Z219" i="21"/>
  <c r="Y214" i="21"/>
  <c r="Z214" i="21"/>
  <c r="Y218" i="21"/>
  <c r="Z218" i="21"/>
  <c r="Y220" i="21"/>
  <c r="Z220" i="21"/>
  <c r="Y215" i="21"/>
  <c r="Z215" i="21"/>
  <c r="Y197" i="21"/>
  <c r="Z197" i="21"/>
  <c r="Y198" i="21"/>
  <c r="Z198" i="21"/>
  <c r="Y193" i="21"/>
  <c r="Z193" i="21"/>
  <c r="Y199" i="21"/>
  <c r="Z199" i="21"/>
  <c r="Y194" i="21"/>
  <c r="Z194" i="21"/>
  <c r="S195" i="4"/>
  <c r="Y300" i="4"/>
  <c r="Z300" i="4"/>
  <c r="Y299" i="4"/>
  <c r="Z299" i="4"/>
  <c r="Y301" i="4"/>
  <c r="Z301" i="4"/>
  <c r="Y284" i="4"/>
  <c r="Z284" i="4"/>
  <c r="Y279" i="4"/>
  <c r="Z279" i="4"/>
  <c r="Y280" i="4"/>
  <c r="Z280" i="4"/>
  <c r="Y283" i="4"/>
  <c r="Z283" i="4"/>
  <c r="Y281" i="4"/>
  <c r="Z281" i="4"/>
  <c r="Y263" i="4"/>
  <c r="Y236" i="4"/>
  <c r="Z236" i="4"/>
  <c r="Y238" i="4"/>
  <c r="Z240" i="4"/>
  <c r="Y219" i="4"/>
  <c r="Y217" i="4"/>
  <c r="Y196" i="4"/>
  <c r="Z196" i="4"/>
  <c r="AA136" i="6"/>
  <c r="G59" i="11"/>
  <c r="X26" i="4"/>
  <c r="I29" i="11"/>
  <c r="X22" i="4"/>
  <c r="C46" i="11"/>
  <c r="X14" i="4"/>
  <c r="C38" i="11"/>
  <c r="X59" i="4"/>
  <c r="K41" i="11"/>
  <c r="AA117" i="6"/>
  <c r="E61" i="18"/>
  <c r="AA74" i="6"/>
  <c r="C60" i="18"/>
  <c r="AA109" i="6"/>
  <c r="E53" i="18"/>
  <c r="AA137" i="6"/>
  <c r="G60" i="11"/>
  <c r="X72" i="4"/>
  <c r="C33" i="18"/>
  <c r="X29" i="4"/>
  <c r="I32" i="11"/>
  <c r="X63" i="4"/>
  <c r="K45" i="11"/>
  <c r="X94" i="4"/>
  <c r="E34" i="11"/>
  <c r="X95" i="4"/>
  <c r="E35" i="11"/>
  <c r="X184" i="4"/>
  <c r="I40" i="18"/>
  <c r="X155" i="4"/>
  <c r="G32" i="18"/>
  <c r="X49" i="4"/>
  <c r="K31" i="11"/>
  <c r="AA112" i="6"/>
  <c r="E56" i="18"/>
  <c r="AA113" i="6"/>
  <c r="E57" i="18"/>
  <c r="AA78" i="6"/>
  <c r="C64" i="18"/>
  <c r="AA123" i="6"/>
  <c r="E67" i="18"/>
  <c r="AA132" i="6"/>
  <c r="G55" i="11"/>
  <c r="AA164" i="6"/>
  <c r="G66" i="18"/>
  <c r="AA174" i="6"/>
  <c r="I55" i="18"/>
  <c r="AA183" i="6"/>
  <c r="I64" i="18"/>
  <c r="AA182" i="6"/>
  <c r="I63" i="18"/>
  <c r="X137" i="4"/>
  <c r="G35" i="11"/>
  <c r="AA73" i="6"/>
  <c r="C59" i="18"/>
  <c r="X71" i="4"/>
  <c r="C32" i="18"/>
  <c r="X23" i="4"/>
  <c r="C47" i="11"/>
  <c r="X82" i="4"/>
  <c r="C43" i="18"/>
  <c r="X30" i="4"/>
  <c r="I33" i="11"/>
  <c r="X117" i="4"/>
  <c r="E36" i="18"/>
  <c r="X127" i="4"/>
  <c r="E46" i="18"/>
  <c r="AA81" i="6"/>
  <c r="C67" i="18"/>
  <c r="AA110" i="6"/>
  <c r="E54" i="18"/>
  <c r="X75" i="4"/>
  <c r="C36" i="18"/>
  <c r="X10" i="4"/>
  <c r="C34" i="11"/>
  <c r="Y4" i="4"/>
  <c r="Z4" i="4"/>
  <c r="X84" i="4"/>
  <c r="C45" i="18"/>
  <c r="AA69" i="6"/>
  <c r="C55" i="18"/>
  <c r="X160" i="4"/>
  <c r="G37" i="18"/>
  <c r="AA135" i="6"/>
  <c r="G58" i="11"/>
  <c r="AA181" i="6"/>
  <c r="I62" i="18"/>
  <c r="AA80" i="6"/>
  <c r="C66" i="18"/>
  <c r="X154" i="4"/>
  <c r="G31" i="18"/>
  <c r="X144" i="4"/>
  <c r="G42" i="11"/>
  <c r="X58" i="4"/>
  <c r="K40" i="11"/>
  <c r="X36" i="4"/>
  <c r="I39" i="11"/>
  <c r="X174" i="4"/>
  <c r="I30" i="18"/>
  <c r="X163" i="4"/>
  <c r="G40" i="18"/>
  <c r="X64" i="4"/>
  <c r="K46" i="11"/>
  <c r="X47" i="4"/>
  <c r="K29" i="11"/>
  <c r="X102" i="4"/>
  <c r="E42" i="11"/>
  <c r="X148" i="4"/>
  <c r="G46" i="11"/>
  <c r="AA114" i="6"/>
  <c r="E58" i="18"/>
  <c r="AA124" i="6"/>
  <c r="E68" i="18"/>
  <c r="AA184" i="6"/>
  <c r="I65" i="18"/>
  <c r="AA172" i="6"/>
  <c r="I53" i="18"/>
  <c r="AA189" i="6"/>
  <c r="I70" i="18"/>
  <c r="X70" i="4"/>
  <c r="C31" i="18"/>
  <c r="X21" i="4"/>
  <c r="C45" i="11"/>
  <c r="AA71" i="6"/>
  <c r="C57" i="18"/>
  <c r="AA144" i="6"/>
  <c r="G67" i="11"/>
  <c r="M67" i="11" s="1"/>
  <c r="N67" i="11" s="1"/>
  <c r="O67" i="11" s="1"/>
  <c r="X18" i="4"/>
  <c r="C42" i="11"/>
  <c r="X106" i="4"/>
  <c r="E46" i="11"/>
  <c r="X169" i="4"/>
  <c r="G46" i="18"/>
  <c r="X97" i="4"/>
  <c r="E37" i="11"/>
  <c r="X145" i="4"/>
  <c r="G43" i="11"/>
  <c r="AA128" i="6"/>
  <c r="E72" i="18"/>
  <c r="AA119" i="6"/>
  <c r="E63" i="18"/>
  <c r="AA156" i="6"/>
  <c r="G58" i="18"/>
  <c r="X152" i="4"/>
  <c r="G29" i="18"/>
  <c r="X130" i="4"/>
  <c r="G28" i="11"/>
  <c r="X121" i="4"/>
  <c r="E40" i="18"/>
  <c r="X115" i="4"/>
  <c r="E34" i="18"/>
  <c r="X190" i="4"/>
  <c r="I46" i="18"/>
  <c r="X65" i="4"/>
  <c r="K47" i="11"/>
  <c r="AA111" i="6"/>
  <c r="E55" i="18"/>
  <c r="AA77" i="6"/>
  <c r="C63" i="18"/>
  <c r="AA125" i="6"/>
  <c r="E69" i="18"/>
  <c r="AA140" i="6"/>
  <c r="G63" i="11"/>
  <c r="AA158" i="6"/>
  <c r="G60" i="18"/>
  <c r="AA191" i="6"/>
  <c r="I72" i="18"/>
  <c r="AA180" i="6"/>
  <c r="I61" i="18"/>
  <c r="AA72" i="6"/>
  <c r="C58" i="18"/>
  <c r="X60" i="4"/>
  <c r="K42" i="11"/>
  <c r="X167" i="4"/>
  <c r="G44" i="18"/>
  <c r="X28" i="4"/>
  <c r="I31" i="11"/>
  <c r="X54" i="4"/>
  <c r="K36" i="11"/>
  <c r="AA141" i="6"/>
  <c r="G64" i="11"/>
  <c r="X57" i="4"/>
  <c r="K39" i="11"/>
  <c r="X86" i="4"/>
  <c r="C47" i="18"/>
  <c r="X78" i="4"/>
  <c r="C39" i="18"/>
  <c r="X103" i="4"/>
  <c r="E43" i="11"/>
  <c r="X166" i="4"/>
  <c r="G43" i="18"/>
  <c r="X25" i="4"/>
  <c r="I28" i="11"/>
  <c r="X151" i="4"/>
  <c r="G28" i="18"/>
  <c r="AA157" i="6"/>
  <c r="G59" i="18"/>
  <c r="AA143" i="6"/>
  <c r="G66" i="11"/>
  <c r="M66" i="11" s="1"/>
  <c r="N66" i="11" s="1"/>
  <c r="O66" i="11" s="1"/>
  <c r="AA116" i="6"/>
  <c r="E60" i="18"/>
  <c r="AA121" i="6"/>
  <c r="E65" i="18"/>
  <c r="AA146" i="6"/>
  <c r="G69" i="11"/>
  <c r="M69" i="11" s="1"/>
  <c r="N69" i="11" s="1"/>
  <c r="O69" i="11" s="1"/>
  <c r="AA133" i="6"/>
  <c r="G56" i="11"/>
  <c r="M56" i="11" s="1"/>
  <c r="N56" i="11" s="1"/>
  <c r="AA175" i="6"/>
  <c r="I56" i="18"/>
  <c r="AA186" i="6"/>
  <c r="I67" i="18"/>
  <c r="X93" i="4"/>
  <c r="E33" i="11"/>
  <c r="X141" i="4"/>
  <c r="G39" i="11"/>
  <c r="X8" i="4"/>
  <c r="C32" i="11"/>
  <c r="X139" i="4"/>
  <c r="G37" i="11"/>
  <c r="AA170" i="6"/>
  <c r="G72" i="18"/>
  <c r="AA120" i="6"/>
  <c r="E64" i="18"/>
  <c r="X110" i="4"/>
  <c r="E29" i="18"/>
  <c r="X140" i="4"/>
  <c r="G38" i="11"/>
  <c r="X126" i="4"/>
  <c r="E45" i="18"/>
  <c r="AA149" i="6"/>
  <c r="G72" i="11"/>
  <c r="M72" i="11" s="1"/>
  <c r="N72" i="11" s="1"/>
  <c r="O72" i="11" s="1"/>
  <c r="AA126" i="6"/>
  <c r="E70" i="18"/>
  <c r="AA166" i="6"/>
  <c r="G68" i="18"/>
  <c r="X80" i="4"/>
  <c r="C41" i="18"/>
  <c r="X179" i="4"/>
  <c r="I35" i="18"/>
  <c r="X170" i="4"/>
  <c r="G47" i="18"/>
  <c r="X186" i="4"/>
  <c r="I42" i="18"/>
  <c r="AA127" i="6"/>
  <c r="E71" i="18"/>
  <c r="AA67" i="6"/>
  <c r="C53" i="18"/>
  <c r="X91" i="4"/>
  <c r="E31" i="11"/>
  <c r="X50" i="4"/>
  <c r="K32" i="11"/>
  <c r="X112" i="4"/>
  <c r="E31" i="18"/>
  <c r="X164" i="4"/>
  <c r="G41" i="18"/>
  <c r="X191" i="4"/>
  <c r="I47" i="18"/>
  <c r="X180" i="4"/>
  <c r="I36" i="18"/>
  <c r="X175" i="4"/>
  <c r="I31" i="18"/>
  <c r="X146" i="4"/>
  <c r="G44" i="11"/>
  <c r="X123" i="4"/>
  <c r="E42" i="18"/>
  <c r="X118" i="4"/>
  <c r="E37" i="18"/>
  <c r="X79" i="4"/>
  <c r="C40" i="18"/>
  <c r="K40" i="18" s="1"/>
  <c r="L40" i="18" s="1"/>
  <c r="M40" i="18" s="1"/>
  <c r="X44" i="4"/>
  <c r="I47" i="11"/>
  <c r="AA86" i="6"/>
  <c r="C72" i="18"/>
  <c r="AA115" i="6"/>
  <c r="E59" i="18"/>
  <c r="AA142" i="6"/>
  <c r="G65" i="11"/>
  <c r="M65" i="11" s="1"/>
  <c r="N65" i="11" s="1"/>
  <c r="O65" i="11" s="1"/>
  <c r="AA151" i="6"/>
  <c r="G53" i="18"/>
  <c r="AA163" i="6"/>
  <c r="G65" i="18"/>
  <c r="AA165" i="6"/>
  <c r="G67" i="18"/>
  <c r="AA190" i="6"/>
  <c r="I71" i="18"/>
  <c r="X128" i="4"/>
  <c r="E47" i="18"/>
  <c r="X16" i="4"/>
  <c r="C40" i="11"/>
  <c r="X116" i="4"/>
  <c r="E35" i="18"/>
  <c r="X12" i="4"/>
  <c r="C36" i="11"/>
  <c r="AA145" i="6"/>
  <c r="G68" i="11"/>
  <c r="M68" i="11" s="1"/>
  <c r="N68" i="11" s="1"/>
  <c r="O68" i="11" s="1"/>
  <c r="Y17" i="4"/>
  <c r="Z17" i="4"/>
  <c r="X73" i="4"/>
  <c r="C34" i="18"/>
  <c r="X104" i="4"/>
  <c r="E44" i="11"/>
  <c r="X178" i="4"/>
  <c r="I34" i="18"/>
  <c r="AA168" i="6"/>
  <c r="G70" i="18"/>
  <c r="X161" i="4"/>
  <c r="G38" i="18"/>
  <c r="X19" i="4"/>
  <c r="C43" i="11"/>
  <c r="AA187" i="6"/>
  <c r="I68" i="18"/>
  <c r="AA76" i="6"/>
  <c r="C62" i="18"/>
  <c r="X51" i="4"/>
  <c r="K33" i="11"/>
  <c r="X157" i="4"/>
  <c r="G34" i="18"/>
  <c r="X131" i="4"/>
  <c r="G29" i="11"/>
  <c r="X162" i="4"/>
  <c r="G39" i="18"/>
  <c r="X176" i="4"/>
  <c r="I32" i="18"/>
  <c r="X113" i="4"/>
  <c r="E32" i="18"/>
  <c r="X158" i="4"/>
  <c r="G35" i="18"/>
  <c r="AA85" i="6"/>
  <c r="C71" i="18"/>
  <c r="AA122" i="6"/>
  <c r="E66" i="18"/>
  <c r="AA155" i="6"/>
  <c r="G57" i="18"/>
  <c r="AA161" i="6"/>
  <c r="G63" i="18"/>
  <c r="AA176" i="6"/>
  <c r="I57" i="18"/>
  <c r="X99" i="4"/>
  <c r="E39" i="11"/>
  <c r="X109" i="4"/>
  <c r="E28" i="18"/>
  <c r="X7" i="4"/>
  <c r="C31" i="11"/>
  <c r="X96" i="4"/>
  <c r="E36" i="11"/>
  <c r="AA130" i="6"/>
  <c r="G53" i="11"/>
  <c r="AA153" i="6"/>
  <c r="G55" i="18"/>
  <c r="AA82" i="6"/>
  <c r="C68" i="18"/>
  <c r="X134" i="4"/>
  <c r="G32" i="11"/>
  <c r="AA185" i="6"/>
  <c r="I66" i="18"/>
  <c r="X149" i="4"/>
  <c r="G47" i="11"/>
  <c r="AA169" i="6"/>
  <c r="G71" i="18"/>
  <c r="X89" i="4"/>
  <c r="E29" i="11"/>
  <c r="X153" i="4"/>
  <c r="G30" i="18"/>
  <c r="X98" i="4"/>
  <c r="E38" i="11"/>
  <c r="X48" i="4"/>
  <c r="K30" i="11"/>
  <c r="X37" i="4"/>
  <c r="I40" i="11"/>
  <c r="X133" i="4"/>
  <c r="G31" i="11"/>
  <c r="X105" i="4"/>
  <c r="E45" i="11"/>
  <c r="X143" i="4"/>
  <c r="G41" i="11"/>
  <c r="X172" i="4"/>
  <c r="I28" i="18"/>
  <c r="X81" i="4"/>
  <c r="C42" i="18"/>
  <c r="X83" i="4"/>
  <c r="C44" i="18"/>
  <c r="X181" i="4"/>
  <c r="I37" i="18"/>
  <c r="X138" i="4"/>
  <c r="G36" i="11"/>
  <c r="X168" i="4"/>
  <c r="G45" i="18"/>
  <c r="AA83" i="6"/>
  <c r="C69" i="18"/>
  <c r="AA118" i="6"/>
  <c r="E62" i="18"/>
  <c r="AA131" i="6"/>
  <c r="G54" i="11"/>
  <c r="AA134" i="6"/>
  <c r="G57" i="11"/>
  <c r="AA167" i="6"/>
  <c r="G69" i="18"/>
  <c r="AA159" i="6"/>
  <c r="G61" i="18"/>
  <c r="AA84" i="6"/>
  <c r="C70" i="18"/>
  <c r="X11" i="4"/>
  <c r="C35" i="11"/>
  <c r="X165" i="4"/>
  <c r="G42" i="18"/>
  <c r="X88" i="4"/>
  <c r="E28" i="11"/>
  <c r="X119" i="4"/>
  <c r="E38" i="18"/>
  <c r="X183" i="4"/>
  <c r="I39" i="18"/>
  <c r="X9" i="4"/>
  <c r="C33" i="11"/>
  <c r="AA162" i="6"/>
  <c r="G64" i="18"/>
  <c r="X120" i="4"/>
  <c r="E39" i="18"/>
  <c r="J43" i="18"/>
  <c r="AB88" i="6"/>
  <c r="AC88" i="6"/>
  <c r="V92" i="6"/>
  <c r="W92" i="6" s="1"/>
  <c r="S75" i="4"/>
  <c r="T75" i="4" s="1"/>
  <c r="S10" i="4"/>
  <c r="V82" i="6"/>
  <c r="W82" i="6" s="1"/>
  <c r="S120" i="4"/>
  <c r="T120" i="4" s="1"/>
  <c r="W187" i="4"/>
  <c r="S165" i="4"/>
  <c r="T165" i="4" s="1"/>
  <c r="V169" i="6"/>
  <c r="W169" i="6" s="1"/>
  <c r="S183" i="4"/>
  <c r="T183" i="4" s="1"/>
  <c r="V217" i="6"/>
  <c r="W217" i="6" s="1"/>
  <c r="S216" i="4"/>
  <c r="W295" i="20"/>
  <c r="X295" i="20" s="1"/>
  <c r="S295" i="20"/>
  <c r="T295" i="20" s="1"/>
  <c r="S207" i="20"/>
  <c r="T207" i="20" s="1"/>
  <c r="W207" i="20"/>
  <c r="X207" i="20" s="1"/>
  <c r="W72" i="20"/>
  <c r="X72" i="20" s="1"/>
  <c r="Y72" i="20" s="1"/>
  <c r="S72" i="20"/>
  <c r="T72" i="20" s="1"/>
  <c r="S41" i="20"/>
  <c r="T41" i="20" s="1"/>
  <c r="W41" i="20"/>
  <c r="X41" i="20" s="1"/>
  <c r="Y41" i="20" s="1"/>
  <c r="S22" i="21"/>
  <c r="T22" i="21" s="1"/>
  <c r="W22" i="21"/>
  <c r="X22" i="21" s="1"/>
  <c r="Y22" i="21" s="1"/>
  <c r="W233" i="20"/>
  <c r="X233" i="20" s="1"/>
  <c r="S233" i="20"/>
  <c r="T233" i="20" s="1"/>
  <c r="S225" i="21"/>
  <c r="T225" i="21" s="1"/>
  <c r="W225" i="21"/>
  <c r="X225" i="21" s="1"/>
  <c r="S252" i="21"/>
  <c r="T252" i="21" s="1"/>
  <c r="W252" i="21"/>
  <c r="X252" i="21" s="1"/>
  <c r="S56" i="21"/>
  <c r="T56" i="21" s="1"/>
  <c r="W56" i="21"/>
  <c r="X56" i="21" s="1"/>
  <c r="Y56" i="21" s="1"/>
  <c r="S286" i="20"/>
  <c r="T286" i="20" s="1"/>
  <c r="W286" i="20"/>
  <c r="X286" i="20" s="1"/>
  <c r="W261" i="20"/>
  <c r="X261" i="20" s="1"/>
  <c r="S261" i="20"/>
  <c r="T261" i="20" s="1"/>
  <c r="S242" i="20"/>
  <c r="T242" i="20" s="1"/>
  <c r="W242" i="20"/>
  <c r="X242" i="20" s="1"/>
  <c r="S117" i="20"/>
  <c r="T117" i="20" s="1"/>
  <c r="W117" i="20"/>
  <c r="X117" i="20" s="1"/>
  <c r="Y117" i="20" s="1"/>
  <c r="S295" i="21"/>
  <c r="T295" i="21" s="1"/>
  <c r="W295" i="21"/>
  <c r="X295" i="21" s="1"/>
  <c r="S58" i="20"/>
  <c r="T58" i="20" s="1"/>
  <c r="W58" i="20"/>
  <c r="X58" i="20" s="1"/>
  <c r="Y58" i="20" s="1"/>
  <c r="W278" i="20"/>
  <c r="X278" i="20" s="1"/>
  <c r="S278" i="20"/>
  <c r="T278" i="20" s="1"/>
  <c r="S57" i="20"/>
  <c r="T57" i="20" s="1"/>
  <c r="W57" i="20"/>
  <c r="X57" i="20" s="1"/>
  <c r="Y57" i="20" s="1"/>
  <c r="S82" i="20"/>
  <c r="T82" i="20" s="1"/>
  <c r="W82" i="20"/>
  <c r="X82" i="20" s="1"/>
  <c r="Y82" i="20" s="1"/>
  <c r="S287" i="21"/>
  <c r="T287" i="21" s="1"/>
  <c r="W287" i="21"/>
  <c r="X287" i="21" s="1"/>
  <c r="S127" i="20"/>
  <c r="T127" i="20" s="1"/>
  <c r="W127" i="20"/>
  <c r="X127" i="20" s="1"/>
  <c r="Y127" i="20" s="1"/>
  <c r="S270" i="20"/>
  <c r="T270" i="20" s="1"/>
  <c r="W270" i="20"/>
  <c r="X270" i="20" s="1"/>
  <c r="W18" i="21"/>
  <c r="X18" i="21" s="1"/>
  <c r="Y18" i="21" s="1"/>
  <c r="S18" i="21"/>
  <c r="T18" i="21" s="1"/>
  <c r="S55" i="21"/>
  <c r="T55" i="21" s="1"/>
  <c r="W55" i="21"/>
  <c r="X55" i="21" s="1"/>
  <c r="Y55" i="21" s="1"/>
  <c r="S137" i="21"/>
  <c r="T137" i="21" s="1"/>
  <c r="W137" i="21"/>
  <c r="X137" i="21" s="1"/>
  <c r="Y137" i="21" s="1"/>
  <c r="W12" i="21"/>
  <c r="X12" i="21" s="1"/>
  <c r="Y12" i="21" s="1"/>
  <c r="S12" i="21"/>
  <c r="T12" i="21" s="1"/>
  <c r="S196" i="21"/>
  <c r="T196" i="21" s="1"/>
  <c r="W196" i="21"/>
  <c r="X196" i="21" s="1"/>
  <c r="S59" i="21"/>
  <c r="T59" i="21" s="1"/>
  <c r="W59" i="21"/>
  <c r="X59" i="21" s="1"/>
  <c r="Y59" i="21" s="1"/>
  <c r="S51" i="20"/>
  <c r="T51" i="20" s="1"/>
  <c r="W51" i="20"/>
  <c r="X51" i="20" s="1"/>
  <c r="Y51" i="20" s="1"/>
  <c r="S12" i="20"/>
  <c r="T12" i="20" s="1"/>
  <c r="W12" i="20"/>
  <c r="X12" i="20" s="1"/>
  <c r="Y12" i="20" s="1"/>
  <c r="S145" i="20"/>
  <c r="T145" i="20" s="1"/>
  <c r="W145" i="20"/>
  <c r="X145" i="20" s="1"/>
  <c r="Y145" i="20" s="1"/>
  <c r="S186" i="20"/>
  <c r="T186" i="20" s="1"/>
  <c r="W186" i="20"/>
  <c r="X186" i="20" s="1"/>
  <c r="Y186" i="20" s="1"/>
  <c r="S286" i="21"/>
  <c r="T286" i="21" s="1"/>
  <c r="W286" i="21"/>
  <c r="X286" i="21" s="1"/>
  <c r="S30" i="20"/>
  <c r="T30" i="20" s="1"/>
  <c r="W30" i="20"/>
  <c r="X30" i="20" s="1"/>
  <c r="Y30" i="20" s="1"/>
  <c r="S252" i="20"/>
  <c r="T252" i="20" s="1"/>
  <c r="W252" i="20"/>
  <c r="X252" i="20" s="1"/>
  <c r="S161" i="21"/>
  <c r="T161" i="21" s="1"/>
  <c r="W161" i="21"/>
  <c r="X161" i="21" s="1"/>
  <c r="Y161" i="21" s="1"/>
  <c r="S179" i="20"/>
  <c r="T179" i="20" s="1"/>
  <c r="W179" i="20"/>
  <c r="X179" i="20" s="1"/>
  <c r="Y179" i="20" s="1"/>
  <c r="W195" i="21"/>
  <c r="X195" i="21" s="1"/>
  <c r="S195" i="21"/>
  <c r="T195" i="21" s="1"/>
  <c r="W169" i="21"/>
  <c r="X169" i="21" s="1"/>
  <c r="Y169" i="21" s="1"/>
  <c r="S169" i="21"/>
  <c r="T169" i="21" s="1"/>
  <c r="W269" i="20"/>
  <c r="X269" i="20" s="1"/>
  <c r="S269" i="20"/>
  <c r="T269" i="20" s="1"/>
  <c r="W216" i="21"/>
  <c r="X216" i="21" s="1"/>
  <c r="S216" i="21"/>
  <c r="T216" i="21" s="1"/>
  <c r="V106" i="6"/>
  <c r="W106" i="6" s="1"/>
  <c r="AA106" i="6"/>
  <c r="W153" i="21"/>
  <c r="X153" i="21" s="1"/>
  <c r="Y153" i="21" s="1"/>
  <c r="S153" i="21"/>
  <c r="T153" i="21" s="1"/>
  <c r="S81" i="21"/>
  <c r="T81" i="21" s="1"/>
  <c r="W81" i="21"/>
  <c r="X81" i="21" s="1"/>
  <c r="Y81" i="21" s="1"/>
  <c r="S162" i="21"/>
  <c r="T162" i="21" s="1"/>
  <c r="W162" i="21"/>
  <c r="X162" i="21" s="1"/>
  <c r="Y162" i="21" s="1"/>
  <c r="W80" i="21"/>
  <c r="X80" i="21" s="1"/>
  <c r="Y80" i="21" s="1"/>
  <c r="S80" i="21"/>
  <c r="T80" i="21" s="1"/>
  <c r="S136" i="21"/>
  <c r="T136" i="21" s="1"/>
  <c r="W136" i="21"/>
  <c r="X136" i="21" s="1"/>
  <c r="Y136" i="21" s="1"/>
  <c r="W47" i="21"/>
  <c r="X47" i="21" s="1"/>
  <c r="Y47" i="21" s="1"/>
  <c r="S47" i="21"/>
  <c r="T47" i="21" s="1"/>
  <c r="S71" i="20"/>
  <c r="T71" i="20" s="1"/>
  <c r="W71" i="20"/>
  <c r="X71" i="20" s="1"/>
  <c r="Y71" i="20" s="1"/>
  <c r="W178" i="20"/>
  <c r="X178" i="20" s="1"/>
  <c r="Y178" i="20" s="1"/>
  <c r="S178" i="20"/>
  <c r="T178" i="20" s="1"/>
  <c r="S232" i="20"/>
  <c r="T232" i="20" s="1"/>
  <c r="W232" i="20"/>
  <c r="X232" i="20" s="1"/>
  <c r="W144" i="20"/>
  <c r="X144" i="20" s="1"/>
  <c r="Y144" i="20" s="1"/>
  <c r="S144" i="20"/>
  <c r="T144" i="20" s="1"/>
  <c r="W37" i="21"/>
  <c r="X37" i="21" s="1"/>
  <c r="Y37" i="21" s="1"/>
  <c r="S37" i="21"/>
  <c r="T37" i="21" s="1"/>
  <c r="S65" i="21"/>
  <c r="T65" i="21" s="1"/>
  <c r="W65" i="21"/>
  <c r="X65" i="21" s="1"/>
  <c r="Y65" i="21" s="1"/>
  <c r="S262" i="21"/>
  <c r="T262" i="21" s="1"/>
  <c r="W262" i="21"/>
  <c r="X262" i="21" s="1"/>
  <c r="S261" i="21"/>
  <c r="T261" i="21" s="1"/>
  <c r="W261" i="21"/>
  <c r="X261" i="21" s="1"/>
  <c r="S38" i="21"/>
  <c r="T38" i="21" s="1"/>
  <c r="W38" i="21"/>
  <c r="X38" i="21" s="1"/>
  <c r="Y38" i="21" s="1"/>
  <c r="S153" i="20"/>
  <c r="T153" i="20" s="1"/>
  <c r="W153" i="20"/>
  <c r="X153" i="20" s="1"/>
  <c r="Y153" i="20" s="1"/>
  <c r="S57" i="21"/>
  <c r="T57" i="21" s="1"/>
  <c r="W57" i="21"/>
  <c r="X57" i="21" s="1"/>
  <c r="Y57" i="21" s="1"/>
  <c r="S64" i="20"/>
  <c r="T64" i="20" s="1"/>
  <c r="W64" i="20"/>
  <c r="X64" i="20" s="1"/>
  <c r="Y64" i="20" s="1"/>
  <c r="W19" i="20"/>
  <c r="X19" i="20" s="1"/>
  <c r="Y19" i="20" s="1"/>
  <c r="S19" i="20"/>
  <c r="T19" i="20" s="1"/>
  <c r="S54" i="21"/>
  <c r="T54" i="21" s="1"/>
  <c r="W54" i="21"/>
  <c r="X54" i="21" s="1"/>
  <c r="Y54" i="21" s="1"/>
  <c r="S42" i="21"/>
  <c r="T42" i="21" s="1"/>
  <c r="W42" i="21"/>
  <c r="X42" i="21" s="1"/>
  <c r="Y42" i="21" s="1"/>
  <c r="S9" i="20"/>
  <c r="T9" i="20" s="1"/>
  <c r="W9" i="20"/>
  <c r="X9" i="20" s="1"/>
  <c r="Y9" i="20" s="1"/>
  <c r="S54" i="20"/>
  <c r="T54" i="20" s="1"/>
  <c r="W54" i="20"/>
  <c r="X54" i="20" s="1"/>
  <c r="Y54" i="20" s="1"/>
  <c r="S109" i="20"/>
  <c r="T109" i="20" s="1"/>
  <c r="W109" i="20"/>
  <c r="X109" i="20" s="1"/>
  <c r="Y109" i="20" s="1"/>
  <c r="S64" i="21"/>
  <c r="T64" i="21" s="1"/>
  <c r="W64" i="21"/>
  <c r="X64" i="21" s="1"/>
  <c r="Y64" i="21" s="1"/>
  <c r="S287" i="20"/>
  <c r="T287" i="20" s="1"/>
  <c r="W287" i="20"/>
  <c r="X287" i="20" s="1"/>
  <c r="S34" i="20"/>
  <c r="T34" i="20" s="1"/>
  <c r="W34" i="20"/>
  <c r="X34" i="20" s="1"/>
  <c r="Y34" i="20" s="1"/>
  <c r="S232" i="21"/>
  <c r="T232" i="21" s="1"/>
  <c r="W232" i="21"/>
  <c r="X232" i="21" s="1"/>
  <c r="S162" i="20"/>
  <c r="T162" i="20" s="1"/>
  <c r="W162" i="20"/>
  <c r="X162" i="20" s="1"/>
  <c r="Y162" i="20" s="1"/>
  <c r="S312" i="21"/>
  <c r="T312" i="21" s="1"/>
  <c r="W312" i="21"/>
  <c r="X312" i="21" s="1"/>
  <c r="S55" i="20"/>
  <c r="T55" i="20" s="1"/>
  <c r="W55" i="20"/>
  <c r="X55" i="20" s="1"/>
  <c r="Y55" i="20" s="1"/>
  <c r="S145" i="21"/>
  <c r="T145" i="21" s="1"/>
  <c r="W145" i="21"/>
  <c r="X145" i="21" s="1"/>
  <c r="Y145" i="21" s="1"/>
  <c r="S253" i="20"/>
  <c r="T253" i="20" s="1"/>
  <c r="W253" i="20"/>
  <c r="X253" i="20" s="1"/>
  <c r="S22" i="20"/>
  <c r="T22" i="20" s="1"/>
  <c r="W22" i="20"/>
  <c r="X22" i="20" s="1"/>
  <c r="Y22" i="20" s="1"/>
  <c r="S208" i="21"/>
  <c r="T208" i="21" s="1"/>
  <c r="W208" i="21"/>
  <c r="X208" i="21" s="1"/>
  <c r="S40" i="21"/>
  <c r="T40" i="21" s="1"/>
  <c r="W40" i="21"/>
  <c r="X40" i="21" s="1"/>
  <c r="Y40" i="21" s="1"/>
  <c r="S10" i="21"/>
  <c r="T10" i="21" s="1"/>
  <c r="W10" i="21"/>
  <c r="X10" i="21" s="1"/>
  <c r="Y10" i="21" s="1"/>
  <c r="W179" i="21"/>
  <c r="X179" i="21" s="1"/>
  <c r="Y179" i="21" s="1"/>
  <c r="S179" i="21"/>
  <c r="T179" i="21" s="1"/>
  <c r="S241" i="21"/>
  <c r="T241" i="21" s="1"/>
  <c r="W241" i="21"/>
  <c r="X241" i="21" s="1"/>
  <c r="W19" i="21"/>
  <c r="X19" i="21" s="1"/>
  <c r="Y19" i="21" s="1"/>
  <c r="S19" i="21"/>
  <c r="T19" i="21" s="1"/>
  <c r="S110" i="21"/>
  <c r="T110" i="21" s="1"/>
  <c r="W110" i="21"/>
  <c r="X110" i="21" s="1"/>
  <c r="Y110" i="21" s="1"/>
  <c r="S76" i="21"/>
  <c r="T76" i="21" s="1"/>
  <c r="W76" i="21"/>
  <c r="X76" i="21" s="1"/>
  <c r="Y76" i="21" s="1"/>
  <c r="S14" i="20"/>
  <c r="T14" i="20" s="1"/>
  <c r="W14" i="20"/>
  <c r="X14" i="20" s="1"/>
  <c r="Y14" i="20" s="1"/>
  <c r="S110" i="20"/>
  <c r="T110" i="20" s="1"/>
  <c r="W110" i="20"/>
  <c r="X110" i="20" s="1"/>
  <c r="Y110" i="20" s="1"/>
  <c r="S279" i="20"/>
  <c r="T279" i="20" s="1"/>
  <c r="W279" i="20"/>
  <c r="X279" i="20" s="1"/>
  <c r="S170" i="21"/>
  <c r="T170" i="21" s="1"/>
  <c r="W170" i="21"/>
  <c r="X170" i="21" s="1"/>
  <c r="Y170" i="21" s="1"/>
  <c r="S304" i="20"/>
  <c r="T304" i="20" s="1"/>
  <c r="W304" i="20"/>
  <c r="X304" i="20" s="1"/>
  <c r="S39" i="20"/>
  <c r="T39" i="20" s="1"/>
  <c r="W39" i="20"/>
  <c r="X39" i="20" s="1"/>
  <c r="Y39" i="20" s="1"/>
  <c r="S42" i="20"/>
  <c r="T42" i="20" s="1"/>
  <c r="W42" i="20"/>
  <c r="X42" i="20" s="1"/>
  <c r="Y42" i="20" s="1"/>
  <c r="W11" i="21"/>
  <c r="X11" i="21" s="1"/>
  <c r="Y11" i="21" s="1"/>
  <c r="S11" i="21"/>
  <c r="T11" i="21" s="1"/>
  <c r="S63" i="20"/>
  <c r="T63" i="20" s="1"/>
  <c r="W63" i="20"/>
  <c r="X63" i="20" s="1"/>
  <c r="Y63" i="20" s="1"/>
  <c r="W233" i="21"/>
  <c r="X233" i="21" s="1"/>
  <c r="S233" i="21"/>
  <c r="T233" i="21" s="1"/>
  <c r="S80" i="20"/>
  <c r="T80" i="20" s="1"/>
  <c r="W80" i="20"/>
  <c r="X80" i="20" s="1"/>
  <c r="Y80" i="20" s="1"/>
  <c r="W18" i="20"/>
  <c r="X18" i="20" s="1"/>
  <c r="Y18" i="20" s="1"/>
  <c r="S18" i="20"/>
  <c r="T18" i="20" s="1"/>
  <c r="W75" i="21"/>
  <c r="X75" i="21" s="1"/>
  <c r="Y75" i="21" s="1"/>
  <c r="S75" i="21"/>
  <c r="T75" i="21" s="1"/>
  <c r="S128" i="21"/>
  <c r="T128" i="21" s="1"/>
  <c r="W128" i="21"/>
  <c r="X128" i="21" s="1"/>
  <c r="Y128" i="21" s="1"/>
  <c r="W137" i="20"/>
  <c r="X137" i="20" s="1"/>
  <c r="Y137" i="20" s="1"/>
  <c r="S137" i="20"/>
  <c r="T137" i="20" s="1"/>
  <c r="W75" i="20"/>
  <c r="X75" i="20" s="1"/>
  <c r="Y75" i="20" s="1"/>
  <c r="S75" i="20"/>
  <c r="T75" i="20" s="1"/>
  <c r="S128" i="20"/>
  <c r="T128" i="20" s="1"/>
  <c r="W128" i="20"/>
  <c r="X128" i="20" s="1"/>
  <c r="Y128" i="20" s="1"/>
  <c r="W294" i="20"/>
  <c r="X294" i="20" s="1"/>
  <c r="S294" i="20"/>
  <c r="T294" i="20" s="1"/>
  <c r="S30" i="21"/>
  <c r="T30" i="21" s="1"/>
  <c r="W30" i="21"/>
  <c r="X30" i="21" s="1"/>
  <c r="Y30" i="21" s="1"/>
  <c r="W37" i="20"/>
  <c r="X37" i="20" s="1"/>
  <c r="Y37" i="20" s="1"/>
  <c r="S37" i="20"/>
  <c r="T37" i="20" s="1"/>
  <c r="S65" i="20"/>
  <c r="T65" i="20" s="1"/>
  <c r="W65" i="20"/>
  <c r="X65" i="20" s="1"/>
  <c r="Y65" i="20" s="1"/>
  <c r="W225" i="20"/>
  <c r="X225" i="20" s="1"/>
  <c r="S225" i="20"/>
  <c r="T225" i="20" s="1"/>
  <c r="S262" i="20"/>
  <c r="T262" i="20" s="1"/>
  <c r="W262" i="20"/>
  <c r="X262" i="20" s="1"/>
  <c r="S311" i="21"/>
  <c r="T311" i="21" s="1"/>
  <c r="W311" i="21"/>
  <c r="X311" i="21" s="1"/>
  <c r="S14" i="21"/>
  <c r="T14" i="21" s="1"/>
  <c r="W14" i="21"/>
  <c r="X14" i="21" s="1"/>
  <c r="Y14" i="21" s="1"/>
  <c r="S279" i="21"/>
  <c r="T279" i="21" s="1"/>
  <c r="W279" i="21"/>
  <c r="X279" i="21" s="1"/>
  <c r="W38" i="20"/>
  <c r="X38" i="20" s="1"/>
  <c r="Y38" i="20" s="1"/>
  <c r="S38" i="20"/>
  <c r="T38" i="20" s="1"/>
  <c r="S82" i="21"/>
  <c r="T82" i="21" s="1"/>
  <c r="W82" i="21"/>
  <c r="X82" i="21" s="1"/>
  <c r="Y82" i="21" s="1"/>
  <c r="S207" i="21"/>
  <c r="T207" i="21" s="1"/>
  <c r="W207" i="21"/>
  <c r="X207" i="21" s="1"/>
  <c r="S68" i="20"/>
  <c r="T68" i="20" s="1"/>
  <c r="W68" i="20"/>
  <c r="X68" i="20" s="1"/>
  <c r="Y68" i="20" s="1"/>
  <c r="S216" i="20"/>
  <c r="T216" i="20" s="1"/>
  <c r="W216" i="20"/>
  <c r="X216" i="20" s="1"/>
  <c r="W270" i="21"/>
  <c r="X270" i="21" s="1"/>
  <c r="S270" i="21"/>
  <c r="T270" i="21" s="1"/>
  <c r="S72" i="21"/>
  <c r="T72" i="21" s="1"/>
  <c r="W72" i="21"/>
  <c r="X72" i="21" s="1"/>
  <c r="Y72" i="21" s="1"/>
  <c r="S170" i="20"/>
  <c r="T170" i="20" s="1"/>
  <c r="W170" i="20"/>
  <c r="X170" i="20" s="1"/>
  <c r="Y170" i="20" s="1"/>
  <c r="W13" i="20"/>
  <c r="X13" i="20" s="1"/>
  <c r="Y13" i="20" s="1"/>
  <c r="S13" i="20"/>
  <c r="T13" i="20" s="1"/>
  <c r="S41" i="21"/>
  <c r="T41" i="21" s="1"/>
  <c r="W41" i="21"/>
  <c r="X41" i="21" s="1"/>
  <c r="Y41" i="21" s="1"/>
  <c r="S178" i="21"/>
  <c r="T178" i="21" s="1"/>
  <c r="W178" i="21"/>
  <c r="X178" i="21" s="1"/>
  <c r="Y178" i="21" s="1"/>
  <c r="W71" i="21"/>
  <c r="X71" i="21" s="1"/>
  <c r="Y71" i="21" s="1"/>
  <c r="S71" i="21"/>
  <c r="T71" i="21" s="1"/>
  <c r="S253" i="21"/>
  <c r="T253" i="21" s="1"/>
  <c r="W253" i="21"/>
  <c r="X253" i="21" s="1"/>
  <c r="S73" i="20"/>
  <c r="T73" i="20" s="1"/>
  <c r="W73" i="20"/>
  <c r="X73" i="20" s="1"/>
  <c r="Y73" i="20" s="1"/>
  <c r="S144" i="21"/>
  <c r="T144" i="21" s="1"/>
  <c r="W144" i="21"/>
  <c r="X144" i="21" s="1"/>
  <c r="Y144" i="21" s="1"/>
  <c r="S31" i="21"/>
  <c r="T31" i="21" s="1"/>
  <c r="W31" i="21"/>
  <c r="X31" i="21" s="1"/>
  <c r="Y31" i="21" s="1"/>
  <c r="W186" i="21"/>
  <c r="X186" i="21" s="1"/>
  <c r="Y186" i="21" s="1"/>
  <c r="S186" i="21"/>
  <c r="T186" i="21" s="1"/>
  <c r="S312" i="20"/>
  <c r="T312" i="20" s="1"/>
  <c r="W312" i="20"/>
  <c r="X312" i="20" s="1"/>
  <c r="S154" i="21"/>
  <c r="T154" i="21" s="1"/>
  <c r="W154" i="21"/>
  <c r="X154" i="21" s="1"/>
  <c r="Y154" i="21" s="1"/>
  <c r="S196" i="20"/>
  <c r="T196" i="20" s="1"/>
  <c r="W196" i="20"/>
  <c r="X196" i="20" s="1"/>
  <c r="W59" i="20"/>
  <c r="X59" i="20" s="1"/>
  <c r="Y59" i="20" s="1"/>
  <c r="S59" i="20"/>
  <c r="T59" i="20" s="1"/>
  <c r="S208" i="20"/>
  <c r="T208" i="20" s="1"/>
  <c r="W208" i="20"/>
  <c r="X208" i="20" s="1"/>
  <c r="S40" i="20"/>
  <c r="T40" i="20" s="1"/>
  <c r="W40" i="20"/>
  <c r="X40" i="20" s="1"/>
  <c r="Y40" i="20" s="1"/>
  <c r="S6" i="20"/>
  <c r="T6" i="20" s="1"/>
  <c r="W6" i="20"/>
  <c r="X6" i="20" s="1"/>
  <c r="Y6" i="20" s="1"/>
  <c r="W119" i="20"/>
  <c r="X119" i="20" s="1"/>
  <c r="Y119" i="20" s="1"/>
  <c r="S119" i="20"/>
  <c r="T119" i="20" s="1"/>
  <c r="S84" i="20"/>
  <c r="T84" i="20" s="1"/>
  <c r="W84" i="20"/>
  <c r="X84" i="20" s="1"/>
  <c r="Y84" i="20" s="1"/>
  <c r="W303" i="20"/>
  <c r="X303" i="20" s="1"/>
  <c r="S303" i="20"/>
  <c r="T303" i="20" s="1"/>
  <c r="S311" i="20"/>
  <c r="T311" i="20" s="1"/>
  <c r="W311" i="20"/>
  <c r="X311" i="20" s="1"/>
  <c r="S241" i="20"/>
  <c r="T241" i="20" s="1"/>
  <c r="W241" i="20"/>
  <c r="X241" i="20" s="1"/>
  <c r="W9" i="21"/>
  <c r="X9" i="21" s="1"/>
  <c r="Y9" i="21" s="1"/>
  <c r="S9" i="21"/>
  <c r="T9" i="21" s="1"/>
  <c r="W304" i="21"/>
  <c r="X304" i="21" s="1"/>
  <c r="S304" i="21"/>
  <c r="T304" i="21" s="1"/>
  <c r="S76" i="20"/>
  <c r="T76" i="20" s="1"/>
  <c r="W76" i="20"/>
  <c r="X76" i="20" s="1"/>
  <c r="Y76" i="20" s="1"/>
  <c r="S32" i="21"/>
  <c r="T32" i="21" s="1"/>
  <c r="W32" i="21"/>
  <c r="X32" i="21" s="1"/>
  <c r="Y32" i="21" s="1"/>
  <c r="W63" i="21"/>
  <c r="X63" i="21" s="1"/>
  <c r="Y63" i="21" s="1"/>
  <c r="S63" i="21"/>
  <c r="T63" i="21" s="1"/>
  <c r="W34" i="21"/>
  <c r="X34" i="21" s="1"/>
  <c r="Y34" i="21" s="1"/>
  <c r="S34" i="21"/>
  <c r="T34" i="21" s="1"/>
  <c r="S20" i="20"/>
  <c r="T20" i="20" s="1"/>
  <c r="W20" i="20"/>
  <c r="X20" i="20" s="1"/>
  <c r="Y20" i="20" s="1"/>
  <c r="S26" i="21"/>
  <c r="T26" i="21" s="1"/>
  <c r="W26" i="21"/>
  <c r="X26" i="21" s="1"/>
  <c r="Y26" i="21" s="1"/>
  <c r="S73" i="21"/>
  <c r="T73" i="21" s="1"/>
  <c r="W73" i="21"/>
  <c r="X73" i="21" s="1"/>
  <c r="Y73" i="21" s="1"/>
  <c r="S136" i="20"/>
  <c r="T136" i="20" s="1"/>
  <c r="W136" i="20"/>
  <c r="X136" i="20" s="1"/>
  <c r="Y136" i="20" s="1"/>
  <c r="S56" i="20"/>
  <c r="T56" i="20" s="1"/>
  <c r="W56" i="20"/>
  <c r="X56" i="20" s="1"/>
  <c r="Y56" i="20" s="1"/>
  <c r="S169" i="20"/>
  <c r="T169" i="20" s="1"/>
  <c r="W169" i="20"/>
  <c r="X169" i="20" s="1"/>
  <c r="Y169" i="20" s="1"/>
  <c r="S224" i="20"/>
  <c r="T224" i="20" s="1"/>
  <c r="W224" i="20"/>
  <c r="X224" i="20" s="1"/>
  <c r="S161" i="20"/>
  <c r="T161" i="20" s="1"/>
  <c r="W161" i="20"/>
  <c r="X161" i="20" s="1"/>
  <c r="Y161" i="20" s="1"/>
  <c r="S6" i="21"/>
  <c r="T6" i="21" s="1"/>
  <c r="W6" i="21"/>
  <c r="X6" i="21" s="1"/>
  <c r="Y6" i="21" s="1"/>
  <c r="S119" i="21"/>
  <c r="T119" i="21" s="1"/>
  <c r="W119" i="21"/>
  <c r="X119" i="21" s="1"/>
  <c r="Y119" i="21" s="1"/>
  <c r="W84" i="21"/>
  <c r="X84" i="21" s="1"/>
  <c r="Y84" i="21" s="1"/>
  <c r="S84" i="21"/>
  <c r="T84" i="21" s="1"/>
  <c r="S303" i="21"/>
  <c r="T303" i="21" s="1"/>
  <c r="W303" i="21"/>
  <c r="X303" i="21" s="1"/>
  <c r="W10" i="20"/>
  <c r="X10" i="20" s="1"/>
  <c r="Y10" i="20" s="1"/>
  <c r="S10" i="20"/>
  <c r="T10" i="20" s="1"/>
  <c r="S117" i="21"/>
  <c r="T117" i="21" s="1"/>
  <c r="W117" i="21"/>
  <c r="X117" i="21" s="1"/>
  <c r="Y117" i="21" s="1"/>
  <c r="W269" i="21"/>
  <c r="X269" i="21" s="1"/>
  <c r="S269" i="21"/>
  <c r="T269" i="21" s="1"/>
  <c r="W224" i="21"/>
  <c r="X224" i="21" s="1"/>
  <c r="S224" i="21"/>
  <c r="T224" i="21" s="1"/>
  <c r="S195" i="20"/>
  <c r="T195" i="20" s="1"/>
  <c r="W195" i="20"/>
  <c r="X195" i="20" s="1"/>
  <c r="W81" i="20"/>
  <c r="X81" i="20" s="1"/>
  <c r="Y81" i="20" s="1"/>
  <c r="S81" i="20"/>
  <c r="T81" i="20" s="1"/>
  <c r="S109" i="21"/>
  <c r="T109" i="21" s="1"/>
  <c r="W109" i="21"/>
  <c r="X109" i="21" s="1"/>
  <c r="Y109" i="21" s="1"/>
  <c r="S127" i="21"/>
  <c r="T127" i="21" s="1"/>
  <c r="W127" i="21"/>
  <c r="X127" i="21" s="1"/>
  <c r="Y127" i="21" s="1"/>
  <c r="S13" i="21"/>
  <c r="T13" i="21" s="1"/>
  <c r="W13" i="21"/>
  <c r="X13" i="21" s="1"/>
  <c r="Y13" i="21" s="1"/>
  <c r="S187" i="20"/>
  <c r="T187" i="20" s="1"/>
  <c r="W187" i="20"/>
  <c r="X187" i="20" s="1"/>
  <c r="Y187" i="20" s="1"/>
  <c r="S217" i="21"/>
  <c r="T217" i="21" s="1"/>
  <c r="W217" i="21"/>
  <c r="X217" i="21" s="1"/>
  <c r="W32" i="20"/>
  <c r="X32" i="20" s="1"/>
  <c r="Y32" i="20" s="1"/>
  <c r="S32" i="20"/>
  <c r="T32" i="20" s="1"/>
  <c r="W217" i="20"/>
  <c r="X217" i="20" s="1"/>
  <c r="S217" i="20"/>
  <c r="T217" i="20" s="1"/>
  <c r="S11" i="20"/>
  <c r="T11" i="20" s="1"/>
  <c r="W11" i="20"/>
  <c r="X11" i="20" s="1"/>
  <c r="Y11" i="20" s="1"/>
  <c r="W26" i="20"/>
  <c r="X26" i="20" s="1"/>
  <c r="Y26" i="20" s="1"/>
  <c r="S26" i="20"/>
  <c r="T26" i="20" s="1"/>
  <c r="S51" i="21"/>
  <c r="T51" i="21" s="1"/>
  <c r="W51" i="21"/>
  <c r="X51" i="21" s="1"/>
  <c r="Y51" i="21" s="1"/>
  <c r="S294" i="21"/>
  <c r="T294" i="21" s="1"/>
  <c r="W294" i="21"/>
  <c r="X294" i="21" s="1"/>
  <c r="S47" i="20"/>
  <c r="T47" i="20" s="1"/>
  <c r="W47" i="20"/>
  <c r="X47" i="20" s="1"/>
  <c r="Y47" i="20" s="1"/>
  <c r="S31" i="20"/>
  <c r="T31" i="20" s="1"/>
  <c r="W31" i="20"/>
  <c r="X31" i="20" s="1"/>
  <c r="Y31" i="20" s="1"/>
  <c r="S120" i="21"/>
  <c r="T120" i="21" s="1"/>
  <c r="W120" i="21"/>
  <c r="X120" i="21" s="1"/>
  <c r="Y120" i="21" s="1"/>
  <c r="S154" i="20"/>
  <c r="T154" i="20" s="1"/>
  <c r="W154" i="20"/>
  <c r="X154" i="20" s="1"/>
  <c r="Y154" i="20" s="1"/>
  <c r="S120" i="20"/>
  <c r="T120" i="20" s="1"/>
  <c r="W120" i="20"/>
  <c r="X120" i="20" s="1"/>
  <c r="Y120" i="20" s="1"/>
  <c r="S242" i="21"/>
  <c r="T242" i="21" s="1"/>
  <c r="W242" i="21"/>
  <c r="X242" i="21" s="1"/>
  <c r="S74" i="21"/>
  <c r="T74" i="21" s="1"/>
  <c r="W74" i="21"/>
  <c r="X74" i="21" s="1"/>
  <c r="Y74" i="21" s="1"/>
  <c r="W58" i="21"/>
  <c r="X58" i="21" s="1"/>
  <c r="Y58" i="21" s="1"/>
  <c r="S58" i="21"/>
  <c r="T58" i="21" s="1"/>
  <c r="W68" i="21"/>
  <c r="X68" i="21" s="1"/>
  <c r="Y68" i="21" s="1"/>
  <c r="S68" i="21"/>
  <c r="T68" i="21" s="1"/>
  <c r="S74" i="20"/>
  <c r="T74" i="20" s="1"/>
  <c r="W74" i="20"/>
  <c r="X74" i="20" s="1"/>
  <c r="Y74" i="20" s="1"/>
  <c r="S187" i="21"/>
  <c r="T187" i="21" s="1"/>
  <c r="W187" i="21"/>
  <c r="X187" i="21" s="1"/>
  <c r="Y187" i="21" s="1"/>
  <c r="W254" i="4"/>
  <c r="W5" i="4"/>
  <c r="S70" i="4"/>
  <c r="T70" i="4" s="1"/>
  <c r="Z261" i="6"/>
  <c r="S96" i="4"/>
  <c r="T96" i="4" s="1"/>
  <c r="S284" i="4"/>
  <c r="T284" i="4" s="1"/>
  <c r="Z188" i="6"/>
  <c r="V33" i="6"/>
  <c r="W33" i="6" s="1"/>
  <c r="S218" i="4"/>
  <c r="T218" i="4" s="1"/>
  <c r="W208" i="4"/>
  <c r="S295" i="4"/>
  <c r="T295" i="4" s="1"/>
  <c r="W277" i="4"/>
  <c r="S273" i="4"/>
  <c r="T273" i="4" s="1"/>
  <c r="S294" i="4"/>
  <c r="S258" i="4"/>
  <c r="T258" i="4" s="1"/>
  <c r="S23" i="4"/>
  <c r="T23" i="4" s="1"/>
  <c r="S22" i="4"/>
  <c r="T22" i="4" s="1"/>
  <c r="W207" i="4"/>
  <c r="W257" i="4"/>
  <c r="S237" i="4"/>
  <c r="T237" i="4" s="1"/>
  <c r="W13" i="4"/>
  <c r="V107" i="4"/>
  <c r="D47" i="11" s="1"/>
  <c r="S16" i="4"/>
  <c r="T16" i="4" s="1"/>
  <c r="W247" i="4"/>
  <c r="S296" i="4"/>
  <c r="T296" i="4" s="1"/>
  <c r="S14" i="4"/>
  <c r="T14" i="4" s="1"/>
  <c r="S99" i="4"/>
  <c r="T99" i="4" s="1"/>
  <c r="S307" i="4"/>
  <c r="T307" i="4" s="1"/>
  <c r="S248" i="4"/>
  <c r="T248" i="4" s="1"/>
  <c r="S149" i="4"/>
  <c r="T149" i="4" s="1"/>
  <c r="W285" i="4"/>
  <c r="S116" i="4"/>
  <c r="T116" i="4" s="1"/>
  <c r="W305" i="4"/>
  <c r="Z177" i="6"/>
  <c r="V99" i="6"/>
  <c r="W99" i="6" s="1"/>
  <c r="S198" i="4"/>
  <c r="T198" i="4" s="1"/>
  <c r="W214" i="4"/>
  <c r="W275" i="4"/>
  <c r="S7" i="4"/>
  <c r="T7" i="4" s="1"/>
  <c r="W274" i="4"/>
  <c r="W15" i="4"/>
  <c r="W314" i="4"/>
  <c r="W124" i="4"/>
  <c r="V310" i="6"/>
  <c r="W310" i="6" s="1"/>
  <c r="Z193" i="6"/>
  <c r="Z236" i="6"/>
  <c r="W239" i="4"/>
  <c r="V165" i="6"/>
  <c r="W165" i="6" s="1"/>
  <c r="Z173" i="6"/>
  <c r="V298" i="6"/>
  <c r="W298" i="6" s="1"/>
  <c r="H34" i="11"/>
  <c r="L34" i="11" s="1"/>
  <c r="D54" i="11"/>
  <c r="L54" i="11" s="1"/>
  <c r="F72" i="18"/>
  <c r="J72" i="18" s="1"/>
  <c r="B57" i="19"/>
  <c r="N57" i="19" s="1"/>
  <c r="H72" i="19"/>
  <c r="N72" i="19" s="1"/>
  <c r="L55" i="19"/>
  <c r="N55" i="19" s="1"/>
  <c r="J47" i="11"/>
  <c r="B57" i="18"/>
  <c r="J57" i="18" s="1"/>
  <c r="B67" i="18"/>
  <c r="J67" i="18" s="1"/>
  <c r="B66" i="18"/>
  <c r="J66" i="18" s="1"/>
  <c r="F64" i="18"/>
  <c r="J64" i="18" s="1"/>
  <c r="H59" i="18"/>
  <c r="J59" i="18" s="1"/>
  <c r="F65" i="19"/>
  <c r="N65" i="19" s="1"/>
  <c r="F56" i="19"/>
  <c r="N56" i="19" s="1"/>
  <c r="H42" i="11"/>
  <c r="L42" i="11" s="1"/>
  <c r="H40" i="11"/>
  <c r="L40" i="11" s="1"/>
  <c r="B58" i="18"/>
  <c r="J58" i="18" s="1"/>
  <c r="J60" i="19"/>
  <c r="N60" i="19" s="1"/>
  <c r="V204" i="6"/>
  <c r="W204" i="6" s="1"/>
  <c r="B61" i="18"/>
  <c r="J61" i="18" s="1"/>
  <c r="L64" i="19"/>
  <c r="N64" i="19" s="1"/>
  <c r="V86" i="6"/>
  <c r="W86" i="6" s="1"/>
  <c r="V168" i="6"/>
  <c r="W168" i="6" s="1"/>
  <c r="V201" i="6"/>
  <c r="W201" i="6" s="1"/>
  <c r="V172" i="6"/>
  <c r="W172" i="6" s="1"/>
  <c r="V158" i="6"/>
  <c r="W158" i="6" s="1"/>
  <c r="Z254" i="6"/>
  <c r="V166" i="6"/>
  <c r="W166" i="6" s="1"/>
  <c r="V315" i="6"/>
  <c r="W315" i="6" s="1"/>
  <c r="V291" i="6"/>
  <c r="W291" i="6" s="1"/>
  <c r="V257" i="6"/>
  <c r="W257" i="6" s="1"/>
  <c r="V162" i="6"/>
  <c r="W162" i="6" s="1"/>
  <c r="V285" i="6"/>
  <c r="W285" i="6" s="1"/>
  <c r="Z160" i="6"/>
  <c r="V80" i="6"/>
  <c r="W80" i="6" s="1"/>
  <c r="V164" i="6"/>
  <c r="W164" i="6" s="1"/>
  <c r="Z79" i="6"/>
  <c r="Z198" i="6"/>
  <c r="V205" i="6"/>
  <c r="W205" i="6" s="1"/>
  <c r="V146" i="6"/>
  <c r="W146" i="6" s="1"/>
  <c r="V170" i="6"/>
  <c r="W170" i="6" s="1"/>
  <c r="V135" i="6"/>
  <c r="W135" i="6" s="1"/>
  <c r="V281" i="6"/>
  <c r="W281" i="6" s="1"/>
  <c r="V218" i="6"/>
  <c r="W218" i="6" s="1"/>
  <c r="V274" i="6"/>
  <c r="W274" i="6" s="1"/>
  <c r="V133" i="6"/>
  <c r="W133" i="6" s="1"/>
  <c r="V215" i="6"/>
  <c r="W215" i="6" s="1"/>
  <c r="V72" i="6"/>
  <c r="W72" i="6" s="1"/>
  <c r="V122" i="6"/>
  <c r="W122" i="6" s="1"/>
  <c r="Z199" i="6"/>
  <c r="V231" i="6"/>
  <c r="W231" i="6" s="1"/>
  <c r="V114" i="6"/>
  <c r="W114" i="6" s="1"/>
  <c r="Z14" i="6"/>
  <c r="Z279" i="6"/>
  <c r="V163" i="6"/>
  <c r="W163" i="6" s="1"/>
  <c r="V226" i="6"/>
  <c r="W226" i="6" s="1"/>
  <c r="V151" i="6"/>
  <c r="W151" i="6" s="1"/>
  <c r="Z302" i="6"/>
  <c r="V296" i="6"/>
  <c r="W296" i="6" s="1"/>
  <c r="Z275" i="6"/>
  <c r="V211" i="6"/>
  <c r="W211" i="6" s="1"/>
  <c r="V190" i="6"/>
  <c r="W190" i="6" s="1"/>
  <c r="V259" i="6"/>
  <c r="W259" i="6" s="1"/>
  <c r="Z229" i="6"/>
  <c r="V230" i="6"/>
  <c r="W230" i="6" s="1"/>
  <c r="Z316" i="6"/>
  <c r="W136" i="4"/>
  <c r="V180" i="6"/>
  <c r="W180" i="6" s="1"/>
  <c r="V247" i="6"/>
  <c r="W247" i="6" s="1"/>
  <c r="V248" i="6"/>
  <c r="W248" i="6" s="1"/>
  <c r="V282" i="6"/>
  <c r="W282" i="6" s="1"/>
  <c r="V85" i="6"/>
  <c r="W85" i="6" s="1"/>
  <c r="V121" i="6"/>
  <c r="W121" i="6" s="1"/>
  <c r="V260" i="6"/>
  <c r="W260" i="6" s="1"/>
  <c r="V159" i="6"/>
  <c r="W159" i="6" s="1"/>
  <c r="V239" i="6"/>
  <c r="W239" i="6" s="1"/>
  <c r="V223" i="6"/>
  <c r="W223" i="6" s="1"/>
  <c r="V271" i="6"/>
  <c r="W271" i="6" s="1"/>
  <c r="V272" i="6"/>
  <c r="W272" i="6" s="1"/>
  <c r="V222" i="6"/>
  <c r="W222" i="6" s="1"/>
  <c r="V238" i="6"/>
  <c r="W238" i="6" s="1"/>
  <c r="Z219" i="6"/>
  <c r="V299" i="6"/>
  <c r="W299" i="6" s="1"/>
  <c r="Z306" i="6"/>
  <c r="V221" i="6"/>
  <c r="W221" i="6" s="1"/>
  <c r="V277" i="6"/>
  <c r="W277" i="6" s="1"/>
  <c r="V273" i="6"/>
  <c r="W273" i="6" s="1"/>
  <c r="V313" i="6"/>
  <c r="W313" i="6" s="1"/>
  <c r="Z212" i="6"/>
  <c r="Z228" i="6"/>
  <c r="V268" i="6"/>
  <c r="W268" i="6" s="1"/>
  <c r="Z202" i="6"/>
  <c r="V197" i="6"/>
  <c r="W197" i="6" s="1"/>
  <c r="V280" i="6"/>
  <c r="W280" i="6" s="1"/>
  <c r="V314" i="6"/>
  <c r="W314" i="6" s="1"/>
  <c r="V206" i="6"/>
  <c r="W206" i="6" s="1"/>
  <c r="V266" i="6"/>
  <c r="W266" i="6" s="1"/>
  <c r="Z267" i="6"/>
  <c r="V305" i="6"/>
  <c r="W305" i="6" s="1"/>
  <c r="V77" i="6"/>
  <c r="W77" i="6" s="1"/>
  <c r="V125" i="6"/>
  <c r="W125" i="6" s="1"/>
  <c r="V182" i="6"/>
  <c r="W182" i="6" s="1"/>
  <c r="Z148" i="6"/>
  <c r="Z154" i="6"/>
  <c r="Z147" i="6"/>
  <c r="V132" i="6"/>
  <c r="W132" i="6" s="1"/>
  <c r="V175" i="6"/>
  <c r="W175" i="6" s="1"/>
  <c r="V78" i="6"/>
  <c r="W78" i="6" s="1"/>
  <c r="V189" i="6"/>
  <c r="W189" i="6" s="1"/>
  <c r="V126" i="6"/>
  <c r="W126" i="6" s="1"/>
  <c r="V118" i="6"/>
  <c r="W118" i="6" s="1"/>
  <c r="V131" i="6"/>
  <c r="W131" i="6" s="1"/>
  <c r="V185" i="6"/>
  <c r="W185" i="6" s="1"/>
  <c r="V89" i="6"/>
  <c r="W89" i="6" s="1"/>
  <c r="V288" i="6"/>
  <c r="W288" i="6" s="1"/>
  <c r="V289" i="6"/>
  <c r="W289" i="6" s="1"/>
  <c r="Z292" i="6"/>
  <c r="Z284" i="6"/>
  <c r="V243" i="6"/>
  <c r="W243" i="6" s="1"/>
  <c r="V244" i="6"/>
  <c r="W244" i="6" s="1"/>
  <c r="V176" i="6"/>
  <c r="W176" i="6" s="1"/>
  <c r="Z152" i="6"/>
  <c r="Z138" i="6"/>
  <c r="V140" i="6"/>
  <c r="W140" i="6" s="1"/>
  <c r="Z139" i="6"/>
  <c r="V134" i="6"/>
  <c r="W134" i="6" s="1"/>
  <c r="AA94" i="6"/>
  <c r="W107" i="4"/>
  <c r="V84" i="6"/>
  <c r="W84" i="6" s="1"/>
  <c r="W20" i="4"/>
  <c r="V12" i="6"/>
  <c r="W12" i="6" s="1"/>
  <c r="V224" i="6"/>
  <c r="W224" i="6" s="1"/>
  <c r="V225" i="6"/>
  <c r="W225" i="6" s="1"/>
  <c r="W303" i="4"/>
  <c r="S270" i="4"/>
  <c r="T270" i="4" s="1"/>
  <c r="V71" i="6"/>
  <c r="W71" i="6" s="1"/>
  <c r="S117" i="4"/>
  <c r="T117" i="4" s="1"/>
  <c r="Z216" i="6"/>
  <c r="W101" i="4"/>
  <c r="Z179" i="6"/>
  <c r="Z75" i="6"/>
  <c r="S137" i="4"/>
  <c r="T137" i="4" s="1"/>
  <c r="V97" i="6"/>
  <c r="W97" i="6" s="1"/>
  <c r="V144" i="6"/>
  <c r="W144" i="6" s="1"/>
  <c r="W74" i="4"/>
  <c r="V120" i="6"/>
  <c r="W120" i="6" s="1"/>
  <c r="W76" i="4"/>
  <c r="W269" i="4"/>
  <c r="S128" i="4"/>
  <c r="T128" i="4" s="1"/>
  <c r="V186" i="6"/>
  <c r="W186" i="6" s="1"/>
  <c r="V98" i="6"/>
  <c r="W98" i="6" s="1"/>
  <c r="V91" i="6"/>
  <c r="W91" i="6" s="1"/>
  <c r="V19" i="6"/>
  <c r="W19" i="6" s="1"/>
  <c r="V13" i="6"/>
  <c r="W13" i="6" s="1"/>
  <c r="V81" i="6"/>
  <c r="W81" i="6" s="1"/>
  <c r="Z18" i="6"/>
  <c r="AA18" i="6" s="1"/>
  <c r="AB18" i="6" s="1"/>
  <c r="V195" i="6"/>
  <c r="W195" i="6" s="1"/>
  <c r="V253" i="6"/>
  <c r="W253" i="6" s="1"/>
  <c r="V153" i="6"/>
  <c r="W153" i="6" s="1"/>
  <c r="S127" i="4"/>
  <c r="T127" i="4" s="1"/>
  <c r="S11" i="4"/>
  <c r="T11" i="4" s="1"/>
  <c r="W6" i="4"/>
  <c r="Z278" i="6"/>
  <c r="V161" i="6"/>
  <c r="W161" i="6" s="1"/>
  <c r="W304" i="4"/>
  <c r="W90" i="4"/>
  <c r="AA92" i="6"/>
  <c r="V104" i="6"/>
  <c r="W104" i="6" s="1"/>
  <c r="V196" i="6"/>
  <c r="W196" i="6" s="1"/>
  <c r="V312" i="6"/>
  <c r="W312" i="6" s="1"/>
  <c r="V73" i="6"/>
  <c r="W73" i="6" s="1"/>
  <c r="V9" i="6"/>
  <c r="W9" i="6" s="1"/>
  <c r="Z178" i="6"/>
  <c r="V262" i="6"/>
  <c r="W262" i="6" s="1"/>
  <c r="W311" i="4"/>
  <c r="S93" i="4"/>
  <c r="T93" i="4" s="1"/>
  <c r="V149" i="6"/>
  <c r="W149" i="6" s="1"/>
  <c r="V105" i="6"/>
  <c r="W105" i="6" s="1"/>
  <c r="Z242" i="6"/>
  <c r="V22" i="6"/>
  <c r="W22" i="6" s="1"/>
  <c r="V23" i="6"/>
  <c r="W23" i="6" s="1"/>
  <c r="V110" i="6"/>
  <c r="W110" i="6" s="1"/>
  <c r="V287" i="6"/>
  <c r="W287" i="6" s="1"/>
  <c r="V145" i="6"/>
  <c r="W145" i="6" s="1"/>
  <c r="Z25" i="6"/>
  <c r="V286" i="6"/>
  <c r="W286" i="6" s="1"/>
  <c r="V8" i="6"/>
  <c r="W8" i="6" s="1"/>
  <c r="Z70" i="6"/>
  <c r="V113" i="6"/>
  <c r="W113" i="6" s="1"/>
  <c r="V15" i="6"/>
  <c r="W15" i="6" s="1"/>
  <c r="V16" i="6"/>
  <c r="W16" i="6" s="1"/>
  <c r="V100" i="6"/>
  <c r="W100" i="6" s="1"/>
  <c r="V5" i="6"/>
  <c r="W5" i="6" s="1"/>
  <c r="V95" i="6"/>
  <c r="W95" i="6" s="1"/>
  <c r="S316" i="4"/>
  <c r="T316" i="4" s="1"/>
  <c r="V111" i="6"/>
  <c r="W111" i="6" s="1"/>
  <c r="V103" i="6"/>
  <c r="W103" i="6" s="1"/>
  <c r="Z21" i="6"/>
  <c r="AA21" i="6" s="1"/>
  <c r="AB21" i="6" s="1"/>
  <c r="V112" i="6"/>
  <c r="W112" i="6" s="1"/>
  <c r="S26" i="4"/>
  <c r="T26" i="4" s="1"/>
  <c r="V96" i="6"/>
  <c r="W96" i="6" s="1"/>
  <c r="V102" i="6"/>
  <c r="W102" i="6" s="1"/>
  <c r="V7" i="6"/>
  <c r="W7" i="6" s="1"/>
  <c r="S291" i="4"/>
  <c r="T291" i="4" s="1"/>
  <c r="W40" i="4"/>
  <c r="S151" i="4"/>
  <c r="T151" i="4" s="1"/>
  <c r="S115" i="4"/>
  <c r="T115" i="4" s="1"/>
  <c r="T289" i="4"/>
  <c r="S310" i="4"/>
  <c r="T310" i="4" s="1"/>
  <c r="S88" i="4"/>
  <c r="T88" i="4" s="1"/>
  <c r="S312" i="4"/>
  <c r="T312" i="4" s="1"/>
  <c r="S236" i="4"/>
  <c r="T236" i="4" s="1"/>
  <c r="W290" i="4"/>
  <c r="S243" i="4"/>
  <c r="T243" i="4" s="1"/>
  <c r="W306" i="4"/>
  <c r="S79" i="4"/>
  <c r="T79" i="4" s="1"/>
  <c r="S227" i="4"/>
  <c r="T227" i="4" s="1"/>
  <c r="W185" i="4"/>
  <c r="S283" i="4"/>
  <c r="T283" i="4" s="1"/>
  <c r="S230" i="4"/>
  <c r="T230" i="4" s="1"/>
  <c r="W156" i="4"/>
  <c r="S48" i="4"/>
  <c r="T48" i="4" s="1"/>
  <c r="W55" i="4"/>
  <c r="S58" i="4"/>
  <c r="T58" i="4" s="1"/>
  <c r="S202" i="4"/>
  <c r="T202" i="4" s="1"/>
  <c r="W100" i="4"/>
  <c r="S268" i="4"/>
  <c r="T268" i="4" s="1"/>
  <c r="S83" i="4"/>
  <c r="T83" i="4" s="1"/>
  <c r="S152" i="4"/>
  <c r="T152" i="4" s="1"/>
  <c r="W272" i="4"/>
  <c r="S299" i="4"/>
  <c r="T299" i="4" s="1"/>
  <c r="S81" i="4"/>
  <c r="T81" i="4" s="1"/>
  <c r="S174" i="4"/>
  <c r="T174" i="4" s="1"/>
  <c r="S292" i="4"/>
  <c r="T292" i="4" s="1"/>
  <c r="S231" i="4"/>
  <c r="T231" i="4" s="1"/>
  <c r="S238" i="4"/>
  <c r="T238" i="4" s="1"/>
  <c r="S138" i="4"/>
  <c r="T138" i="4" s="1"/>
  <c r="S256" i="4"/>
  <c r="T256" i="4" s="1"/>
  <c r="S226" i="4"/>
  <c r="T226" i="4" s="1"/>
  <c r="S317" i="4"/>
  <c r="T317" i="4" s="1"/>
  <c r="S82" i="4"/>
  <c r="T82" i="4" s="1"/>
  <c r="W173" i="4"/>
  <c r="S133" i="4"/>
  <c r="T133" i="4" s="1"/>
  <c r="S51" i="4"/>
  <c r="T51" i="4" s="1"/>
  <c r="S157" i="4"/>
  <c r="T157" i="4" s="1"/>
  <c r="W288" i="4"/>
  <c r="W159" i="4"/>
  <c r="S200" i="4"/>
  <c r="T200" i="4" s="1"/>
  <c r="W85" i="4"/>
  <c r="S146" i="4"/>
  <c r="T146" i="4" s="1"/>
  <c r="S263" i="4"/>
  <c r="T263" i="4" s="1"/>
  <c r="S240" i="4"/>
  <c r="T240" i="4" s="1"/>
  <c r="W260" i="4"/>
  <c r="S313" i="4"/>
  <c r="T313" i="4" s="1"/>
  <c r="S280" i="4"/>
  <c r="T280" i="4" s="1"/>
  <c r="S210" i="4"/>
  <c r="T210" i="4" s="1"/>
  <c r="S229" i="4"/>
  <c r="T229" i="4" s="1"/>
  <c r="S235" i="4"/>
  <c r="T235" i="4" s="1"/>
  <c r="S126" i="4"/>
  <c r="T126" i="4" s="1"/>
  <c r="S301" i="4"/>
  <c r="T301" i="4" s="1"/>
  <c r="S86" i="4"/>
  <c r="T86" i="4" s="1"/>
  <c r="S266" i="4"/>
  <c r="T266" i="4" s="1"/>
  <c r="S180" i="4"/>
  <c r="T180" i="4" s="1"/>
  <c r="S206" i="4"/>
  <c r="T206" i="4" s="1"/>
  <c r="S251" i="4"/>
  <c r="T251" i="4" s="1"/>
  <c r="S178" i="4"/>
  <c r="T178" i="4" s="1"/>
  <c r="S166" i="4"/>
  <c r="T166" i="4" s="1"/>
  <c r="W223" i="4"/>
  <c r="S191" i="4"/>
  <c r="T191" i="4" s="1"/>
  <c r="S241" i="4"/>
  <c r="T241" i="4" s="1"/>
  <c r="S155" i="4"/>
  <c r="T155" i="4" s="1"/>
  <c r="S119" i="4"/>
  <c r="T119" i="4" s="1"/>
  <c r="W232" i="4"/>
  <c r="S94" i="4"/>
  <c r="T94" i="4" s="1"/>
  <c r="S245" i="4"/>
  <c r="T245" i="4" s="1"/>
  <c r="S131" i="4"/>
  <c r="T131" i="4" s="1"/>
  <c r="S212" i="4"/>
  <c r="T212" i="4" s="1"/>
  <c r="S36" i="4"/>
  <c r="T36" i="4" s="1"/>
  <c r="W27" i="4"/>
  <c r="S134" i="4"/>
  <c r="T134" i="4" s="1"/>
  <c r="W188" i="4"/>
  <c r="W42" i="4"/>
  <c r="W77" i="4"/>
  <c r="S123" i="4"/>
  <c r="T123" i="4" s="1"/>
  <c r="S64" i="4"/>
  <c r="T64" i="4" s="1"/>
  <c r="S172" i="4"/>
  <c r="T172" i="4" s="1"/>
  <c r="S184" i="4"/>
  <c r="T184" i="4" s="1"/>
  <c r="S158" i="4"/>
  <c r="T158" i="4" s="1"/>
  <c r="W142" i="4"/>
  <c r="S201" i="4"/>
  <c r="T201" i="4" s="1"/>
  <c r="S121" i="4"/>
  <c r="T121" i="4" s="1"/>
  <c r="S148" i="4"/>
  <c r="T148" i="4" s="1"/>
  <c r="S175" i="4"/>
  <c r="T175" i="4" s="1"/>
  <c r="S78" i="4"/>
  <c r="T78" i="4" s="1"/>
  <c r="S160" i="4"/>
  <c r="T160" i="4" s="1"/>
  <c r="S95" i="4"/>
  <c r="T95" i="4" s="1"/>
  <c r="S194" i="4"/>
  <c r="T194" i="4" s="1"/>
  <c r="S30" i="4"/>
  <c r="T30" i="4" s="1"/>
  <c r="S168" i="4"/>
  <c r="T168" i="4" s="1"/>
  <c r="S190" i="4"/>
  <c r="T190" i="4" s="1"/>
  <c r="W56" i="4"/>
  <c r="S25" i="4"/>
  <c r="T25" i="4" s="1"/>
  <c r="S181" i="4"/>
  <c r="T181" i="4" s="1"/>
  <c r="W189" i="4"/>
  <c r="S44" i="4"/>
  <c r="T44" i="4" s="1"/>
  <c r="S282" i="4"/>
  <c r="T282" i="4" s="1"/>
  <c r="S204" i="4"/>
  <c r="T204" i="4" s="1"/>
  <c r="W246" i="4"/>
  <c r="W220" i="4"/>
  <c r="W264" i="4"/>
  <c r="W182" i="4"/>
  <c r="S143" i="4"/>
  <c r="T143" i="4" s="1"/>
  <c r="W114" i="4"/>
  <c r="S259" i="4"/>
  <c r="T259" i="4" s="1"/>
  <c r="W298" i="4"/>
  <c r="S209" i="4"/>
  <c r="T209" i="4" s="1"/>
  <c r="W308" i="4"/>
  <c r="S112" i="4"/>
  <c r="T112" i="4" s="1"/>
  <c r="W203" i="4"/>
  <c r="S163" i="4"/>
  <c r="T163" i="4" s="1"/>
  <c r="W122" i="4"/>
  <c r="S176" i="4"/>
  <c r="T176" i="4" s="1"/>
  <c r="W111" i="4"/>
  <c r="W125" i="4"/>
  <c r="W309" i="4"/>
  <c r="W132" i="4"/>
  <c r="S47" i="4"/>
  <c r="T47" i="4" s="1"/>
  <c r="W34" i="4"/>
  <c r="S49" i="4"/>
  <c r="T49" i="4" s="1"/>
  <c r="S164" i="4"/>
  <c r="T164" i="4" s="1"/>
  <c r="S215" i="4"/>
  <c r="T215" i="4" s="1"/>
  <c r="W62" i="4"/>
  <c r="S102" i="4"/>
  <c r="T102" i="4" s="1"/>
  <c r="W267" i="4"/>
  <c r="S244" i="4"/>
  <c r="T244" i="4" s="1"/>
  <c r="S271" i="4"/>
  <c r="T271" i="4" s="1"/>
  <c r="S221" i="4"/>
  <c r="T221" i="4" s="1"/>
  <c r="S265" i="4"/>
  <c r="T265" i="4" s="1"/>
  <c r="W61" i="4"/>
  <c r="S109" i="4"/>
  <c r="T109" i="4" s="1"/>
  <c r="S113" i="4"/>
  <c r="T113" i="4" s="1"/>
  <c r="W46" i="4"/>
  <c r="W68" i="4"/>
  <c r="S118" i="4"/>
  <c r="T118" i="4" s="1"/>
  <c r="S67" i="4"/>
  <c r="T67" i="4" s="1"/>
  <c r="W67" i="4"/>
  <c r="S281" i="4"/>
  <c r="T281" i="4" s="1"/>
  <c r="S300" i="4"/>
  <c r="T300" i="4" s="1"/>
  <c r="W211" i="4"/>
  <c r="S140" i="4"/>
  <c r="T140" i="4" s="1"/>
  <c r="W199" i="4"/>
  <c r="W250" i="4"/>
  <c r="S130" i="4"/>
  <c r="T130" i="4" s="1"/>
  <c r="W177" i="4"/>
  <c r="S197" i="4"/>
  <c r="T197" i="4" s="1"/>
  <c r="W302" i="4"/>
  <c r="W147" i="4"/>
  <c r="W315" i="4"/>
  <c r="W293" i="4"/>
  <c r="S103" i="4"/>
  <c r="T103" i="4" s="1"/>
  <c r="W43" i="4"/>
  <c r="W92" i="4"/>
  <c r="W135" i="4"/>
  <c r="S205" i="4"/>
  <c r="T205" i="4" s="1"/>
  <c r="W69" i="4"/>
  <c r="W52" i="4"/>
  <c r="W35" i="4"/>
  <c r="S28" i="4"/>
  <c r="T28" i="4" s="1"/>
  <c r="W53" i="4"/>
  <c r="S29" i="4"/>
  <c r="T29" i="4" s="1"/>
  <c r="W33" i="4"/>
  <c r="S50" i="4"/>
  <c r="T50" i="4" s="1"/>
  <c r="S57" i="4"/>
  <c r="T57" i="4" s="1"/>
  <c r="W31" i="4"/>
  <c r="S54" i="4"/>
  <c r="T54" i="4" s="1"/>
  <c r="S65" i="4"/>
  <c r="T65" i="4" s="1"/>
  <c r="W38" i="4"/>
  <c r="S37" i="4"/>
  <c r="T37" i="4" s="1"/>
  <c r="W39" i="4"/>
  <c r="S63" i="4"/>
  <c r="T63" i="4" s="1"/>
  <c r="W41" i="4"/>
  <c r="Z39" i="6"/>
  <c r="AA39" i="6" s="1"/>
  <c r="AB39" i="6" s="1"/>
  <c r="V39" i="6"/>
  <c r="W39" i="6" s="1"/>
  <c r="Z42" i="6"/>
  <c r="AA42" i="6" s="1"/>
  <c r="AB42" i="6" s="1"/>
  <c r="V42" i="6"/>
  <c r="W42" i="6" s="1"/>
  <c r="Z26" i="6"/>
  <c r="V26" i="6"/>
  <c r="W26" i="6" s="1"/>
  <c r="Z32" i="6"/>
  <c r="V32" i="6"/>
  <c r="W32" i="6" s="1"/>
  <c r="AA49" i="6"/>
  <c r="V49" i="6"/>
  <c r="W49" i="6" s="1"/>
  <c r="Z68" i="6"/>
  <c r="V68" i="6"/>
  <c r="W68" i="6" s="1"/>
  <c r="AA57" i="6"/>
  <c r="V57" i="6"/>
  <c r="W57" i="6" s="1"/>
  <c r="AA58" i="6"/>
  <c r="AB58" i="6" s="1"/>
  <c r="V58" i="6"/>
  <c r="W58" i="6" s="1"/>
  <c r="AA63" i="6"/>
  <c r="AB63" i="6" s="1"/>
  <c r="V63" i="6"/>
  <c r="W63" i="6" s="1"/>
  <c r="Z38" i="6"/>
  <c r="AA38" i="6" s="1"/>
  <c r="AB38" i="6" s="1"/>
  <c r="V38" i="6"/>
  <c r="W38" i="6" s="1"/>
  <c r="Z40" i="6"/>
  <c r="AA40" i="6" s="1"/>
  <c r="AB40" i="6" s="1"/>
  <c r="V40" i="6"/>
  <c r="W40" i="6" s="1"/>
  <c r="Z34" i="6"/>
  <c r="V34" i="6"/>
  <c r="W34" i="6" s="1"/>
  <c r="Z37" i="6"/>
  <c r="AA37" i="6" s="1"/>
  <c r="AB37" i="6" s="1"/>
  <c r="V37" i="6"/>
  <c r="W37" i="6" s="1"/>
  <c r="AA59" i="6"/>
  <c r="AB59" i="6" s="1"/>
  <c r="V59" i="6"/>
  <c r="W59" i="6" s="1"/>
  <c r="AA48" i="6"/>
  <c r="V48" i="6"/>
  <c r="W48" i="6" s="1"/>
  <c r="AA47" i="6"/>
  <c r="V47" i="6"/>
  <c r="W47" i="6" s="1"/>
  <c r="AA64" i="6"/>
  <c r="AB64" i="6" s="1"/>
  <c r="V64" i="6"/>
  <c r="W64" i="6" s="1"/>
  <c r="Z31" i="6"/>
  <c r="V31" i="6"/>
  <c r="W31" i="6" s="1"/>
  <c r="AA51" i="6"/>
  <c r="V51" i="6"/>
  <c r="W51" i="6" s="1"/>
  <c r="AA55" i="6"/>
  <c r="V55" i="6"/>
  <c r="W55" i="6" s="1"/>
  <c r="AA54" i="6"/>
  <c r="V54" i="6"/>
  <c r="W54" i="6" s="1"/>
  <c r="Z30" i="6"/>
  <c r="V30" i="6"/>
  <c r="W30" i="6" s="1"/>
  <c r="AA65" i="6"/>
  <c r="AB65" i="6" s="1"/>
  <c r="V65" i="6"/>
  <c r="W65" i="6" s="1"/>
  <c r="AA56" i="6"/>
  <c r="V56" i="6"/>
  <c r="W56" i="6" s="1"/>
  <c r="T196" i="4"/>
  <c r="T106" i="4"/>
  <c r="T170" i="4"/>
  <c r="T41" i="4"/>
  <c r="T252" i="4"/>
  <c r="T224" i="4"/>
  <c r="W32" i="4"/>
  <c r="S32" i="4"/>
  <c r="T84" i="4"/>
  <c r="T208" i="4"/>
  <c r="T73" i="4"/>
  <c r="T68" i="4"/>
  <c r="T136" i="4"/>
  <c r="T242" i="4"/>
  <c r="T161" i="4"/>
  <c r="T179" i="4"/>
  <c r="T253" i="4"/>
  <c r="T107" i="4"/>
  <c r="T56" i="4"/>
  <c r="T59" i="4"/>
  <c r="T169" i="4"/>
  <c r="T19" i="4"/>
  <c r="T279" i="4"/>
  <c r="T101" i="4"/>
  <c r="T39" i="4"/>
  <c r="T286" i="4"/>
  <c r="T262" i="4"/>
  <c r="T38" i="4"/>
  <c r="T40" i="4"/>
  <c r="T97" i="4"/>
  <c r="T186" i="4"/>
  <c r="T287" i="4"/>
  <c r="T31" i="4"/>
  <c r="T269" i="4"/>
  <c r="T80" i="4"/>
  <c r="T217" i="4"/>
  <c r="T89" i="4"/>
  <c r="T34" i="4"/>
  <c r="T294" i="4"/>
  <c r="T216" i="4"/>
  <c r="T90" i="4"/>
  <c r="T42" i="4"/>
  <c r="T145" i="4"/>
  <c r="T10" i="4"/>
  <c r="T55" i="4"/>
  <c r="T225" i="4"/>
  <c r="T110" i="4"/>
  <c r="T154" i="4"/>
  <c r="T195" i="4"/>
  <c r="K70" i="18" l="1"/>
  <c r="L70" i="18" s="1"/>
  <c r="M70" i="18" s="1"/>
  <c r="Z202" i="4"/>
  <c r="O67" i="19"/>
  <c r="P67" i="19" s="1"/>
  <c r="Q67" i="19" s="1"/>
  <c r="O64" i="19"/>
  <c r="P64" i="19" s="1"/>
  <c r="Y200" i="4"/>
  <c r="Z221" i="4"/>
  <c r="Z312" i="4"/>
  <c r="O70" i="19"/>
  <c r="P70" i="19" s="1"/>
  <c r="Q70" i="19" s="1"/>
  <c r="Z313" i="4"/>
  <c r="K71" i="18"/>
  <c r="L71" i="18" s="1"/>
  <c r="M71" i="18" s="1"/>
  <c r="K72" i="18"/>
  <c r="L72" i="18" s="1"/>
  <c r="O56" i="11"/>
  <c r="O71" i="19"/>
  <c r="P71" i="19" s="1"/>
  <c r="Q71" i="19" s="1"/>
  <c r="AA229" i="6"/>
  <c r="G69" i="19"/>
  <c r="X314" i="4"/>
  <c r="E45" i="19"/>
  <c r="X207" i="4"/>
  <c r="C43" i="19"/>
  <c r="O43" i="19" s="1"/>
  <c r="P43" i="19" s="1"/>
  <c r="Q43" i="19" s="1"/>
  <c r="Y294" i="4"/>
  <c r="Z294" i="4"/>
  <c r="Y291" i="4"/>
  <c r="Z291" i="4"/>
  <c r="AB252" i="6"/>
  <c r="AC252" i="6"/>
  <c r="X269" i="4"/>
  <c r="K42" i="19"/>
  <c r="Y270" i="21"/>
  <c r="Z270" i="21"/>
  <c r="X232" i="4"/>
  <c r="G47" i="19"/>
  <c r="AA212" i="6"/>
  <c r="C73" i="19"/>
  <c r="Y233" i="20"/>
  <c r="Z233" i="20"/>
  <c r="Y230" i="4"/>
  <c r="Z230" i="4"/>
  <c r="Y210" i="4"/>
  <c r="Z210" i="4"/>
  <c r="AB209" i="6"/>
  <c r="AC209" i="6"/>
  <c r="AB226" i="6"/>
  <c r="AC226" i="6"/>
  <c r="Y251" i="4"/>
  <c r="Z251" i="4"/>
  <c r="AB274" i="6"/>
  <c r="AC274" i="6"/>
  <c r="X208" i="4"/>
  <c r="C44" i="19"/>
  <c r="Y270" i="20"/>
  <c r="Z270" i="20"/>
  <c r="AB291" i="6"/>
  <c r="AC291" i="6"/>
  <c r="AB249" i="6"/>
  <c r="AC249" i="6"/>
  <c r="AB231" i="6"/>
  <c r="AC231" i="6"/>
  <c r="Y273" i="4"/>
  <c r="Z273" i="4"/>
  <c r="AB247" i="6"/>
  <c r="AC247" i="6"/>
  <c r="X315" i="4"/>
  <c r="E46" i="19"/>
  <c r="O46" i="19" s="1"/>
  <c r="P46" i="19" s="1"/>
  <c r="Q46" i="19" s="1"/>
  <c r="X272" i="4"/>
  <c r="K45" i="19"/>
  <c r="X274" i="4"/>
  <c r="K47" i="19"/>
  <c r="X247" i="4"/>
  <c r="I41" i="19"/>
  <c r="O41" i="19" s="1"/>
  <c r="P41" i="19" s="1"/>
  <c r="Q41" i="19" s="1"/>
  <c r="Y207" i="21"/>
  <c r="Z207" i="21"/>
  <c r="Y208" i="21"/>
  <c r="Z208" i="21"/>
  <c r="Y252" i="21"/>
  <c r="Z252" i="21"/>
  <c r="AB250" i="6"/>
  <c r="AC250" i="6"/>
  <c r="AB273" i="6"/>
  <c r="AC273" i="6"/>
  <c r="AB317" i="6"/>
  <c r="AC317" i="6"/>
  <c r="Y268" i="4"/>
  <c r="Z268" i="4"/>
  <c r="AB232" i="6"/>
  <c r="AC232" i="6"/>
  <c r="AB294" i="6"/>
  <c r="AC294" i="6"/>
  <c r="Y228" i="4"/>
  <c r="Z228" i="4"/>
  <c r="AB210" i="6"/>
  <c r="AC210" i="6"/>
  <c r="Y248" i="4"/>
  <c r="Z248" i="4"/>
  <c r="Y294" i="21"/>
  <c r="Z294" i="21"/>
  <c r="Y271" i="4"/>
  <c r="Z271" i="4"/>
  <c r="AB314" i="6"/>
  <c r="AC314" i="6"/>
  <c r="Y227" i="4"/>
  <c r="Z227" i="4"/>
  <c r="X293" i="4"/>
  <c r="M45" i="19"/>
  <c r="X254" i="4"/>
  <c r="I48" i="19"/>
  <c r="Y294" i="20"/>
  <c r="Z294" i="20"/>
  <c r="Y233" i="21"/>
  <c r="Z233" i="21"/>
  <c r="Y295" i="20"/>
  <c r="Z295" i="20"/>
  <c r="Y253" i="4"/>
  <c r="Z253" i="4"/>
  <c r="X211" i="4"/>
  <c r="C47" i="19"/>
  <c r="X290" i="4"/>
  <c r="M42" i="19"/>
  <c r="AA292" i="6"/>
  <c r="M69" i="19"/>
  <c r="O69" i="19" s="1"/>
  <c r="P69" i="19" s="1"/>
  <c r="Q69" i="19" s="1"/>
  <c r="Y296" i="4"/>
  <c r="Z296" i="4"/>
  <c r="Y310" i="4"/>
  <c r="Z310" i="4"/>
  <c r="Y226" i="4"/>
  <c r="Z226" i="4"/>
  <c r="AB271" i="6"/>
  <c r="AC271" i="6"/>
  <c r="Y295" i="4"/>
  <c r="Z295" i="4"/>
  <c r="Y316" i="4"/>
  <c r="Z316" i="4"/>
  <c r="AB251" i="6"/>
  <c r="AC251" i="6"/>
  <c r="AB315" i="6"/>
  <c r="AC315" i="6"/>
  <c r="Y252" i="4"/>
  <c r="Z252" i="4"/>
  <c r="Y289" i="4"/>
  <c r="Z289" i="4"/>
  <c r="Y232" i="21"/>
  <c r="Z232" i="21"/>
  <c r="AA275" i="6"/>
  <c r="AB275" i="6" s="1"/>
  <c r="K73" i="19"/>
  <c r="X275" i="4"/>
  <c r="K48" i="19"/>
  <c r="Y208" i="20"/>
  <c r="Z208" i="20"/>
  <c r="Y312" i="20"/>
  <c r="Z312" i="20"/>
  <c r="AB206" i="6"/>
  <c r="AC206" i="6"/>
  <c r="AB227" i="6"/>
  <c r="AC227" i="6"/>
  <c r="AB253" i="6"/>
  <c r="AC253" i="6"/>
  <c r="AB290" i="6"/>
  <c r="AC290" i="6"/>
  <c r="Y231" i="4"/>
  <c r="Z231" i="4"/>
  <c r="Y292" i="4"/>
  <c r="Z292" i="4"/>
  <c r="AB268" i="6"/>
  <c r="AC268" i="6"/>
  <c r="AB272" i="6"/>
  <c r="AC272" i="6"/>
  <c r="Y269" i="20"/>
  <c r="Z269" i="20"/>
  <c r="Y229" i="4"/>
  <c r="Z229" i="4"/>
  <c r="Y205" i="4"/>
  <c r="Z205" i="4"/>
  <c r="AB230" i="6"/>
  <c r="AC230" i="6"/>
  <c r="AB289" i="6"/>
  <c r="AC289" i="6"/>
  <c r="Y317" i="4"/>
  <c r="Z317" i="4"/>
  <c r="AB208" i="6"/>
  <c r="AC208" i="6"/>
  <c r="AB296" i="6"/>
  <c r="AC296" i="6"/>
  <c r="AB295" i="6"/>
  <c r="AC295" i="6"/>
  <c r="X250" i="4"/>
  <c r="I44" i="19"/>
  <c r="O44" i="19" s="1"/>
  <c r="P44" i="19" s="1"/>
  <c r="Q44" i="19" s="1"/>
  <c r="Y311" i="20"/>
  <c r="Z311" i="20"/>
  <c r="AB269" i="6"/>
  <c r="AC269" i="6"/>
  <c r="AB207" i="6"/>
  <c r="AC207" i="6"/>
  <c r="X311" i="4"/>
  <c r="E42" i="19"/>
  <c r="Y249" i="4"/>
  <c r="Z249" i="4"/>
  <c r="AA254" i="6"/>
  <c r="I73" i="19"/>
  <c r="Y269" i="21"/>
  <c r="Z269" i="21"/>
  <c r="AA228" i="6"/>
  <c r="G68" i="19"/>
  <c r="O68" i="19" s="1"/>
  <c r="P68" i="19" s="1"/>
  <c r="Q68" i="19" s="1"/>
  <c r="AA316" i="6"/>
  <c r="E72" i="19"/>
  <c r="O72" i="19" s="1"/>
  <c r="P72" i="19" s="1"/>
  <c r="Q72" i="19" s="1"/>
  <c r="Y253" i="21"/>
  <c r="Z253" i="21"/>
  <c r="Y253" i="20"/>
  <c r="Z253" i="20"/>
  <c r="Y232" i="20"/>
  <c r="Z232" i="20"/>
  <c r="Y252" i="20"/>
  <c r="Z252" i="20"/>
  <c r="Y295" i="21"/>
  <c r="Z295" i="21"/>
  <c r="Y207" i="20"/>
  <c r="Z207" i="20"/>
  <c r="AB310" i="6"/>
  <c r="AC310" i="6"/>
  <c r="AB211" i="6"/>
  <c r="AC211" i="6"/>
  <c r="AB205" i="6"/>
  <c r="AC205" i="6"/>
  <c r="Y270" i="4"/>
  <c r="Z270" i="4"/>
  <c r="AB248" i="6"/>
  <c r="AC248" i="6"/>
  <c r="Y206" i="4"/>
  <c r="Z206" i="4"/>
  <c r="AB293" i="6"/>
  <c r="AC293" i="6"/>
  <c r="Y212" i="4"/>
  <c r="Z212" i="4"/>
  <c r="O66" i="19"/>
  <c r="P66" i="19" s="1"/>
  <c r="Q66" i="19" s="1"/>
  <c r="AA233" i="6"/>
  <c r="G73" i="19"/>
  <c r="AB311" i="6"/>
  <c r="AC311" i="6"/>
  <c r="Y209" i="4"/>
  <c r="Z209" i="4"/>
  <c r="AB270" i="6"/>
  <c r="AC270" i="6"/>
  <c r="AB312" i="6"/>
  <c r="AC312" i="6"/>
  <c r="AB313" i="6"/>
  <c r="AC313" i="6"/>
  <c r="Z256" i="4"/>
  <c r="Z237" i="4"/>
  <c r="Z235" i="4"/>
  <c r="Z241" i="4"/>
  <c r="Z218" i="4"/>
  <c r="Y215" i="4"/>
  <c r="Z216" i="4"/>
  <c r="O31" i="19"/>
  <c r="P31" i="19" s="1"/>
  <c r="Q31" i="19" s="1"/>
  <c r="Z198" i="4"/>
  <c r="Z194" i="4"/>
  <c r="Z195" i="4"/>
  <c r="X306" i="4"/>
  <c r="E37" i="19"/>
  <c r="X305" i="4"/>
  <c r="Y305" i="4" s="1"/>
  <c r="E36" i="19"/>
  <c r="O36" i="19" s="1"/>
  <c r="P36" i="19" s="1"/>
  <c r="Q36" i="19" s="1"/>
  <c r="Y307" i="4"/>
  <c r="Z307" i="4"/>
  <c r="X303" i="4"/>
  <c r="Y303" i="4" s="1"/>
  <c r="E34" i="19"/>
  <c r="O34" i="19" s="1"/>
  <c r="P34" i="19" s="1"/>
  <c r="Q34" i="19" s="1"/>
  <c r="Y304" i="20"/>
  <c r="Z304" i="20"/>
  <c r="X309" i="4"/>
  <c r="E40" i="19"/>
  <c r="X308" i="4"/>
  <c r="E39" i="19"/>
  <c r="X304" i="4"/>
  <c r="Z304" i="4" s="1"/>
  <c r="E35" i="19"/>
  <c r="Y303" i="20"/>
  <c r="Z303" i="20"/>
  <c r="AB298" i="6"/>
  <c r="AC298" i="6"/>
  <c r="AB307" i="6"/>
  <c r="AC307" i="6"/>
  <c r="AB299" i="6"/>
  <c r="AC299" i="6"/>
  <c r="AB301" i="6"/>
  <c r="AC301" i="6"/>
  <c r="AB300" i="6"/>
  <c r="AC300" i="6"/>
  <c r="AA306" i="6"/>
  <c r="E62" i="19"/>
  <c r="O62" i="19" s="1"/>
  <c r="P62" i="19" s="1"/>
  <c r="Q62" i="19" s="1"/>
  <c r="X298" i="4"/>
  <c r="Z298" i="4" s="1"/>
  <c r="E29" i="19"/>
  <c r="AB304" i="6"/>
  <c r="AC304" i="6"/>
  <c r="AB308" i="6"/>
  <c r="AC308" i="6"/>
  <c r="AB309" i="6"/>
  <c r="AC309" i="6"/>
  <c r="AB305" i="6"/>
  <c r="AC305" i="6"/>
  <c r="AA302" i="6"/>
  <c r="E58" i="19"/>
  <c r="O58" i="19" s="1"/>
  <c r="P58" i="19" s="1"/>
  <c r="Q58" i="19" s="1"/>
  <c r="X302" i="4"/>
  <c r="E33" i="19"/>
  <c r="AB303" i="6"/>
  <c r="AC303" i="6"/>
  <c r="Z282" i="4"/>
  <c r="O57" i="19"/>
  <c r="P57" i="19" s="1"/>
  <c r="Q57" i="19" s="1"/>
  <c r="Z278" i="4"/>
  <c r="Y287" i="20"/>
  <c r="Z287" i="20"/>
  <c r="Y287" i="21"/>
  <c r="Z287" i="21"/>
  <c r="AA278" i="6"/>
  <c r="M55" i="19"/>
  <c r="AB285" i="6"/>
  <c r="AC285" i="6"/>
  <c r="Y287" i="4"/>
  <c r="Z287" i="4"/>
  <c r="X277" i="4"/>
  <c r="Z277" i="4" s="1"/>
  <c r="M29" i="19"/>
  <c r="Y279" i="20"/>
  <c r="Z279" i="20"/>
  <c r="Y286" i="20"/>
  <c r="Z286" i="20"/>
  <c r="AB277" i="6"/>
  <c r="AC277" i="6"/>
  <c r="AB280" i="6"/>
  <c r="AC280" i="6"/>
  <c r="AB283" i="6"/>
  <c r="AC283" i="6"/>
  <c r="AB287" i="6"/>
  <c r="AC287" i="6"/>
  <c r="AB288" i="6"/>
  <c r="AC288" i="6"/>
  <c r="X288" i="4"/>
  <c r="M40" i="19"/>
  <c r="AA284" i="6"/>
  <c r="M61" i="19"/>
  <c r="AA279" i="6"/>
  <c r="M56" i="19"/>
  <c r="Y286" i="21"/>
  <c r="Z286" i="21"/>
  <c r="Q64" i="19"/>
  <c r="X285" i="4"/>
  <c r="M37" i="19"/>
  <c r="Y278" i="20"/>
  <c r="Z278" i="20"/>
  <c r="AB282" i="6"/>
  <c r="AC282" i="6"/>
  <c r="AB286" i="6"/>
  <c r="AC286" i="6"/>
  <c r="Y286" i="4"/>
  <c r="Z286" i="4"/>
  <c r="AB281" i="6"/>
  <c r="AC281" i="6"/>
  <c r="Z259" i="4"/>
  <c r="O32" i="19"/>
  <c r="P32" i="19" s="1"/>
  <c r="Q32" i="19" s="1"/>
  <c r="Z262" i="4"/>
  <c r="Z261" i="4"/>
  <c r="Z258" i="4"/>
  <c r="AB257" i="6"/>
  <c r="AC257" i="6"/>
  <c r="Y266" i="4"/>
  <c r="Z266" i="4"/>
  <c r="AB262" i="6"/>
  <c r="AC262" i="6"/>
  <c r="AB258" i="6"/>
  <c r="AC258" i="6"/>
  <c r="X264" i="4"/>
  <c r="K37" i="19"/>
  <c r="X267" i="4"/>
  <c r="K40" i="19"/>
  <c r="X260" i="4"/>
  <c r="Z260" i="4" s="1"/>
  <c r="K33" i="19"/>
  <c r="AB259" i="6"/>
  <c r="AC259" i="6"/>
  <c r="AB264" i="6"/>
  <c r="AC264" i="6"/>
  <c r="Y265" i="4"/>
  <c r="Z265" i="4"/>
  <c r="AB265" i="6"/>
  <c r="AC265" i="6"/>
  <c r="Y261" i="20"/>
  <c r="Z261" i="20"/>
  <c r="AB266" i="6"/>
  <c r="AC266" i="6"/>
  <c r="AB260" i="6"/>
  <c r="AC260" i="6"/>
  <c r="AA267" i="6"/>
  <c r="K65" i="19"/>
  <c r="O65" i="19" s="1"/>
  <c r="P65" i="19" s="1"/>
  <c r="Q65" i="19" s="1"/>
  <c r="AA261" i="6"/>
  <c r="K59" i="19"/>
  <c r="Y262" i="20"/>
  <c r="Z262" i="20"/>
  <c r="X257" i="4"/>
  <c r="Z257" i="4" s="1"/>
  <c r="K30" i="19"/>
  <c r="O30" i="19" s="1"/>
  <c r="P30" i="19" s="1"/>
  <c r="Q30" i="19" s="1"/>
  <c r="AB256" i="6"/>
  <c r="AC256" i="6"/>
  <c r="AB263" i="6"/>
  <c r="AC263" i="6"/>
  <c r="Z242" i="4"/>
  <c r="Y242" i="20"/>
  <c r="Z242" i="20"/>
  <c r="Y244" i="4"/>
  <c r="Z244" i="4"/>
  <c r="Y243" i="4"/>
  <c r="Z243" i="4"/>
  <c r="AB235" i="6"/>
  <c r="AC235" i="6"/>
  <c r="AB237" i="6"/>
  <c r="AC237" i="6"/>
  <c r="X246" i="4"/>
  <c r="I40" i="19"/>
  <c r="AA236" i="6"/>
  <c r="I55" i="19"/>
  <c r="Y242" i="21"/>
  <c r="Z242" i="21"/>
  <c r="AB243" i="6"/>
  <c r="AC243" i="6"/>
  <c r="Y245" i="4"/>
  <c r="Z245" i="4"/>
  <c r="AA242" i="6"/>
  <c r="I61" i="19"/>
  <c r="Y241" i="20"/>
  <c r="Z241" i="20"/>
  <c r="AB246" i="6"/>
  <c r="AC246" i="6"/>
  <c r="AB240" i="6"/>
  <c r="AC240" i="6"/>
  <c r="AB239" i="6"/>
  <c r="AC239" i="6"/>
  <c r="X239" i="4"/>
  <c r="Y239" i="4" s="1"/>
  <c r="I33" i="19"/>
  <c r="AB244" i="6"/>
  <c r="AC244" i="6"/>
  <c r="AB241" i="6"/>
  <c r="AC241" i="6"/>
  <c r="AB245" i="6"/>
  <c r="AC245" i="6"/>
  <c r="AB238" i="6"/>
  <c r="AC238" i="6"/>
  <c r="AB225" i="6"/>
  <c r="AC225" i="6"/>
  <c r="AB222" i="6"/>
  <c r="AC222" i="6"/>
  <c r="AB218" i="6"/>
  <c r="AC218" i="6"/>
  <c r="AB215" i="6"/>
  <c r="AC215" i="6"/>
  <c r="Y217" i="20"/>
  <c r="Z217" i="20"/>
  <c r="Y225" i="20"/>
  <c r="Z225" i="20"/>
  <c r="Y222" i="4"/>
  <c r="Z222" i="4"/>
  <c r="AB221" i="6"/>
  <c r="AC221" i="6"/>
  <c r="AB223" i="6"/>
  <c r="AC223" i="6"/>
  <c r="X220" i="4"/>
  <c r="Y220" i="4" s="1"/>
  <c r="G35" i="19"/>
  <c r="Y224" i="21"/>
  <c r="Z224" i="21"/>
  <c r="Y224" i="20"/>
  <c r="Z224" i="20"/>
  <c r="Y225" i="21"/>
  <c r="Z225" i="21"/>
  <c r="AB224" i="6"/>
  <c r="AC224" i="6"/>
  <c r="AB214" i="6"/>
  <c r="AC214" i="6"/>
  <c r="X214" i="4"/>
  <c r="Z214" i="4" s="1"/>
  <c r="G29" i="19"/>
  <c r="AB217" i="6"/>
  <c r="AC217" i="6"/>
  <c r="Y225" i="4"/>
  <c r="Z225" i="4"/>
  <c r="X223" i="4"/>
  <c r="G38" i="19"/>
  <c r="O38" i="19" s="1"/>
  <c r="P38" i="19" s="1"/>
  <c r="Q38" i="19" s="1"/>
  <c r="AA216" i="6"/>
  <c r="G56" i="19"/>
  <c r="AA219" i="6"/>
  <c r="G59" i="19"/>
  <c r="Y216" i="20"/>
  <c r="Z216" i="20"/>
  <c r="Y224" i="4"/>
  <c r="Z224" i="4"/>
  <c r="AB220" i="6"/>
  <c r="AC220" i="6"/>
  <c r="Z197" i="4"/>
  <c r="Z193" i="4"/>
  <c r="AA199" i="6"/>
  <c r="C60" i="19"/>
  <c r="O60" i="19" s="1"/>
  <c r="P60" i="19" s="1"/>
  <c r="Q60" i="19" s="1"/>
  <c r="AB195" i="6"/>
  <c r="AC195" i="6"/>
  <c r="Y195" i="20"/>
  <c r="Z195" i="20"/>
  <c r="Y196" i="20"/>
  <c r="Z196" i="20"/>
  <c r="X199" i="4"/>
  <c r="Z199" i="4" s="1"/>
  <c r="C35" i="19"/>
  <c r="X203" i="4"/>
  <c r="C39" i="19"/>
  <c r="AB201" i="6"/>
  <c r="AC201" i="6"/>
  <c r="AB200" i="6"/>
  <c r="AC200" i="6"/>
  <c r="AA198" i="6"/>
  <c r="C59" i="19"/>
  <c r="AB203" i="6"/>
  <c r="AC203" i="6"/>
  <c r="AB204" i="6"/>
  <c r="AC204" i="6"/>
  <c r="AB194" i="6"/>
  <c r="AC194" i="6"/>
  <c r="AB196" i="6"/>
  <c r="AC196" i="6"/>
  <c r="AB197" i="6"/>
  <c r="AC197" i="6"/>
  <c r="AA202" i="6"/>
  <c r="C63" i="19"/>
  <c r="O63" i="19" s="1"/>
  <c r="P63" i="19" s="1"/>
  <c r="Q63" i="19" s="1"/>
  <c r="AA193" i="6"/>
  <c r="C54" i="19"/>
  <c r="O54" i="19" s="1"/>
  <c r="P54" i="19" s="1"/>
  <c r="Q54" i="19" s="1"/>
  <c r="Y204" i="4"/>
  <c r="Z204" i="4"/>
  <c r="Y201" i="4"/>
  <c r="Z201" i="4"/>
  <c r="AB92" i="6"/>
  <c r="AC92" i="6"/>
  <c r="AB94" i="6"/>
  <c r="AC94" i="6"/>
  <c r="AB99" i="6"/>
  <c r="AC99" i="6"/>
  <c r="AB97" i="6"/>
  <c r="AC97" i="6"/>
  <c r="AB89" i="6"/>
  <c r="AC89" i="6"/>
  <c r="AB91" i="6"/>
  <c r="AC91" i="6"/>
  <c r="AB51" i="6"/>
  <c r="AC51" i="6"/>
  <c r="AB57" i="6"/>
  <c r="AC57" i="6"/>
  <c r="AB49" i="6"/>
  <c r="AC49" i="6"/>
  <c r="AB54" i="6"/>
  <c r="AC54" i="6"/>
  <c r="AB56" i="6"/>
  <c r="AC56" i="6"/>
  <c r="AB55" i="6"/>
  <c r="AC55" i="6"/>
  <c r="AB47" i="6"/>
  <c r="AC47" i="6"/>
  <c r="AB48" i="6"/>
  <c r="AC48" i="6"/>
  <c r="AB33" i="6"/>
  <c r="AC33" i="6"/>
  <c r="AA30" i="6"/>
  <c r="I58" i="11"/>
  <c r="M58" i="11" s="1"/>
  <c r="N58" i="11" s="1"/>
  <c r="O58" i="11" s="1"/>
  <c r="AA31" i="6"/>
  <c r="I59" i="11"/>
  <c r="M59" i="11" s="1"/>
  <c r="N59" i="11" s="1"/>
  <c r="O59" i="11" s="1"/>
  <c r="AB28" i="6"/>
  <c r="AC28" i="6"/>
  <c r="AA34" i="6"/>
  <c r="I62" i="11"/>
  <c r="AB27" i="6"/>
  <c r="AC27" i="6"/>
  <c r="AB29" i="6"/>
  <c r="AC29" i="6"/>
  <c r="AB35" i="6"/>
  <c r="AC35" i="6"/>
  <c r="AA32" i="6"/>
  <c r="I60" i="11"/>
  <c r="M60" i="11" s="1"/>
  <c r="N60" i="11" s="1"/>
  <c r="O60" i="11" s="1"/>
  <c r="AA26" i="6"/>
  <c r="I54" i="11"/>
  <c r="M54" i="11" s="1"/>
  <c r="N54" i="11" s="1"/>
  <c r="O54" i="11" s="1"/>
  <c r="AA25" i="6"/>
  <c r="I53" i="11"/>
  <c r="M53" i="11" s="1"/>
  <c r="N53" i="11" s="1"/>
  <c r="O53" i="11" s="1"/>
  <c r="AB36" i="6"/>
  <c r="AC36" i="6"/>
  <c r="M57" i="11"/>
  <c r="N57" i="11" s="1"/>
  <c r="O57" i="11" s="1"/>
  <c r="M64" i="11"/>
  <c r="N64" i="11" s="1"/>
  <c r="O64" i="11" s="1"/>
  <c r="M55" i="11"/>
  <c r="N55" i="11" s="1"/>
  <c r="O55" i="11" s="1"/>
  <c r="AB10" i="6"/>
  <c r="AC10" i="6"/>
  <c r="AB11" i="6"/>
  <c r="AC11" i="6"/>
  <c r="AB5" i="6"/>
  <c r="AC5" i="6"/>
  <c r="AB9" i="6"/>
  <c r="AC9" i="6"/>
  <c r="AB15" i="6"/>
  <c r="AC15" i="6"/>
  <c r="AA14" i="6"/>
  <c r="C63" i="11"/>
  <c r="M63" i="11" s="1"/>
  <c r="N63" i="11" s="1"/>
  <c r="O63" i="11" s="1"/>
  <c r="AB13" i="6"/>
  <c r="AC13" i="6"/>
  <c r="AB7" i="6"/>
  <c r="AC7" i="6"/>
  <c r="AB6" i="6"/>
  <c r="AC6" i="6"/>
  <c r="AB12" i="6"/>
  <c r="AC12" i="6"/>
  <c r="AB8" i="6"/>
  <c r="AC8" i="6"/>
  <c r="K68" i="18"/>
  <c r="L68" i="18" s="1"/>
  <c r="M68" i="18" s="1"/>
  <c r="K34" i="18"/>
  <c r="L34" i="18" s="1"/>
  <c r="M34" i="18" s="1"/>
  <c r="Y311" i="21"/>
  <c r="Z311" i="21"/>
  <c r="Y312" i="21"/>
  <c r="Z312" i="21"/>
  <c r="Y303" i="21"/>
  <c r="Z303" i="21"/>
  <c r="Y304" i="21"/>
  <c r="Z304" i="21"/>
  <c r="Y279" i="21"/>
  <c r="Z279" i="21"/>
  <c r="Y262" i="21"/>
  <c r="Z262" i="21"/>
  <c r="Y261" i="21"/>
  <c r="Z261" i="21"/>
  <c r="Y241" i="21"/>
  <c r="Z241" i="21"/>
  <c r="Y216" i="21"/>
  <c r="Z216" i="21"/>
  <c r="Y217" i="21"/>
  <c r="Z217" i="21"/>
  <c r="Y196" i="21"/>
  <c r="Z196" i="21"/>
  <c r="Y195" i="21"/>
  <c r="Z195" i="21"/>
  <c r="Y302" i="4"/>
  <c r="Z302" i="4"/>
  <c r="Y277" i="4"/>
  <c r="Y260" i="4"/>
  <c r="Y214" i="4"/>
  <c r="Y199" i="4"/>
  <c r="X32" i="4"/>
  <c r="I35" i="11"/>
  <c r="X41" i="4"/>
  <c r="I44" i="11"/>
  <c r="X69" i="4"/>
  <c r="C30" i="18"/>
  <c r="X147" i="4"/>
  <c r="G45" i="11"/>
  <c r="X56" i="4"/>
  <c r="K38" i="11"/>
  <c r="X156" i="4"/>
  <c r="G33" i="18"/>
  <c r="X40" i="4"/>
  <c r="I43" i="11"/>
  <c r="AA178" i="6"/>
  <c r="I59" i="18"/>
  <c r="K59" i="18" s="1"/>
  <c r="L59" i="18" s="1"/>
  <c r="M59" i="18" s="1"/>
  <c r="AA75" i="6"/>
  <c r="C61" i="18"/>
  <c r="K61" i="18" s="1"/>
  <c r="L61" i="18" s="1"/>
  <c r="M61" i="18" s="1"/>
  <c r="AA139" i="6"/>
  <c r="G62" i="11"/>
  <c r="AA148" i="6"/>
  <c r="G71" i="11"/>
  <c r="M71" i="11" s="1"/>
  <c r="N71" i="11" s="1"/>
  <c r="O71" i="11" s="1"/>
  <c r="X5" i="4"/>
  <c r="C29" i="11"/>
  <c r="M29" i="11" s="1"/>
  <c r="N29" i="11" s="1"/>
  <c r="O29" i="11" s="1"/>
  <c r="Y183" i="4"/>
  <c r="Z183" i="4"/>
  <c r="AB167" i="6"/>
  <c r="AC167" i="6"/>
  <c r="AB83" i="6"/>
  <c r="AC83" i="6"/>
  <c r="Y96" i="4"/>
  <c r="Z96" i="4"/>
  <c r="AB122" i="6"/>
  <c r="AC122" i="6"/>
  <c r="Y104" i="4"/>
  <c r="Z104" i="4"/>
  <c r="AB151" i="6"/>
  <c r="AC151" i="6"/>
  <c r="Y44" i="4"/>
  <c r="Z44" i="4"/>
  <c r="Y146" i="4"/>
  <c r="Z146" i="4"/>
  <c r="Y164" i="4"/>
  <c r="Z164" i="4"/>
  <c r="AB67" i="6"/>
  <c r="AC67" i="6"/>
  <c r="Y179" i="4"/>
  <c r="Z179" i="4"/>
  <c r="AB126" i="6"/>
  <c r="AC126" i="6"/>
  <c r="Y110" i="4"/>
  <c r="Z110" i="4"/>
  <c r="Y103" i="4"/>
  <c r="Z103" i="4"/>
  <c r="AB141" i="6"/>
  <c r="AC141" i="6"/>
  <c r="AB144" i="6"/>
  <c r="AC144" i="6"/>
  <c r="Y70" i="4"/>
  <c r="Z70" i="4"/>
  <c r="K66" i="18"/>
  <c r="L66" i="18" s="1"/>
  <c r="M66" i="18" s="1"/>
  <c r="K55" i="18"/>
  <c r="L55" i="18" s="1"/>
  <c r="M55" i="18" s="1"/>
  <c r="Y10" i="4"/>
  <c r="Z10" i="4"/>
  <c r="Y127" i="4"/>
  <c r="Z127" i="4"/>
  <c r="AB164" i="6"/>
  <c r="AC164" i="6"/>
  <c r="AB78" i="6"/>
  <c r="AC78" i="6"/>
  <c r="Y155" i="4"/>
  <c r="Z155" i="4"/>
  <c r="Y63" i="4"/>
  <c r="Z63" i="4"/>
  <c r="AB109" i="6"/>
  <c r="AC109" i="6"/>
  <c r="Y14" i="4"/>
  <c r="Z14" i="4"/>
  <c r="X62" i="4"/>
  <c r="K44" i="11"/>
  <c r="X125" i="4"/>
  <c r="E44" i="18"/>
  <c r="AA70" i="6"/>
  <c r="C56" i="18"/>
  <c r="AA179" i="6"/>
  <c r="I60" i="18"/>
  <c r="K60" i="18" s="1"/>
  <c r="L60" i="18" s="1"/>
  <c r="M60" i="18" s="1"/>
  <c r="Y11" i="4"/>
  <c r="Z11" i="4"/>
  <c r="Y83" i="4"/>
  <c r="Z83" i="4"/>
  <c r="Y105" i="4"/>
  <c r="Z105" i="4"/>
  <c r="Y98" i="4"/>
  <c r="Z98" i="4"/>
  <c r="Y149" i="4"/>
  <c r="Z149" i="4"/>
  <c r="Y176" i="4"/>
  <c r="Z176" i="4"/>
  <c r="Y51" i="4"/>
  <c r="Z51" i="4"/>
  <c r="Y161" i="4"/>
  <c r="Z161" i="4"/>
  <c r="Y12" i="4"/>
  <c r="Z12" i="4"/>
  <c r="Y8" i="4"/>
  <c r="Z8" i="4"/>
  <c r="AB186" i="6"/>
  <c r="AC186" i="6"/>
  <c r="AB121" i="6"/>
  <c r="AC121" i="6"/>
  <c r="K39" i="18"/>
  <c r="L39" i="18" s="1"/>
  <c r="M39" i="18" s="1"/>
  <c r="Y60" i="4"/>
  <c r="Z60" i="4"/>
  <c r="AB158" i="6"/>
  <c r="AC158" i="6"/>
  <c r="AB111" i="6"/>
  <c r="AC111" i="6"/>
  <c r="Y121" i="4"/>
  <c r="Z121" i="4"/>
  <c r="AB119" i="6"/>
  <c r="AC119" i="6"/>
  <c r="Y169" i="4"/>
  <c r="Z169" i="4"/>
  <c r="K57" i="18"/>
  <c r="L57" i="18" s="1"/>
  <c r="M57" i="18" s="1"/>
  <c r="AB124" i="6"/>
  <c r="AC124" i="6"/>
  <c r="Y47" i="4"/>
  <c r="Z47" i="4"/>
  <c r="Y36" i="4"/>
  <c r="Z36" i="4"/>
  <c r="AB80" i="6"/>
  <c r="AC80" i="6"/>
  <c r="AB69" i="6"/>
  <c r="AC69" i="6"/>
  <c r="Y23" i="4"/>
  <c r="Z23" i="4"/>
  <c r="X39" i="4"/>
  <c r="I42" i="11"/>
  <c r="X33" i="4"/>
  <c r="I36" i="11"/>
  <c r="M36" i="11" s="1"/>
  <c r="N36" i="11" s="1"/>
  <c r="O36" i="11" s="1"/>
  <c r="X135" i="4"/>
  <c r="G33" i="11"/>
  <c r="M33" i="11" s="1"/>
  <c r="N33" i="11" s="1"/>
  <c r="O33" i="11" s="1"/>
  <c r="X61" i="4"/>
  <c r="K43" i="11"/>
  <c r="X111" i="4"/>
  <c r="E30" i="18"/>
  <c r="X77" i="4"/>
  <c r="C38" i="18"/>
  <c r="X76" i="4"/>
  <c r="C37" i="18"/>
  <c r="K37" i="18" s="1"/>
  <c r="L37" i="18" s="1"/>
  <c r="M37" i="18" s="1"/>
  <c r="X101" i="4"/>
  <c r="E41" i="11"/>
  <c r="AA138" i="6"/>
  <c r="G61" i="11"/>
  <c r="M61" i="11" s="1"/>
  <c r="N61" i="11" s="1"/>
  <c r="O61" i="11" s="1"/>
  <c r="AA79" i="6"/>
  <c r="C65" i="18"/>
  <c r="K65" i="18" s="1"/>
  <c r="L65" i="18" s="1"/>
  <c r="M65" i="18" s="1"/>
  <c r="X13" i="4"/>
  <c r="C37" i="11"/>
  <c r="Y120" i="4"/>
  <c r="Z120" i="4"/>
  <c r="Y119" i="4"/>
  <c r="Z119" i="4"/>
  <c r="AB134" i="6"/>
  <c r="AC134" i="6"/>
  <c r="K42" i="18"/>
  <c r="L42" i="18" s="1"/>
  <c r="M42" i="18" s="1"/>
  <c r="AB82" i="6"/>
  <c r="AC82" i="6"/>
  <c r="Y7" i="4"/>
  <c r="Z7" i="4"/>
  <c r="AB176" i="6"/>
  <c r="AC176" i="6"/>
  <c r="AB85" i="6"/>
  <c r="AC85" i="6"/>
  <c r="Y73" i="4"/>
  <c r="Z73" i="4"/>
  <c r="AB190" i="6"/>
  <c r="AC190" i="6"/>
  <c r="AB142" i="6"/>
  <c r="AC142" i="6"/>
  <c r="Y79" i="4"/>
  <c r="Z79" i="4"/>
  <c r="Y175" i="4"/>
  <c r="Z175" i="4"/>
  <c r="Y112" i="4"/>
  <c r="Z112" i="4"/>
  <c r="AB127" i="6"/>
  <c r="AC127" i="6"/>
  <c r="Y80" i="4"/>
  <c r="Z80" i="4"/>
  <c r="AB149" i="6"/>
  <c r="AC149" i="6"/>
  <c r="AB120" i="6"/>
  <c r="AC120" i="6"/>
  <c r="Y151" i="4"/>
  <c r="Z151" i="4"/>
  <c r="Y78" i="4"/>
  <c r="Z78" i="4"/>
  <c r="Y54" i="4"/>
  <c r="Z54" i="4"/>
  <c r="AB71" i="6"/>
  <c r="AC71" i="6"/>
  <c r="Y75" i="4"/>
  <c r="Z75" i="4"/>
  <c r="K32" i="18"/>
  <c r="L32" i="18" s="1"/>
  <c r="M32" i="18" s="1"/>
  <c r="AB182" i="6"/>
  <c r="AC182" i="6"/>
  <c r="AB132" i="6"/>
  <c r="AC132" i="6"/>
  <c r="AB113" i="6"/>
  <c r="AC113" i="6"/>
  <c r="Y184" i="4"/>
  <c r="Z184" i="4"/>
  <c r="Y29" i="4"/>
  <c r="Z29" i="4"/>
  <c r="AB74" i="6"/>
  <c r="AC74" i="6"/>
  <c r="Y22" i="4"/>
  <c r="Z22" i="4"/>
  <c r="X92" i="4"/>
  <c r="E32" i="11"/>
  <c r="M32" i="11" s="1"/>
  <c r="N32" i="11" s="1"/>
  <c r="O32" i="11" s="1"/>
  <c r="X177" i="4"/>
  <c r="I33" i="18"/>
  <c r="X67" i="4"/>
  <c r="C28" i="18"/>
  <c r="K28" i="18" s="1"/>
  <c r="L28" i="18" s="1"/>
  <c r="M28" i="18" s="1"/>
  <c r="X42" i="4"/>
  <c r="I45" i="11"/>
  <c r="X173" i="4"/>
  <c r="I29" i="18"/>
  <c r="X100" i="4"/>
  <c r="E40" i="11"/>
  <c r="X185" i="4"/>
  <c r="I41" i="18"/>
  <c r="X6" i="4"/>
  <c r="C30" i="11"/>
  <c r="X20" i="4"/>
  <c r="C44" i="11"/>
  <c r="AA152" i="6"/>
  <c r="G54" i="18"/>
  <c r="L47" i="11"/>
  <c r="X124" i="4"/>
  <c r="E43" i="18"/>
  <c r="AA188" i="6"/>
  <c r="I69" i="18"/>
  <c r="K69" i="18" s="1"/>
  <c r="L69" i="18" s="1"/>
  <c r="M69" i="18" s="1"/>
  <c r="AB84" i="6"/>
  <c r="AC84" i="6"/>
  <c r="Y168" i="4"/>
  <c r="Z168" i="4"/>
  <c r="Y81" i="4"/>
  <c r="Z81" i="4"/>
  <c r="Y133" i="4"/>
  <c r="Z133" i="4"/>
  <c r="Y153" i="4"/>
  <c r="Z153" i="4"/>
  <c r="Y162" i="4"/>
  <c r="Z162" i="4"/>
  <c r="AB76" i="6"/>
  <c r="AC76" i="6"/>
  <c r="Y116" i="4"/>
  <c r="Z116" i="4"/>
  <c r="Y141" i="4"/>
  <c r="Z141" i="4"/>
  <c r="AB175" i="6"/>
  <c r="AC175" i="6"/>
  <c r="AB116" i="6"/>
  <c r="AC116" i="6"/>
  <c r="K47" i="18"/>
  <c r="L47" i="18" s="1"/>
  <c r="M47" i="18" s="1"/>
  <c r="AB72" i="6"/>
  <c r="AC72" i="6"/>
  <c r="AB140" i="6"/>
  <c r="AC140" i="6"/>
  <c r="Y65" i="4"/>
  <c r="Z65" i="4"/>
  <c r="Y130" i="4"/>
  <c r="Z130" i="4"/>
  <c r="AB128" i="6"/>
  <c r="AC128" i="6"/>
  <c r="Y106" i="4"/>
  <c r="Z106" i="4"/>
  <c r="AB189" i="6"/>
  <c r="AC189" i="6"/>
  <c r="AB114" i="6"/>
  <c r="AC114" i="6"/>
  <c r="Y64" i="4"/>
  <c r="Z64" i="4"/>
  <c r="Y58" i="4"/>
  <c r="Z58" i="4"/>
  <c r="AB181" i="6"/>
  <c r="AC181" i="6"/>
  <c r="Y84" i="4"/>
  <c r="Z84" i="4"/>
  <c r="Y117" i="4"/>
  <c r="Z117" i="4"/>
  <c r="Y71" i="4"/>
  <c r="Z71" i="4"/>
  <c r="X38" i="4"/>
  <c r="I41" i="11"/>
  <c r="X53" i="4"/>
  <c r="K35" i="11"/>
  <c r="X43" i="4"/>
  <c r="I46" i="11"/>
  <c r="M46" i="11" s="1"/>
  <c r="N46" i="11" s="1"/>
  <c r="O46" i="11" s="1"/>
  <c r="X122" i="4"/>
  <c r="E41" i="18"/>
  <c r="X114" i="4"/>
  <c r="E33" i="18"/>
  <c r="X142" i="4"/>
  <c r="G40" i="11"/>
  <c r="X188" i="4"/>
  <c r="I44" i="18"/>
  <c r="X85" i="4"/>
  <c r="C46" i="18"/>
  <c r="K46" i="18" s="1"/>
  <c r="L46" i="18" s="1"/>
  <c r="M46" i="18" s="1"/>
  <c r="X74" i="4"/>
  <c r="C35" i="18"/>
  <c r="K35" i="18" s="1"/>
  <c r="L35" i="18" s="1"/>
  <c r="M35" i="18" s="1"/>
  <c r="X136" i="4"/>
  <c r="G34" i="11"/>
  <c r="AA177" i="6"/>
  <c r="I58" i="18"/>
  <c r="K58" i="18" s="1"/>
  <c r="L58" i="18" s="1"/>
  <c r="M58" i="18" s="1"/>
  <c r="AB162" i="6"/>
  <c r="AC162" i="6"/>
  <c r="Y88" i="4"/>
  <c r="Z88" i="4"/>
  <c r="AB131" i="6"/>
  <c r="AC131" i="6"/>
  <c r="AB185" i="6"/>
  <c r="AC185" i="6"/>
  <c r="AB153" i="6"/>
  <c r="AC153" i="6"/>
  <c r="Y109" i="4"/>
  <c r="Z109" i="4"/>
  <c r="AB161" i="6"/>
  <c r="AC161" i="6"/>
  <c r="AB168" i="6"/>
  <c r="AC168" i="6"/>
  <c r="AB165" i="6"/>
  <c r="AC165" i="6"/>
  <c r="AB115" i="6"/>
  <c r="AC115" i="6"/>
  <c r="Y118" i="4"/>
  <c r="Z118" i="4"/>
  <c r="Y180" i="4"/>
  <c r="Z180" i="4"/>
  <c r="Y50" i="4"/>
  <c r="Z50" i="4"/>
  <c r="Y186" i="4"/>
  <c r="Z186" i="4"/>
  <c r="Y126" i="4"/>
  <c r="Z126" i="4"/>
  <c r="AB170" i="6"/>
  <c r="AC170" i="6"/>
  <c r="Y25" i="4"/>
  <c r="Z25" i="4"/>
  <c r="Y86" i="4"/>
  <c r="Z86" i="4"/>
  <c r="Y28" i="4"/>
  <c r="Z28" i="4"/>
  <c r="M42" i="11"/>
  <c r="N42" i="11" s="1"/>
  <c r="O42" i="11" s="1"/>
  <c r="AB110" i="6"/>
  <c r="AC110" i="6"/>
  <c r="AB183" i="6"/>
  <c r="AC183" i="6"/>
  <c r="AB112" i="6"/>
  <c r="AC112" i="6"/>
  <c r="Y95" i="4"/>
  <c r="Z95" i="4"/>
  <c r="Y72" i="4"/>
  <c r="Z72" i="4"/>
  <c r="AB117" i="6"/>
  <c r="AC117" i="6"/>
  <c r="Y26" i="4"/>
  <c r="Z26" i="4"/>
  <c r="X34" i="4"/>
  <c r="I37" i="11"/>
  <c r="X189" i="4"/>
  <c r="I45" i="18"/>
  <c r="K45" i="18" s="1"/>
  <c r="L45" i="18" s="1"/>
  <c r="M45" i="18" s="1"/>
  <c r="X107" i="4"/>
  <c r="E47" i="11"/>
  <c r="M47" i="11" s="1"/>
  <c r="N47" i="11" s="1"/>
  <c r="AA173" i="6"/>
  <c r="I54" i="18"/>
  <c r="X15" i="4"/>
  <c r="C39" i="11"/>
  <c r="M39" i="11" s="1"/>
  <c r="N39" i="11" s="1"/>
  <c r="O39" i="11" s="1"/>
  <c r="Y138" i="4"/>
  <c r="Z138" i="4"/>
  <c r="Y172" i="4"/>
  <c r="Z172" i="4"/>
  <c r="Y37" i="4"/>
  <c r="Z37" i="4"/>
  <c r="Y89" i="4"/>
  <c r="Z89" i="4"/>
  <c r="Y158" i="4"/>
  <c r="Z158" i="4"/>
  <c r="Y131" i="4"/>
  <c r="Z131" i="4"/>
  <c r="AB187" i="6"/>
  <c r="AC187" i="6"/>
  <c r="Y16" i="4"/>
  <c r="Z16" i="4"/>
  <c r="M72" i="18"/>
  <c r="M31" i="11"/>
  <c r="N31" i="11" s="1"/>
  <c r="O31" i="11" s="1"/>
  <c r="Y93" i="4"/>
  <c r="Z93" i="4"/>
  <c r="AB133" i="6"/>
  <c r="AC133" i="6"/>
  <c r="AB143" i="6"/>
  <c r="AC143" i="6"/>
  <c r="AB180" i="6"/>
  <c r="AC180" i="6"/>
  <c r="AB125" i="6"/>
  <c r="AC125" i="6"/>
  <c r="Y190" i="4"/>
  <c r="Z190" i="4"/>
  <c r="Y152" i="4"/>
  <c r="Z152" i="4"/>
  <c r="Y145" i="4"/>
  <c r="Z145" i="4"/>
  <c r="Y18" i="4"/>
  <c r="Z18" i="4"/>
  <c r="AB172" i="6"/>
  <c r="AC172" i="6"/>
  <c r="Y148" i="4"/>
  <c r="Z148" i="4"/>
  <c r="Y163" i="4"/>
  <c r="Z163" i="4"/>
  <c r="Y144" i="4"/>
  <c r="Z144" i="4"/>
  <c r="AB135" i="6"/>
  <c r="AC135" i="6"/>
  <c r="K67" i="18"/>
  <c r="L67" i="18" s="1"/>
  <c r="M67" i="18" s="1"/>
  <c r="Y30" i="4"/>
  <c r="Z30" i="4"/>
  <c r="AB73" i="6"/>
  <c r="AC73" i="6"/>
  <c r="AB123" i="6"/>
  <c r="AC123" i="6"/>
  <c r="AA68" i="6"/>
  <c r="C54" i="18"/>
  <c r="X35" i="4"/>
  <c r="I38" i="11"/>
  <c r="X68" i="4"/>
  <c r="C29" i="18"/>
  <c r="X182" i="4"/>
  <c r="I38" i="18"/>
  <c r="X27" i="4"/>
  <c r="I30" i="11"/>
  <c r="X159" i="4"/>
  <c r="G36" i="18"/>
  <c r="K36" i="18" s="1"/>
  <c r="L36" i="18" s="1"/>
  <c r="M36" i="18" s="1"/>
  <c r="X55" i="4"/>
  <c r="K37" i="11"/>
  <c r="AA147" i="6"/>
  <c r="G70" i="11"/>
  <c r="M70" i="11" s="1"/>
  <c r="N70" i="11" s="1"/>
  <c r="O70" i="11" s="1"/>
  <c r="AA160" i="6"/>
  <c r="G62" i="18"/>
  <c r="K62" i="18" s="1"/>
  <c r="L62" i="18" s="1"/>
  <c r="M62" i="18" s="1"/>
  <c r="Y9" i="4"/>
  <c r="Z9" i="4"/>
  <c r="Y165" i="4"/>
  <c r="Z165" i="4"/>
  <c r="AB159" i="6"/>
  <c r="AC159" i="6"/>
  <c r="AB118" i="6"/>
  <c r="AC118" i="6"/>
  <c r="Y134" i="4"/>
  <c r="Z134" i="4"/>
  <c r="AB130" i="6"/>
  <c r="AC130" i="6"/>
  <c r="AB155" i="6"/>
  <c r="AC155" i="6"/>
  <c r="Y178" i="4"/>
  <c r="Z178" i="4"/>
  <c r="AB163" i="6"/>
  <c r="AC163" i="6"/>
  <c r="AB86" i="6"/>
  <c r="AC86" i="6"/>
  <c r="Y123" i="4"/>
  <c r="Z123" i="4"/>
  <c r="Y191" i="4"/>
  <c r="Z191" i="4"/>
  <c r="Y91" i="4"/>
  <c r="Z91" i="4"/>
  <c r="Y170" i="4"/>
  <c r="Z170" i="4"/>
  <c r="AB166" i="6"/>
  <c r="AC166" i="6"/>
  <c r="Y140" i="4"/>
  <c r="Z140" i="4"/>
  <c r="Y139" i="4"/>
  <c r="Z139" i="4"/>
  <c r="Y166" i="4"/>
  <c r="Z166" i="4"/>
  <c r="Y57" i="4"/>
  <c r="Z57" i="4"/>
  <c r="K63" i="18"/>
  <c r="L63" i="18" s="1"/>
  <c r="M63" i="18" s="1"/>
  <c r="Y21" i="4"/>
  <c r="Z21" i="4"/>
  <c r="AB81" i="6"/>
  <c r="AC81" i="6"/>
  <c r="AB174" i="6"/>
  <c r="AC174" i="6"/>
  <c r="Y49" i="4"/>
  <c r="Z49" i="4"/>
  <c r="Y94" i="4"/>
  <c r="Z94" i="4"/>
  <c r="AB137" i="6"/>
  <c r="AC137" i="6"/>
  <c r="Y59" i="4"/>
  <c r="Z59" i="4"/>
  <c r="AB136" i="6"/>
  <c r="AC136" i="6"/>
  <c r="X31" i="4"/>
  <c r="I34" i="11"/>
  <c r="X52" i="4"/>
  <c r="K34" i="11"/>
  <c r="X46" i="4"/>
  <c r="K28" i="11"/>
  <c r="M28" i="11" s="1"/>
  <c r="N28" i="11" s="1"/>
  <c r="O28" i="11" s="1"/>
  <c r="X132" i="4"/>
  <c r="G30" i="11"/>
  <c r="X90" i="4"/>
  <c r="E30" i="11"/>
  <c r="AA154" i="6"/>
  <c r="G56" i="18"/>
  <c r="X187" i="4"/>
  <c r="I43" i="18"/>
  <c r="Y181" i="4"/>
  <c r="Z181" i="4"/>
  <c r="Y143" i="4"/>
  <c r="Z143" i="4"/>
  <c r="Y48" i="4"/>
  <c r="Z48" i="4"/>
  <c r="AB169" i="6"/>
  <c r="AC169" i="6"/>
  <c r="Y99" i="4"/>
  <c r="Z99" i="4"/>
  <c r="Y113" i="4"/>
  <c r="Z113" i="4"/>
  <c r="Y157" i="4"/>
  <c r="Z157" i="4"/>
  <c r="Y19" i="4"/>
  <c r="Z19" i="4"/>
  <c r="AB145" i="6"/>
  <c r="AC145" i="6"/>
  <c r="Y128" i="4"/>
  <c r="Z128" i="4"/>
  <c r="K53" i="18"/>
  <c r="L53" i="18" s="1"/>
  <c r="M53" i="18" s="1"/>
  <c r="AB146" i="6"/>
  <c r="AC146" i="6"/>
  <c r="AB157" i="6"/>
  <c r="AC157" i="6"/>
  <c r="Y167" i="4"/>
  <c r="Z167" i="4"/>
  <c r="AB191" i="6"/>
  <c r="AC191" i="6"/>
  <c r="AB77" i="6"/>
  <c r="AC77" i="6"/>
  <c r="Y115" i="4"/>
  <c r="Z115" i="4"/>
  <c r="AB156" i="6"/>
  <c r="AC156" i="6"/>
  <c r="Y97" i="4"/>
  <c r="Z97" i="4"/>
  <c r="K31" i="18"/>
  <c r="L31" i="18" s="1"/>
  <c r="M31" i="18" s="1"/>
  <c r="AB184" i="6"/>
  <c r="AC184" i="6"/>
  <c r="Y102" i="4"/>
  <c r="Z102" i="4"/>
  <c r="Y174" i="4"/>
  <c r="Z174" i="4"/>
  <c r="Y154" i="4"/>
  <c r="Z154" i="4"/>
  <c r="Y160" i="4"/>
  <c r="Z160" i="4"/>
  <c r="Y82" i="4"/>
  <c r="Z82" i="4"/>
  <c r="Y137" i="4"/>
  <c r="Z137" i="4"/>
  <c r="K64" i="18"/>
  <c r="L64" i="18" s="1"/>
  <c r="M64" i="18" s="1"/>
  <c r="AB106" i="6"/>
  <c r="AC106" i="6"/>
  <c r="T32" i="4"/>
  <c r="M43" i="11" l="1"/>
  <c r="N43" i="11" s="1"/>
  <c r="O43" i="11" s="1"/>
  <c r="M44" i="11"/>
  <c r="N44" i="11" s="1"/>
  <c r="O44" i="11" s="1"/>
  <c r="O45" i="19"/>
  <c r="P45" i="19" s="1"/>
  <c r="Q45" i="19" s="1"/>
  <c r="K44" i="18"/>
  <c r="L44" i="18" s="1"/>
  <c r="M44" i="18" s="1"/>
  <c r="M45" i="11"/>
  <c r="N45" i="11" s="1"/>
  <c r="O45" i="11" s="1"/>
  <c r="O42" i="19"/>
  <c r="P42" i="19" s="1"/>
  <c r="Q42" i="19" s="1"/>
  <c r="O37" i="19"/>
  <c r="P37" i="19" s="1"/>
  <c r="Q37" i="19" s="1"/>
  <c r="Y275" i="4"/>
  <c r="Z275" i="4"/>
  <c r="Y254" i="4"/>
  <c r="Z254" i="4"/>
  <c r="Y274" i="4"/>
  <c r="Z274" i="4"/>
  <c r="AB292" i="6"/>
  <c r="AC292" i="6"/>
  <c r="Y272" i="4"/>
  <c r="Z272" i="4"/>
  <c r="AC233" i="6"/>
  <c r="AB233" i="6"/>
  <c r="Y208" i="4"/>
  <c r="Z208" i="4"/>
  <c r="Y269" i="4"/>
  <c r="Z269" i="4"/>
  <c r="Y207" i="4"/>
  <c r="Z207" i="4"/>
  <c r="O73" i="19"/>
  <c r="P73" i="19" s="1"/>
  <c r="Q73" i="19" s="1"/>
  <c r="AB254" i="6"/>
  <c r="AC254" i="6"/>
  <c r="Z305" i="4"/>
  <c r="AB316" i="6"/>
  <c r="AC316" i="6"/>
  <c r="Y290" i="4"/>
  <c r="Z290" i="4"/>
  <c r="Y315" i="4"/>
  <c r="Z315" i="4"/>
  <c r="AB212" i="6"/>
  <c r="AC212" i="6"/>
  <c r="Y314" i="4"/>
  <c r="Z314" i="4"/>
  <c r="AB228" i="6"/>
  <c r="AC228" i="6"/>
  <c r="Y311" i="4"/>
  <c r="Z311" i="4"/>
  <c r="Y211" i="4"/>
  <c r="Z211" i="4"/>
  <c r="Y247" i="4"/>
  <c r="Z247" i="4"/>
  <c r="O47" i="19"/>
  <c r="P47" i="19" s="1"/>
  <c r="Q47" i="19" s="1"/>
  <c r="Y293" i="4"/>
  <c r="Z293" i="4"/>
  <c r="AC275" i="6"/>
  <c r="Y250" i="4"/>
  <c r="Z250" i="4"/>
  <c r="O48" i="19"/>
  <c r="P48" i="19" s="1"/>
  <c r="Q48" i="19" s="1"/>
  <c r="Y232" i="4"/>
  <c r="Z232" i="4"/>
  <c r="AB229" i="6"/>
  <c r="AC229" i="6"/>
  <c r="Z239" i="4"/>
  <c r="Z220" i="4"/>
  <c r="Y298" i="4"/>
  <c r="Y304" i="4"/>
  <c r="Z303" i="4"/>
  <c r="AB306" i="6"/>
  <c r="AC306" i="6"/>
  <c r="Y308" i="4"/>
  <c r="Z308" i="4"/>
  <c r="Y309" i="4"/>
  <c r="Z309" i="4"/>
  <c r="O39" i="19"/>
  <c r="P39" i="19" s="1"/>
  <c r="Q39" i="19" s="1"/>
  <c r="AB302" i="6"/>
  <c r="AC302" i="6"/>
  <c r="Y306" i="4"/>
  <c r="Z306" i="4"/>
  <c r="O29" i="19"/>
  <c r="P29" i="19" s="1"/>
  <c r="Q29" i="19" s="1"/>
  <c r="AB279" i="6"/>
  <c r="AC279" i="6"/>
  <c r="AB284" i="6"/>
  <c r="AC284" i="6"/>
  <c r="AB278" i="6"/>
  <c r="AC278" i="6"/>
  <c r="Y285" i="4"/>
  <c r="Z285" i="4"/>
  <c r="O61" i="19"/>
  <c r="P61" i="19" s="1"/>
  <c r="Q61" i="19" s="1"/>
  <c r="O55" i="19"/>
  <c r="P55" i="19" s="1"/>
  <c r="Q55" i="19" s="1"/>
  <c r="Y288" i="4"/>
  <c r="Z288" i="4"/>
  <c r="O56" i="19"/>
  <c r="P56" i="19" s="1"/>
  <c r="Q56" i="19" s="1"/>
  <c r="Y257" i="4"/>
  <c r="O40" i="19"/>
  <c r="P40" i="19" s="1"/>
  <c r="Q40" i="19" s="1"/>
  <c r="AB261" i="6"/>
  <c r="AC261" i="6"/>
  <c r="AB267" i="6"/>
  <c r="AC267" i="6"/>
  <c r="O33" i="19"/>
  <c r="P33" i="19" s="1"/>
  <c r="Q33" i="19" s="1"/>
  <c r="Y267" i="4"/>
  <c r="Z267" i="4"/>
  <c r="Y264" i="4"/>
  <c r="Z264" i="4"/>
  <c r="AB242" i="6"/>
  <c r="AC242" i="6"/>
  <c r="AB236" i="6"/>
  <c r="AC236" i="6"/>
  <c r="Y246" i="4"/>
  <c r="Z246" i="4"/>
  <c r="AB219" i="6"/>
  <c r="AC219" i="6"/>
  <c r="AB216" i="6"/>
  <c r="AC216" i="6"/>
  <c r="O59" i="19"/>
  <c r="P59" i="19" s="1"/>
  <c r="Q59" i="19" s="1"/>
  <c r="O35" i="19"/>
  <c r="P35" i="19" s="1"/>
  <c r="Q35" i="19" s="1"/>
  <c r="Y223" i="4"/>
  <c r="Z223" i="4"/>
  <c r="AB193" i="6"/>
  <c r="AC193" i="6"/>
  <c r="AB202" i="6"/>
  <c r="AC202" i="6"/>
  <c r="Y203" i="4"/>
  <c r="Z203" i="4"/>
  <c r="AB198" i="6"/>
  <c r="AC198" i="6"/>
  <c r="AB199" i="6"/>
  <c r="AC199" i="6"/>
  <c r="K33" i="18"/>
  <c r="L33" i="18" s="1"/>
  <c r="M33" i="18" s="1"/>
  <c r="M62" i="11"/>
  <c r="N62" i="11" s="1"/>
  <c r="O62" i="11" s="1"/>
  <c r="M37" i="11"/>
  <c r="N37" i="11" s="1"/>
  <c r="O37" i="11" s="1"/>
  <c r="M35" i="11"/>
  <c r="N35" i="11" s="1"/>
  <c r="O35" i="11" s="1"/>
  <c r="M38" i="11"/>
  <c r="N38" i="11" s="1"/>
  <c r="O38" i="11" s="1"/>
  <c r="AB25" i="6"/>
  <c r="AC25" i="6"/>
  <c r="AB31" i="6"/>
  <c r="AC31" i="6"/>
  <c r="AB26" i="6"/>
  <c r="AC26" i="6"/>
  <c r="AB30" i="6"/>
  <c r="AC30" i="6"/>
  <c r="AB32" i="6"/>
  <c r="AC32" i="6"/>
  <c r="M34" i="11"/>
  <c r="N34" i="11" s="1"/>
  <c r="O34" i="11" s="1"/>
  <c r="AB34" i="6"/>
  <c r="AC34" i="6"/>
  <c r="AB14" i="6"/>
  <c r="AC14" i="6"/>
  <c r="M30" i="11"/>
  <c r="N30" i="11" s="1"/>
  <c r="O30" i="11" s="1"/>
  <c r="K41" i="18"/>
  <c r="L41" i="18" s="1"/>
  <c r="M41" i="18" s="1"/>
  <c r="K54" i="18"/>
  <c r="L54" i="18" s="1"/>
  <c r="M54" i="18" s="1"/>
  <c r="K43" i="18"/>
  <c r="L43" i="18" s="1"/>
  <c r="M43" i="18" s="1"/>
  <c r="Y39" i="4"/>
  <c r="Z39" i="4"/>
  <c r="Y189" i="4"/>
  <c r="Z189" i="4"/>
  <c r="Y74" i="4"/>
  <c r="Z74" i="4"/>
  <c r="Y114" i="4"/>
  <c r="Z114" i="4"/>
  <c r="Y38" i="4"/>
  <c r="Z38" i="4"/>
  <c r="AB188" i="6"/>
  <c r="AC188" i="6"/>
  <c r="Y20" i="4"/>
  <c r="Z20" i="4"/>
  <c r="Y173" i="4"/>
  <c r="Z173" i="4"/>
  <c r="Y92" i="4"/>
  <c r="Z92" i="4"/>
  <c r="M41" i="11"/>
  <c r="N41" i="11" s="1"/>
  <c r="O41" i="11" s="1"/>
  <c r="K56" i="18"/>
  <c r="L56" i="18" s="1"/>
  <c r="M56" i="18" s="1"/>
  <c r="Y5" i="4"/>
  <c r="Z5" i="4"/>
  <c r="AB178" i="6"/>
  <c r="AC178" i="6"/>
  <c r="Y147" i="4"/>
  <c r="Z147" i="4"/>
  <c r="Y159" i="4"/>
  <c r="Z159" i="4"/>
  <c r="Y101" i="4"/>
  <c r="Z101" i="4"/>
  <c r="Y61" i="4"/>
  <c r="Z61" i="4"/>
  <c r="AB70" i="6"/>
  <c r="AC70" i="6"/>
  <c r="K30" i="18"/>
  <c r="L30" i="18" s="1"/>
  <c r="M30" i="18" s="1"/>
  <c r="Y68" i="4"/>
  <c r="Z68" i="4"/>
  <c r="Y35" i="4"/>
  <c r="Z35" i="4"/>
  <c r="Y15" i="4"/>
  <c r="Z15" i="4"/>
  <c r="Y34" i="4"/>
  <c r="Z34" i="4"/>
  <c r="Y85" i="4"/>
  <c r="Z85" i="4"/>
  <c r="Y122" i="4"/>
  <c r="Z122" i="4"/>
  <c r="Y124" i="4"/>
  <c r="Z124" i="4"/>
  <c r="Y6" i="4"/>
  <c r="Z6" i="4"/>
  <c r="Y42" i="4"/>
  <c r="Z42" i="4"/>
  <c r="Y13" i="4"/>
  <c r="Z13" i="4"/>
  <c r="AB148" i="6"/>
  <c r="AC148" i="6"/>
  <c r="Y40" i="4"/>
  <c r="Z40" i="4"/>
  <c r="Y69" i="4"/>
  <c r="Z69" i="4"/>
  <c r="Y55" i="4"/>
  <c r="Z55" i="4"/>
  <c r="Y111" i="4"/>
  <c r="Z111" i="4"/>
  <c r="AB179" i="6"/>
  <c r="AC179" i="6"/>
  <c r="Y187" i="4"/>
  <c r="Z187" i="4"/>
  <c r="Y46" i="4"/>
  <c r="Z46" i="4"/>
  <c r="AB160" i="6"/>
  <c r="AC160" i="6"/>
  <c r="Y27" i="4"/>
  <c r="Z27" i="4"/>
  <c r="AB68" i="6"/>
  <c r="AC68" i="6"/>
  <c r="Y76" i="4"/>
  <c r="Z76" i="4"/>
  <c r="Y135" i="4"/>
  <c r="Z135" i="4"/>
  <c r="Y125" i="4"/>
  <c r="Z125" i="4"/>
  <c r="Y90" i="4"/>
  <c r="Z90" i="4"/>
  <c r="AB173" i="6"/>
  <c r="AC173" i="6"/>
  <c r="AB177" i="6"/>
  <c r="AC177" i="6"/>
  <c r="Y188" i="4"/>
  <c r="Z188" i="4"/>
  <c r="Y43" i="4"/>
  <c r="Z43" i="4"/>
  <c r="O47" i="11"/>
  <c r="Y185" i="4"/>
  <c r="Z185" i="4"/>
  <c r="Y67" i="4"/>
  <c r="Z67" i="4"/>
  <c r="K38" i="18"/>
  <c r="L38" i="18" s="1"/>
  <c r="M38" i="18" s="1"/>
  <c r="AB139" i="6"/>
  <c r="AC139" i="6"/>
  <c r="Y156" i="4"/>
  <c r="Z156" i="4"/>
  <c r="Y41" i="4"/>
  <c r="Z41" i="4"/>
  <c r="AB154" i="6"/>
  <c r="AC154" i="6"/>
  <c r="Y52" i="4"/>
  <c r="Z52" i="4"/>
  <c r="AB147" i="6"/>
  <c r="AC147" i="6"/>
  <c r="Y182" i="4"/>
  <c r="Z182" i="4"/>
  <c r="M40" i="11"/>
  <c r="N40" i="11" s="1"/>
  <c r="O40" i="11" s="1"/>
  <c r="AB79" i="6"/>
  <c r="AC79" i="6"/>
  <c r="Y77" i="4"/>
  <c r="Z77" i="4"/>
  <c r="Y33" i="4"/>
  <c r="Z33" i="4"/>
  <c r="Y62" i="4"/>
  <c r="Z62" i="4"/>
  <c r="Y31" i="4"/>
  <c r="Z31" i="4"/>
  <c r="AB138" i="6"/>
  <c r="AC138" i="6"/>
  <c r="Y132" i="4"/>
  <c r="Z132" i="4"/>
  <c r="K29" i="18"/>
  <c r="L29" i="18" s="1"/>
  <c r="M29" i="18" s="1"/>
  <c r="Y107" i="4"/>
  <c r="Z107" i="4"/>
  <c r="Y136" i="4"/>
  <c r="Z136" i="4"/>
  <c r="Y142" i="4"/>
  <c r="Z142" i="4"/>
  <c r="Y53" i="4"/>
  <c r="Z53" i="4"/>
  <c r="AB152" i="6"/>
  <c r="AC152" i="6"/>
  <c r="Y100" i="4"/>
  <c r="Z100" i="4"/>
  <c r="Y177" i="4"/>
  <c r="Z177" i="4"/>
  <c r="AB75" i="6"/>
  <c r="AC75" i="6"/>
  <c r="Y56" i="4"/>
  <c r="Z56" i="4"/>
  <c r="Y32" i="4"/>
  <c r="Z3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tc={775795E9-59A4-4C2B-9D0B-970CC03CF14A}</author>
    <author>tc={E26A6E32-E032-4145-81F5-32992E0EE82C}</author>
    <author>tc={AA9E4D02-CF20-4B46-8624-D9D4257BE7DB}</author>
    <author>tc={6ED5C177-5F75-486B-AE5C-4D8904CC603D}</author>
    <author>tc={4A58EEE8-6932-45F5-8E80-9D47700F3E80}</author>
    <author>tc={46CE470B-EED6-45CB-8F8A-68AB7B0414E1}</author>
  </authors>
  <commentList>
    <comment ref="D1" authorId="0" shapeId="0" xr:uid="{775795E9-59A4-4C2B-9D0B-970CC03CF14A}">
      <text>
        <t>[Threaded comment]
Your version of Excel allows you to read this threaded comment; however, any edits to it will get removed if the file is opened in a newer version of Excel. Learn more: https://go.microsoft.com/fwlink/?linkid=870924
Comment:
    C:\Users\kghoward\Desktop\Rockfish SF Harvest reconstruction\R code\logbook_releaseforR</t>
      </text>
    </comment>
    <comment ref="E1" authorId="1" shapeId="0" xr:uid="{E26A6E32-E032-4145-81F5-32992E0EE82C}">
      <text>
        <t>[Threaded comment]
Your version of Excel allows you to read this threaded comment; however, any edits to it will get removed if the file is opened in a newer version of Excel. Learn more: https://go.microsoft.com/fwlink/?linkid=870924
Comment:
    SWHS data with too few respondents: 
mainland and westside=WKMA
SOUTHEAST, SOUTHWEST = SKMA
EYKT and IBS=EWYKT</t>
      </text>
    </comment>
    <comment ref="K1" authorId="2" shapeId="0" xr:uid="{AA9E4D02-CF20-4B46-8624-D9D4257BE7DB}">
      <text>
        <t>[Threaded comment]
Your version of Excel allows you to read this threaded comment; however, any edits to it will get removed if the file is opened in a newer version of Excel. Learn more: https://go.microsoft.com/fwlink/?linkid=870924
Comment:
    =logbook CFMU RF harvest /guided proportion SWHS RF harvest</t>
      </text>
    </comment>
    <comment ref="L1" authorId="3" shapeId="0" xr:uid="{6ED5C177-5F75-486B-AE5C-4D8904CC603D}">
      <text>
        <t>[Threaded comment]
Your version of Excel allows you to read this threaded comment; however, any edits to it will get removed if the file is opened in a newer version of Excel. Learn more: https://go.microsoft.com/fwlink/?linkid=870924
Comment:
    =logbook CFMU RF harvest /guided proportion SWHS RF harvest
Reply:
    pre-2011 bootstrapping needed for variance estimates</t>
      </text>
    </comment>
    <comment ref="P1" authorId="4" shapeId="0" xr:uid="{4A58EEE8-6932-45F5-8E80-9D47700F3E8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variances of log_rfharv and TOTAL_rfharv. since logbook assume variance of zero, variance = that of total harvest estimate</t>
      </text>
    </comment>
    <comment ref="E57" authorId="5" shapeId="0" xr:uid="{46CE470B-EED6-45CB-8F8A-68AB7B0414E1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substitute WKMA as best surrogate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tc={CDEF81F2-575A-4396-92F0-157572F31FB5}</author>
    <author>tc={F6C31A2C-E692-40FE-9BCF-418DC29BCE93}</author>
    <author>tc={37717508-8924-41EE-BD2E-DBB495D51F38}</author>
    <author>tc={35011469-C84D-4FE4-9515-70FC1774D3C5}</author>
  </authors>
  <commentList>
    <comment ref="D2" authorId="0" shapeId="0" xr:uid="{CDEF81F2-575A-4396-92F0-157572F31FB5}">
      <text>
        <t>[Threaded comment]
Your version of Excel allows you to read this threaded comment; however, any edits to it will get removed if the file is opened in a newer version of Excel. Learn more: https://go.microsoft.com/fwlink/?linkid=870924
Comment:
    C:\Users\kghoward\Desktop\Rockfish SF Harvest reconstruction\R code\logbook_harvest</t>
      </text>
    </comment>
    <comment ref="F2" authorId="1" shapeId="0" xr:uid="{F6C31A2C-E692-40FE-9BCF-418DC29BCE93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Substitutions when no port sample data available:
1. AFOGNAK &amp; WKMA = NORTHEAST
2. SKMA = EASTSIDE</t>
      </text>
    </comment>
    <comment ref="N2" authorId="2" shapeId="0" xr:uid="{37717508-8924-41EE-BD2E-DBB495D51F3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variances of log_rfharv and TOTAL_rfharv. since logbook assume variance of zero, variance = that of total harvest estimate</t>
      </text>
    </comment>
    <comment ref="O2" authorId="3" shapeId="0" xr:uid="{35011469-C84D-4FE4-9515-70FC1774D3C5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Substitutions when no port sample data available:
1. AFOGNAK &amp; WKMA &amp; SKMA &amp; EASTSIDE = NORTHEAST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tc={5536D63F-8920-4E36-8CC8-1A7F12ED2E6C}</author>
    <author>tc={D3FDD8F1-8010-4BF3-997A-CBBA4560959A}</author>
  </authors>
  <commentList>
    <comment ref="G2" authorId="0" shapeId="0" xr:uid="{5536D63F-8920-4E36-8CC8-1A7F12ED2E6C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Substitutions when no port sample data available from mean logbook proportions (AFOGNAK, WKMA, SKMA, CI, EASTSIDE, NORTHEAST)</t>
      </text>
    </comment>
    <comment ref="O2" authorId="1" shapeId="0" xr:uid="{D3FDD8F1-8010-4BF3-997A-CBBA4560959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variances of log_rfharv and TOTAL_rfharv. since logbook assume variance of zero, variance = that of total harvest estimate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tc={82A54769-B3F5-423E-A0B1-4937F58EE817}</author>
    <author>tc={F77074F7-6D74-4646-8869-922CC614472E}</author>
  </authors>
  <commentList>
    <comment ref="F2" authorId="0" shapeId="0" xr:uid="{82A54769-B3F5-423E-A0B1-4937F58EE817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Substitutions when no port sample data available from mean logbook proportions (AFOGNAK, WKMA, SKMA, CI, EASTSIDE, NORTHEAST)</t>
      </text>
    </comment>
    <comment ref="N2" authorId="1" shapeId="0" xr:uid="{F77074F7-6D74-4646-8869-922CC614472E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variances of log_rfharv and TOTAL_rfharv. since logbook assume variance of zero, variance = that of total harvest estimate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tc={E3EEF2A5-CF37-419A-9EE1-F429012DA333}</author>
    <author>tc={9407ED6A-3F1B-4374-97D4-4141ECFCB917}</author>
  </authors>
  <commentList>
    <comment ref="F2" authorId="0" shapeId="0" xr:uid="{E3EEF2A5-CF37-419A-9EE1-F429012DA333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Substitutions when no port sample data available from mean logbook proportions (AFOGNAK, WKMA, SKMA, CI, EASTSIDE, NORTHEAST)</t>
      </text>
    </comment>
    <comment ref="N2" authorId="1" shapeId="0" xr:uid="{9407ED6A-3F1B-4374-97D4-4141ECFCB91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variances of log_rfharv and TOTAL_rfharv. since logbook assume variance of zero, variance = that of total harvest estimate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tc={6A782F1B-EE30-4623-A70E-0F248925A880}</author>
    <author>tc={8C8DE39C-9C9D-4C4C-AFEE-9B7D1EB24BE1}</author>
  </authors>
  <commentList>
    <comment ref="C1" authorId="0" shapeId="0" xr:uid="{6A782F1B-EE30-4623-A70E-0F248925A880}">
      <text>
        <t>[Threaded comment]
Your version of Excel allows you to read this threaded comment; however, any edits to it will get removed if the file is opened in a newer version of Excel. Learn more: https://go.microsoft.com/fwlink/?linkid=870924
Comment:
    C:\Users\kghoward\Desktop\Rockfish SF Harvest reconstruction\R code\logbook_harvest</t>
      </text>
    </comment>
    <comment ref="D1" authorId="1" shapeId="0" xr:uid="{8C8DE39C-9C9D-4C4C-AFEE-9B7D1EB24BE1}">
      <text>
        <t>[Threaded comment]
Your version of Excel allows you to read this threaded comment; however, any edits to it will get removed if the file is opened in a newer version of Excel. Learn more: https://go.microsoft.com/fwlink/?linkid=870924
Comment:
    SWHS data with too few respondents: BSAI - Bering and aleutian
mainland and westside=WKMA
Chignik, SAKPEN, SOUTHEAST, SOUTHWEST = SOKO2SAP
EYKT and IBS=EWT</t>
      </text>
    </comment>
  </commentList>
</comments>
</file>

<file path=xl/sharedStrings.xml><?xml version="1.0" encoding="utf-8"?>
<sst xmlns="http://schemas.openxmlformats.org/spreadsheetml/2006/main" count="1111" uniqueCount="158">
  <si>
    <t>Region</t>
  </si>
  <si>
    <t>year</t>
  </si>
  <si>
    <t>RptArea</t>
  </si>
  <si>
    <t>BRF</t>
  </si>
  <si>
    <t>YE</t>
  </si>
  <si>
    <t xml:space="preserve">a. CFMUs with port samples </t>
  </si>
  <si>
    <t>4. Sum private and guided harvests</t>
  </si>
  <si>
    <t>Release - same methods as above steps 1-4</t>
  </si>
  <si>
    <t>sqrt_GuiBRF</t>
  </si>
  <si>
    <t>GUIDED</t>
  </si>
  <si>
    <t>UNGUIDED</t>
  </si>
  <si>
    <t>sqrt_GuiYE</t>
  </si>
  <si>
    <t>sqrt_PrivBRF</t>
  </si>
  <si>
    <t>GuiBRF_UPRLWR95</t>
  </si>
  <si>
    <t>PrivBRF_UPRLWR95</t>
  </si>
  <si>
    <t>sqrt_totalBRF</t>
  </si>
  <si>
    <t>TotalBRF_UPRLWR95</t>
  </si>
  <si>
    <t>GuiYE_UPRLWR95</t>
  </si>
  <si>
    <t>sqrt_PRivYE</t>
  </si>
  <si>
    <t>PrivYE_UPRLWR95</t>
  </si>
  <si>
    <t>sqrt_TotalYE</t>
  </si>
  <si>
    <t>TotalYE_UPRLWR95</t>
  </si>
  <si>
    <t>TOTAL</t>
  </si>
  <si>
    <t>Year</t>
  </si>
  <si>
    <t>95% CI</t>
  </si>
  <si>
    <t>NSEI</t>
  </si>
  <si>
    <t>SSEI</t>
  </si>
  <si>
    <t>SSEO</t>
  </si>
  <si>
    <t>NSEO</t>
  </si>
  <si>
    <t>CSEO</t>
  </si>
  <si>
    <t>IBS/EYKT</t>
  </si>
  <si>
    <t>AFOGNAK</t>
  </si>
  <si>
    <t>CI</t>
  </si>
  <si>
    <t>EASTSIDE</t>
  </si>
  <si>
    <t>NG</t>
  </si>
  <si>
    <t>NORTHEAS</t>
  </si>
  <si>
    <t>PWSI</t>
  </si>
  <si>
    <t>PWSO</t>
  </si>
  <si>
    <t>WKMA</t>
  </si>
  <si>
    <t>SWHS doesn't meet sample size for accurate SE estimation</t>
  </si>
  <si>
    <r>
      <t>SWHS_gprop (</t>
    </r>
    <r>
      <rPr>
        <i/>
        <sz val="11"/>
        <color theme="1"/>
        <rFont val="Calibri"/>
        <family val="2"/>
        <scheme val="minor"/>
      </rPr>
      <t>p-hat</t>
    </r>
    <r>
      <rPr>
        <i/>
        <vertAlign val="subscript"/>
        <sz val="11"/>
        <color theme="1"/>
        <rFont val="Calibri"/>
        <family val="2"/>
        <scheme val="minor"/>
      </rPr>
      <t>gi</t>
    </r>
    <r>
      <rPr>
        <sz val="11"/>
        <color theme="1"/>
        <rFont val="Calibri"/>
        <family val="2"/>
        <scheme val="minor"/>
      </rPr>
      <t>)</t>
    </r>
  </si>
  <si>
    <r>
      <t>var_SWHS_gprop (</t>
    </r>
    <r>
      <rPr>
        <i/>
        <sz val="11"/>
        <color theme="1"/>
        <rFont val="Calibri"/>
        <family val="2"/>
        <scheme val="minor"/>
      </rPr>
      <t>var p-hat</t>
    </r>
    <r>
      <rPr>
        <i/>
        <vertAlign val="subscript"/>
        <sz val="11"/>
        <color theme="1"/>
        <rFont val="Calibri"/>
        <family val="2"/>
        <scheme val="minor"/>
      </rPr>
      <t>gi</t>
    </r>
    <r>
      <rPr>
        <sz val="11"/>
        <color theme="1"/>
        <rFont val="Calibri"/>
        <family val="2"/>
        <scheme val="minor"/>
      </rPr>
      <t>)</t>
    </r>
  </si>
  <si>
    <r>
      <t>GuiBRF (</t>
    </r>
    <r>
      <rPr>
        <b/>
        <i/>
        <sz val="11"/>
        <color theme="1"/>
        <rFont val="Calibri"/>
        <family val="2"/>
        <scheme val="minor"/>
      </rPr>
      <t>G-hat</t>
    </r>
    <r>
      <rPr>
        <b/>
        <i/>
        <vertAlign val="subscript"/>
        <sz val="11"/>
        <color theme="1"/>
        <rFont val="Calibri"/>
        <family val="2"/>
        <scheme val="minor"/>
      </rPr>
      <t>Bi</t>
    </r>
    <r>
      <rPr>
        <b/>
        <sz val="11"/>
        <color theme="1"/>
        <rFont val="Calibri"/>
        <family val="2"/>
        <scheme val="minor"/>
      </rPr>
      <t>)</t>
    </r>
  </si>
  <si>
    <r>
      <t>var_GuiBRF (</t>
    </r>
    <r>
      <rPr>
        <i/>
        <sz val="11"/>
        <color theme="1"/>
        <rFont val="Calibri"/>
        <family val="2"/>
        <scheme val="minor"/>
      </rPr>
      <t>var G-hat</t>
    </r>
    <r>
      <rPr>
        <i/>
        <vertAlign val="subscript"/>
        <sz val="11"/>
        <color theme="1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)</t>
    </r>
  </si>
  <si>
    <r>
      <t>gui_var_p(BRFinPel) (</t>
    </r>
    <r>
      <rPr>
        <i/>
        <sz val="11"/>
        <color theme="1"/>
        <rFont val="Calibri"/>
        <family val="2"/>
        <scheme val="minor"/>
      </rPr>
      <t>var p-hat</t>
    </r>
    <r>
      <rPr>
        <i/>
        <vertAlign val="subscript"/>
        <sz val="11"/>
        <color theme="1"/>
        <rFont val="Calibri"/>
        <family val="2"/>
        <scheme val="minor"/>
      </rPr>
      <t>bgi)</t>
    </r>
  </si>
  <si>
    <r>
      <t>gui_p(BRFinPel) (</t>
    </r>
    <r>
      <rPr>
        <i/>
        <sz val="11"/>
        <color theme="1"/>
        <rFont val="Calibri"/>
        <family val="2"/>
        <scheme val="minor"/>
      </rPr>
      <t>p-hat</t>
    </r>
    <r>
      <rPr>
        <i/>
        <vertAlign val="subscript"/>
        <sz val="11"/>
        <color theme="1"/>
        <rFont val="Calibri"/>
        <family val="2"/>
        <scheme val="minor"/>
      </rPr>
      <t>bgi)</t>
    </r>
  </si>
  <si>
    <r>
      <t>priv_p(BRF) (</t>
    </r>
    <r>
      <rPr>
        <i/>
        <sz val="11"/>
        <color theme="1"/>
        <rFont val="Calibri"/>
        <family val="2"/>
        <scheme val="minor"/>
      </rPr>
      <t>p-hat</t>
    </r>
    <r>
      <rPr>
        <i/>
        <vertAlign val="subscript"/>
        <sz val="11"/>
        <color theme="1"/>
        <rFont val="Calibri"/>
        <family val="2"/>
        <scheme val="minor"/>
      </rPr>
      <t>Bui</t>
    </r>
    <r>
      <rPr>
        <sz val="11"/>
        <color theme="1"/>
        <rFont val="Calibri"/>
        <family val="2"/>
        <scheme val="minor"/>
      </rPr>
      <t>)</t>
    </r>
  </si>
  <si>
    <r>
      <t>priv_var_p(BRF) (</t>
    </r>
    <r>
      <rPr>
        <i/>
        <sz val="11"/>
        <color theme="1"/>
        <rFont val="Calibri"/>
        <family val="2"/>
        <scheme val="minor"/>
      </rPr>
      <t>var p-hat</t>
    </r>
    <r>
      <rPr>
        <i/>
        <vertAlign val="subscript"/>
        <sz val="11"/>
        <color theme="1"/>
        <rFont val="Calibri"/>
        <family val="2"/>
        <scheme val="minor"/>
      </rPr>
      <t>Bui</t>
    </r>
    <r>
      <rPr>
        <sz val="11"/>
        <color theme="1"/>
        <rFont val="Calibri"/>
        <family val="2"/>
        <scheme val="minor"/>
      </rPr>
      <t>)</t>
    </r>
  </si>
  <si>
    <r>
      <t>PRIV_BRF (</t>
    </r>
    <r>
      <rPr>
        <i/>
        <sz val="11"/>
        <color theme="1"/>
        <rFont val="Calibri"/>
        <family val="2"/>
        <scheme val="minor"/>
      </rPr>
      <t>U-hat</t>
    </r>
    <r>
      <rPr>
        <i/>
        <vertAlign val="subscript"/>
        <sz val="11"/>
        <color theme="1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)</t>
    </r>
  </si>
  <si>
    <r>
      <t>GuiYE (</t>
    </r>
    <r>
      <rPr>
        <b/>
        <i/>
        <sz val="11"/>
        <color theme="1"/>
        <rFont val="Calibri"/>
        <family val="2"/>
        <scheme val="minor"/>
      </rPr>
      <t>G</t>
    </r>
    <r>
      <rPr>
        <b/>
        <i/>
        <vertAlign val="subscript"/>
        <sz val="11"/>
        <color theme="1"/>
        <rFont val="Calibri"/>
        <family val="2"/>
        <scheme val="minor"/>
      </rPr>
      <t>Yi</t>
    </r>
    <r>
      <rPr>
        <b/>
        <i/>
        <sz val="11"/>
        <color theme="1"/>
        <rFont val="Calibri"/>
        <family val="2"/>
        <scheme val="minor"/>
      </rPr>
      <t xml:space="preserve"> and G-hat</t>
    </r>
    <r>
      <rPr>
        <b/>
        <i/>
        <vertAlign val="subscript"/>
        <sz val="11"/>
        <color theme="1"/>
        <rFont val="Calibri"/>
        <family val="2"/>
        <scheme val="minor"/>
      </rPr>
      <t>Yi</t>
    </r>
    <r>
      <rPr>
        <b/>
        <sz val="11"/>
        <color theme="1"/>
        <rFont val="Calibri"/>
        <family val="2"/>
        <scheme val="minor"/>
      </rPr>
      <t>)</t>
    </r>
  </si>
  <si>
    <t>Substitute neighboring CFMU values</t>
  </si>
  <si>
    <t>SKMA</t>
  </si>
  <si>
    <t>EWYKT</t>
  </si>
  <si>
    <t>average used because sample size &lt;100</t>
  </si>
  <si>
    <t>NORTHEAST</t>
  </si>
  <si>
    <t>logbook proportion used</t>
  </si>
  <si>
    <t>Total Rockfish Harvest</t>
  </si>
  <si>
    <t>Total KMA</t>
  </si>
  <si>
    <t xml:space="preserve">b. CFMU without adequate SWHS responses: use proportion from neighboring CFMU </t>
  </si>
  <si>
    <t xml:space="preserve">a. CFMUs with full samples </t>
  </si>
  <si>
    <t xml:space="preserve">1. Estimate total rockfish harvest [TOTAL_rfharv (H-hati)] by expanding logbook harvest [Log_rfharv (Gi)] by the proportion of guided harvest in total harvest from SWHS estimates [SWHS_gprop (p-hatgi)] 
</t>
  </si>
  <si>
    <t>Source data: logbook_harvest_forR.cvs; SWHS rf_byMgmtUnit_20191118.xls</t>
  </si>
  <si>
    <t>i. Use neighboring CFMU</t>
  </si>
  <si>
    <t>i. Apply %BRF from port sample [priv_p(BRF) (p-hatBui)] to private rockfish harvest [PRIV_rfharv (U-hati)] to get private BRF harv [PRIV_BRF (U-hatBi)]</t>
  </si>
  <si>
    <t>b. CFMUs with small samples (&lt;50 annually)</t>
  </si>
  <si>
    <t>c. CFMU with absent samples (less than 2 years have a sample size &gt;50 for sample estimated)</t>
  </si>
  <si>
    <r>
      <t>i. Apply mean %BRFinPelagic from port samples from years with adequate sample size for those without (</t>
    </r>
    <r>
      <rPr>
        <i/>
        <sz val="11"/>
        <color rgb="FFFF0000"/>
        <rFont val="Calibri"/>
        <family val="2"/>
        <scheme val="minor"/>
      </rPr>
      <t>use R code BS_RF_1_8_20 and Appendix_Variance_1_6_19.xls and RF_VAR_PRED.xls for variance estimates</t>
    </r>
    <r>
      <rPr>
        <sz val="11"/>
        <color theme="1"/>
        <rFont val="Calibri"/>
        <family val="2"/>
        <scheme val="minor"/>
      </rPr>
      <t>)</t>
    </r>
  </si>
  <si>
    <r>
      <t>i. Apply mean %BRF from port samples from years with adequate sample size for those without (</t>
    </r>
    <r>
      <rPr>
        <i/>
        <sz val="11"/>
        <color rgb="FFFF0000"/>
        <rFont val="Calibri"/>
        <family val="2"/>
        <scheme val="minor"/>
      </rPr>
      <t>use R code BS_RF_1_8_20 and Appendix_Variance_1_6_19.xls and RF_VAR_PRED.xls for variance estimates</t>
    </r>
    <r>
      <rPr>
        <sz val="11"/>
        <color theme="1"/>
        <rFont val="Calibri"/>
        <family val="2"/>
        <scheme val="minor"/>
      </rPr>
      <t>)</t>
    </r>
  </si>
  <si>
    <r>
      <t>a. For 1998-2010, CFMU with adequate SWHS reponses 2011 to present: expand by mean SWHS proportion, variance using bootstrap</t>
    </r>
    <r>
      <rPr>
        <sz val="11"/>
        <color rgb="FFFF0000"/>
        <rFont val="Calibri"/>
        <family val="2"/>
        <scheme val="minor"/>
      </rPr>
      <t xml:space="preserve"> (use R code BS_RF_1_8_20 and Appendix_Variance_1_6_19.xls and RF_VAR_PRED.xls for variance estimates)</t>
    </r>
  </si>
  <si>
    <t>i. Apply %BRFinPelagic from port sample [gui_p(BRFinPel) (p-hatbgi)] to Pelagic harvest number from logbook [Log_rfharv (Gi)] to get guided BRF harvest [GuiBRF (G-hatBi)]</t>
  </si>
  <si>
    <t>2. Estimate private rockfish harvest [PRIV_rfharv (U-hati)] by subtracting logbook harvest  [Log_rfharv (Gi)] from the total [TOTAL_rfharv (H-hati)]</t>
  </si>
  <si>
    <r>
      <t>var_PrivBRF (</t>
    </r>
    <r>
      <rPr>
        <i/>
        <sz val="11"/>
        <color theme="1"/>
        <rFont val="Calibri"/>
        <family val="2"/>
        <scheme val="minor"/>
      </rPr>
      <t>var U-hat</t>
    </r>
    <r>
      <rPr>
        <i/>
        <vertAlign val="subscript"/>
        <sz val="11"/>
        <color theme="1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)</t>
    </r>
  </si>
  <si>
    <r>
      <t>a. Guided YE harvest [GuiYE (GYi)] is logbook YE harvest [Gui_Yeharv (GYi)] since 2006 (</t>
    </r>
    <r>
      <rPr>
        <i/>
        <sz val="11"/>
        <color rgb="FFFF0000"/>
        <rFont val="Calibri"/>
        <family val="2"/>
        <scheme val="minor"/>
      </rPr>
      <t>Source data: logbook_harvest_forR.cvs)</t>
    </r>
  </si>
  <si>
    <t>b. Prior to 2006</t>
  </si>
  <si>
    <t xml:space="preserve">i. CFMUs with full samples </t>
  </si>
  <si>
    <t>1. Apply %YEinNonpel from port sample [gui_p(YEinNonpel) (p-hatygi)] to nonpelagic harvest number from logbook [Gui_Nonpelharv (GNi)] to get guided YE harvest [GuiYE (G-hatYi)]</t>
  </si>
  <si>
    <t>ii. CFMUs with small samples (&lt;50 annually)</t>
  </si>
  <si>
    <r>
      <t>1. Apply average %YEinNonpel from port sample for years with adequate sample size for those without</t>
    </r>
    <r>
      <rPr>
        <sz val="11"/>
        <color rgb="FFFF0000"/>
        <rFont val="Calibri"/>
        <family val="2"/>
        <scheme val="minor"/>
      </rPr>
      <t xml:space="preserve"> (use R code BS_RF_1_8_20 and Appendix_Variance_1_6_19.xls and RF_VAR_PRED.xls for variance estimates)</t>
    </r>
  </si>
  <si>
    <t>iii. CFMUs with absent samples (less than 2 years have a sample size &gt;50 for sample estimated)</t>
  </si>
  <si>
    <r>
      <t xml:space="preserve">gui_p(YEinNonpel) </t>
    </r>
    <r>
      <rPr>
        <i/>
        <sz val="11"/>
        <color theme="1"/>
        <rFont val="Calibri"/>
        <family val="2"/>
        <scheme val="minor"/>
      </rPr>
      <t>(p-hat</t>
    </r>
    <r>
      <rPr>
        <i/>
        <vertAlign val="subscript"/>
        <sz val="11"/>
        <color theme="1"/>
        <rFont val="Calibri"/>
        <family val="2"/>
        <scheme val="minor"/>
      </rPr>
      <t xml:space="preserve">ygi </t>
    </r>
    <r>
      <rPr>
        <i/>
        <sz val="11"/>
        <color theme="1"/>
        <rFont val="Calibri"/>
        <family val="2"/>
        <scheme val="minor"/>
      </rPr>
      <t>and p-bar</t>
    </r>
    <r>
      <rPr>
        <i/>
        <vertAlign val="subscript"/>
        <sz val="11"/>
        <color theme="1"/>
        <rFont val="Calibri"/>
        <family val="2"/>
        <scheme val="minor"/>
      </rPr>
      <t>ygi</t>
    </r>
    <r>
      <rPr>
        <sz val="11"/>
        <color theme="1"/>
        <rFont val="Calibri"/>
        <family val="2"/>
        <scheme val="minor"/>
      </rPr>
      <t>)</t>
    </r>
  </si>
  <si>
    <r>
      <t>gui_var_p(YEinNonpel) (</t>
    </r>
    <r>
      <rPr>
        <i/>
        <sz val="11"/>
        <color theme="1"/>
        <rFont val="Calibri"/>
        <family val="2"/>
        <scheme val="minor"/>
      </rPr>
      <t>var p-hat</t>
    </r>
    <r>
      <rPr>
        <i/>
        <vertAlign val="subscript"/>
        <sz val="11"/>
        <color theme="1"/>
        <rFont val="Calibri"/>
        <family val="2"/>
        <scheme val="minor"/>
      </rPr>
      <t xml:space="preserve">ygi </t>
    </r>
    <r>
      <rPr>
        <i/>
        <sz val="11"/>
        <color theme="1"/>
        <rFont val="Calibri"/>
        <family val="2"/>
        <scheme val="minor"/>
      </rPr>
      <t>and var p-bar</t>
    </r>
    <r>
      <rPr>
        <i/>
        <vertAlign val="subscript"/>
        <sz val="11"/>
        <color theme="1"/>
        <rFont val="Calibri"/>
        <family val="2"/>
        <scheme val="minor"/>
      </rPr>
      <t>ygi</t>
    </r>
    <r>
      <rPr>
        <sz val="11"/>
        <color theme="1"/>
        <rFont val="Calibri"/>
        <family val="2"/>
        <scheme val="minor"/>
      </rPr>
      <t>)</t>
    </r>
  </si>
  <si>
    <r>
      <t xml:space="preserve">1. Apply mean proportion of yelloweye in nonpelagic rockfish harvest since 2006 [gui_p(YEinNonpel) (p-barygi)] to the guided logbook nonpelagic harvest [Gui_Nonpelharv (GNi)] </t>
    </r>
    <r>
      <rPr>
        <sz val="11"/>
        <color rgb="FFFF0000"/>
        <rFont val="Calibri"/>
        <family val="2"/>
        <scheme val="minor"/>
      </rPr>
      <t>(use  Appendix_Variance_1_6_19.xls for variance estimates)</t>
    </r>
  </si>
  <si>
    <r>
      <t xml:space="preserve">var_GuiYE (var 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Yi</t>
    </r>
    <r>
      <rPr>
        <i/>
        <sz val="11"/>
        <color theme="1"/>
        <rFont val="Calibri"/>
        <family val="2"/>
        <scheme val="minor"/>
      </rPr>
      <t xml:space="preserve"> and G-hat</t>
    </r>
    <r>
      <rPr>
        <i/>
        <vertAlign val="subscript"/>
        <sz val="11"/>
        <color theme="1"/>
        <rFont val="Calibri"/>
        <family val="2"/>
        <scheme val="minor"/>
      </rPr>
      <t>Yi</t>
    </r>
    <r>
      <rPr>
        <sz val="11"/>
        <color theme="1"/>
        <rFont val="Calibri"/>
        <family val="2"/>
        <scheme val="minor"/>
      </rPr>
      <t>)</t>
    </r>
  </si>
  <si>
    <r>
      <t>PrivYE (U-hat</t>
    </r>
    <r>
      <rPr>
        <b/>
        <vertAlign val="subscript"/>
        <sz val="11"/>
        <color theme="1"/>
        <rFont val="Calibri"/>
        <family val="2"/>
        <scheme val="minor"/>
      </rPr>
      <t>Yi</t>
    </r>
    <r>
      <rPr>
        <b/>
        <sz val="11"/>
        <color theme="1"/>
        <rFont val="Calibri"/>
        <family val="2"/>
        <scheme val="minor"/>
      </rPr>
      <t>)</t>
    </r>
  </si>
  <si>
    <r>
      <t>var_PrivYE (var U-hat</t>
    </r>
    <r>
      <rPr>
        <vertAlign val="subscript"/>
        <sz val="11"/>
        <color theme="1"/>
        <rFont val="Calibri"/>
        <family val="2"/>
        <scheme val="minor"/>
      </rPr>
      <t>Yi</t>
    </r>
    <r>
      <rPr>
        <sz val="11"/>
        <color theme="1"/>
        <rFont val="Calibri"/>
        <family val="2"/>
        <scheme val="minor"/>
      </rPr>
      <t>)</t>
    </r>
  </si>
  <si>
    <r>
      <t>i. Apply %YE from port sample [(p-hatYui)] to private rockfish harvest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[PRIV_rfharv]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 get private YE harv [PrivYE (U-hatYi)]</t>
    </r>
  </si>
  <si>
    <r>
      <t>priv_p(YE) (p-hat</t>
    </r>
    <r>
      <rPr>
        <vertAlign val="subscript"/>
        <sz val="11"/>
        <color theme="1"/>
        <rFont val="Calibri"/>
        <family val="2"/>
        <scheme val="minor"/>
      </rPr>
      <t xml:space="preserve">Yui </t>
    </r>
    <r>
      <rPr>
        <sz val="11"/>
        <color theme="1"/>
        <rFont val="Calibri"/>
        <family val="2"/>
        <scheme val="minor"/>
      </rPr>
      <t>and p-bar</t>
    </r>
    <r>
      <rPr>
        <vertAlign val="subscript"/>
        <sz val="11"/>
        <color theme="1"/>
        <rFont val="Calibri"/>
        <family val="2"/>
        <scheme val="minor"/>
      </rPr>
      <t>Yui)</t>
    </r>
  </si>
  <si>
    <r>
      <t>priv_var_p(YE) (var p-hat</t>
    </r>
    <r>
      <rPr>
        <vertAlign val="subscript"/>
        <sz val="11"/>
        <color theme="1"/>
        <rFont val="Calibri"/>
        <family val="2"/>
        <scheme val="minor"/>
      </rPr>
      <t xml:space="preserve">Yui </t>
    </r>
    <r>
      <rPr>
        <sz val="11"/>
        <color theme="1"/>
        <rFont val="Calibri"/>
        <family val="2"/>
        <scheme val="minor"/>
      </rPr>
      <t>and var p-bar</t>
    </r>
    <r>
      <rPr>
        <vertAlign val="subscript"/>
        <sz val="11"/>
        <color theme="1"/>
        <rFont val="Calibri"/>
        <family val="2"/>
        <scheme val="minor"/>
      </rPr>
      <t>Yui)</t>
    </r>
  </si>
  <si>
    <r>
      <t>i. Apply average %YE from port sample for years with adequate sample size for those without</t>
    </r>
    <r>
      <rPr>
        <sz val="11"/>
        <color rgb="FFFF0000"/>
        <rFont val="Calibri"/>
        <family val="2"/>
        <scheme val="minor"/>
      </rPr>
      <t xml:space="preserve"> (use R code BS_RF_1_8_20 and Appendix_Variance_1_6_19.xls and RF_VAR_PRED.xls for variance estimates)</t>
    </r>
  </si>
  <si>
    <t>c. CFMUs with absent samples (less than 2 years have a sample size &gt;50 for sample estimated)</t>
  </si>
  <si>
    <r>
      <t>gui_p(YE) (p-bar</t>
    </r>
    <r>
      <rPr>
        <vertAlign val="subscript"/>
        <sz val="11"/>
        <color theme="1"/>
        <rFont val="Calibri"/>
        <family val="2"/>
        <scheme val="minor"/>
      </rPr>
      <t>Ygi</t>
    </r>
    <r>
      <rPr>
        <sz val="11"/>
        <color theme="1"/>
        <rFont val="Calibri"/>
        <family val="2"/>
        <scheme val="minor"/>
      </rPr>
      <t>)</t>
    </r>
  </si>
  <si>
    <r>
      <t>var_gui_p(YE) (var p-bar</t>
    </r>
    <r>
      <rPr>
        <vertAlign val="subscript"/>
        <sz val="11"/>
        <color theme="1"/>
        <rFont val="Calibri"/>
        <family val="2"/>
        <scheme val="minor"/>
      </rPr>
      <t>Ygi</t>
    </r>
    <r>
      <rPr>
        <sz val="11"/>
        <color theme="1"/>
        <rFont val="Calibri"/>
        <family val="2"/>
        <scheme val="minor"/>
      </rPr>
      <t>)</t>
    </r>
  </si>
  <si>
    <r>
      <t xml:space="preserve">1. Apply mean proportion of yelloweye in rockfish harvest since 2006 in guide logbook [gui_p(YE) (p-barYgi)] to the private rockfish harvest [PRIV-rfharv] </t>
    </r>
    <r>
      <rPr>
        <sz val="11"/>
        <color rgb="FFFF0000"/>
        <rFont val="Calibri"/>
        <family val="2"/>
        <scheme val="minor"/>
      </rPr>
      <t>(use  Appendix_Variance_1_6_19.xls for variance estimates)</t>
    </r>
  </si>
  <si>
    <t>a. BRF: SUM PRIVATE [PRIV_BRF (U-hatBi)] AND GUIDED BRF HARVESTS [GuiBRF (G-hatBi)] FOR TOTAL BRF HARVEST [TotalBRFharv (H-hatBi)] BY CFMU for each year</t>
  </si>
  <si>
    <t>b. YE: SUM PRIVATE [PrivYE (U-hatYi)] AND GUIDED YE HARVESTS [GuiYE (GYi and G-hatYi)] FOR TOTAL BRF HARVEST [TotalYEharv (H-hatYi)] BY CFMU for each year</t>
  </si>
  <si>
    <r>
      <t>3. Apportion harvests to assemblage and then species (</t>
    </r>
    <r>
      <rPr>
        <i/>
        <sz val="11"/>
        <color rgb="FFFF0000"/>
        <rFont val="Calibri"/>
        <family val="2"/>
        <scheme val="minor"/>
      </rPr>
      <t>Source data: species_comp_Region1_forR.csv; species_comp_Region2_forR.csv; logbook_harvest_forR.csv</t>
    </r>
    <r>
      <rPr>
        <sz val="11"/>
        <color theme="1"/>
        <rFont val="Calibri"/>
        <family val="2"/>
        <scheme val="minor"/>
      </rPr>
      <t>)</t>
    </r>
  </si>
  <si>
    <t>Total C/SC</t>
  </si>
  <si>
    <t>Total SEAK</t>
  </si>
  <si>
    <r>
      <t>Log_rfrel (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</si>
  <si>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Gui_pelrel (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Pi</t>
    </r>
    <r>
      <rPr>
        <sz val="11"/>
        <color theme="1"/>
        <rFont val="Calibri"/>
        <family val="2"/>
        <scheme val="minor"/>
      </rPr>
      <t>)</t>
    </r>
  </si>
  <si>
    <t>Gui_rfrel</t>
  </si>
  <si>
    <r>
      <t>Gui_Nonpelrel (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Ni</t>
    </r>
    <r>
      <rPr>
        <sz val="11"/>
        <color theme="1"/>
        <rFont val="Calibri"/>
        <family val="2"/>
        <scheme val="minor"/>
      </rPr>
      <t>)</t>
    </r>
  </si>
  <si>
    <r>
      <t>Gui_Yerel (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Yi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</si>
  <si>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 xml:space="preserve">TOTAL_rfrel </t>
    </r>
    <r>
      <rPr>
        <i/>
        <sz val="11"/>
        <color theme="1"/>
        <rFont val="Calibri"/>
        <family val="2"/>
        <scheme val="minor"/>
      </rPr>
      <t>(H-hati)</t>
    </r>
  </si>
  <si>
    <r>
      <rPr>
        <sz val="11"/>
        <color theme="1"/>
        <rFont val="Calibri"/>
        <family val="2"/>
        <scheme val="minor"/>
      </rPr>
      <t xml:space="preserve">var_TOTAL_rfrel </t>
    </r>
    <r>
      <rPr>
        <i/>
        <sz val="11"/>
        <color theme="1"/>
        <rFont val="Calibri"/>
        <family val="2"/>
        <scheme val="minor"/>
      </rPr>
      <t>(var H-hati)</t>
    </r>
  </si>
  <si>
    <t>sd_Rfrel</t>
  </si>
  <si>
    <t>RFrel_UPRLWR95</t>
  </si>
  <si>
    <r>
      <t>PRIV_rfrel (</t>
    </r>
    <r>
      <rPr>
        <i/>
        <sz val="11"/>
        <color theme="1"/>
        <rFont val="Calibri"/>
        <family val="2"/>
        <scheme val="minor"/>
      </rPr>
      <t>U-hat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</si>
  <si>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var_PRIV_rfrel (</t>
    </r>
    <r>
      <rPr>
        <i/>
        <sz val="11"/>
        <color theme="1"/>
        <rFont val="Calibri"/>
        <family val="2"/>
        <scheme val="minor"/>
      </rPr>
      <t>var U-hat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</si>
  <si>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sd_privrfrel</t>
  </si>
  <si>
    <t>privrfrel_UPERLWR95</t>
  </si>
  <si>
    <r>
      <t>TotalBRFrel (H-hat</t>
    </r>
    <r>
      <rPr>
        <b/>
        <vertAlign val="subscript"/>
        <sz val="11"/>
        <color theme="1"/>
        <rFont val="Calibri"/>
        <family val="2"/>
        <scheme val="minor"/>
      </rPr>
      <t>Bi</t>
    </r>
    <r>
      <rPr>
        <b/>
        <sz val="11"/>
        <color theme="1"/>
        <rFont val="Calibri"/>
        <family val="2"/>
        <scheme val="minor"/>
      </rPr>
      <t>)</t>
    </r>
  </si>
  <si>
    <r>
      <t>var_totalBRFrel (var H-hat</t>
    </r>
    <r>
      <rPr>
        <vertAlign val="subscript"/>
        <sz val="11"/>
        <color theme="1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)</t>
    </r>
  </si>
  <si>
    <r>
      <t>guiSWHS_rfrel (</t>
    </r>
    <r>
      <rPr>
        <i/>
        <sz val="11"/>
        <color theme="1"/>
        <rFont val="Calibri"/>
        <family val="2"/>
        <scheme val="minor"/>
      </rPr>
      <t>G-hat</t>
    </r>
    <r>
      <rPr>
        <i/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>)</t>
    </r>
  </si>
  <si>
    <r>
      <t>var_guiSWHS_rfrel (</t>
    </r>
    <r>
      <rPr>
        <i/>
        <sz val="11"/>
        <color theme="1"/>
        <rFont val="Calibri"/>
        <family val="2"/>
        <scheme val="minor"/>
      </rPr>
      <t>var G-hat</t>
    </r>
    <r>
      <rPr>
        <i/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>)</t>
    </r>
  </si>
  <si>
    <r>
      <t>privSWHS_rfrel (</t>
    </r>
    <r>
      <rPr>
        <i/>
        <sz val="11"/>
        <color theme="1"/>
        <rFont val="Calibri"/>
        <family val="2"/>
        <scheme val="minor"/>
      </rPr>
      <t>U-hat</t>
    </r>
    <r>
      <rPr>
        <i/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>)</t>
    </r>
  </si>
  <si>
    <r>
      <t>var_privSWHS_rfrel (</t>
    </r>
    <r>
      <rPr>
        <i/>
        <sz val="11"/>
        <color theme="1"/>
        <rFont val="Calibri"/>
        <family val="2"/>
        <scheme val="minor"/>
      </rPr>
      <t>var U-hat</t>
    </r>
    <r>
      <rPr>
        <i/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>)</t>
    </r>
  </si>
  <si>
    <t>Log_rfrel</t>
  </si>
  <si>
    <t>guiSWHS_rfrel</t>
  </si>
  <si>
    <t>var_guiSWHS_rfrel</t>
  </si>
  <si>
    <t>sd_guiSWHS_rfrel</t>
  </si>
  <si>
    <r>
      <t>TotalYErel (H-hat</t>
    </r>
    <r>
      <rPr>
        <b/>
        <vertAlign val="subscript"/>
        <sz val="11"/>
        <color theme="1"/>
        <rFont val="Calibri"/>
        <family val="2"/>
        <scheme val="minor"/>
      </rPr>
      <t>Yi</t>
    </r>
    <r>
      <rPr>
        <b/>
        <sz val="11"/>
        <color theme="1"/>
        <rFont val="Calibri"/>
        <family val="2"/>
        <scheme val="minor"/>
      </rPr>
      <t>)</t>
    </r>
  </si>
  <si>
    <r>
      <t>var_totalYErel (var H-hat</t>
    </r>
    <r>
      <rPr>
        <vertAlign val="subscript"/>
        <sz val="11"/>
        <color theme="1"/>
        <rFont val="Calibri"/>
        <family val="2"/>
        <scheme val="minor"/>
      </rPr>
      <t>Yi</t>
    </r>
    <r>
      <rPr>
        <sz val="11"/>
        <color theme="1"/>
        <rFont val="Calibri"/>
        <family val="2"/>
        <scheme val="minor"/>
      </rPr>
      <t>)</t>
    </r>
  </si>
  <si>
    <t>Total Rockfish Release</t>
  </si>
  <si>
    <t>BLACK Rockfish Release</t>
  </si>
  <si>
    <t>YELLOWEYE Rockfish Release</t>
  </si>
  <si>
    <t>Excel version SF harvest (or release) reconstruction</t>
  </si>
  <si>
    <t>PRIV_rfrel (U-hati)</t>
  </si>
  <si>
    <t>var_PRIV_rfrel (var U-hati)</t>
  </si>
  <si>
    <r>
      <t xml:space="preserve">gui_p(DSRinNonpel) </t>
    </r>
    <r>
      <rPr>
        <i/>
        <sz val="11"/>
        <color theme="1"/>
        <rFont val="Calibri"/>
        <family val="2"/>
        <scheme val="minor"/>
      </rPr>
      <t>(p-hatd</t>
    </r>
    <r>
      <rPr>
        <i/>
        <vertAlign val="subscript"/>
        <sz val="11"/>
        <color theme="1"/>
        <rFont val="Calibri"/>
        <family val="2"/>
        <scheme val="minor"/>
      </rPr>
      <t xml:space="preserve">gi </t>
    </r>
    <r>
      <rPr>
        <i/>
        <sz val="11"/>
        <color theme="1"/>
        <rFont val="Calibri"/>
        <family val="2"/>
        <scheme val="minor"/>
      </rPr>
      <t>and p-bard</t>
    </r>
    <r>
      <rPr>
        <i/>
        <vertAlign val="subscript"/>
        <sz val="11"/>
        <color theme="1"/>
        <rFont val="Calibri"/>
        <family val="2"/>
        <scheme val="minor"/>
      </rPr>
      <t>gi</t>
    </r>
    <r>
      <rPr>
        <sz val="11"/>
        <color theme="1"/>
        <rFont val="Calibri"/>
        <family val="2"/>
        <scheme val="minor"/>
      </rPr>
      <t>)</t>
    </r>
  </si>
  <si>
    <r>
      <t>gui_var_p(DSRinNonpel) (</t>
    </r>
    <r>
      <rPr>
        <i/>
        <sz val="11"/>
        <color theme="1"/>
        <rFont val="Calibri"/>
        <family val="2"/>
        <scheme val="minor"/>
      </rPr>
      <t>var p-hatd</t>
    </r>
    <r>
      <rPr>
        <i/>
        <vertAlign val="subscript"/>
        <sz val="11"/>
        <color theme="1"/>
        <rFont val="Calibri"/>
        <family val="2"/>
        <scheme val="minor"/>
      </rPr>
      <t xml:space="preserve">gi </t>
    </r>
    <r>
      <rPr>
        <i/>
        <sz val="11"/>
        <color theme="1"/>
        <rFont val="Calibri"/>
        <family val="2"/>
        <scheme val="minor"/>
      </rPr>
      <t>and var p-bard</t>
    </r>
    <r>
      <rPr>
        <i/>
        <vertAlign val="subscript"/>
        <sz val="11"/>
        <color theme="1"/>
        <rFont val="Calibri"/>
        <family val="2"/>
        <scheme val="minor"/>
      </rPr>
      <t>gi</t>
    </r>
    <r>
      <rPr>
        <sz val="11"/>
        <color theme="1"/>
        <rFont val="Calibri"/>
        <family val="2"/>
        <scheme val="minor"/>
      </rPr>
      <t>)</t>
    </r>
  </si>
  <si>
    <r>
      <t>GuiDSR (</t>
    </r>
    <r>
      <rPr>
        <b/>
        <i/>
        <sz val="11"/>
        <color theme="1"/>
        <rFont val="Calibri"/>
        <family val="2"/>
        <scheme val="minor"/>
      </rPr>
      <t>G-hatD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</si>
  <si>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 xml:space="preserve">var_GuiDSR (var </t>
    </r>
    <r>
      <rPr>
        <i/>
        <sz val="11"/>
        <color theme="1"/>
        <rFont val="Calibri"/>
        <family val="2"/>
        <scheme val="minor"/>
      </rPr>
      <t>G-hatD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</si>
  <si>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priv_p(DSR) (p-hatD</t>
    </r>
    <r>
      <rPr>
        <vertAlign val="subscript"/>
        <sz val="11"/>
        <color theme="1"/>
        <rFont val="Calibri"/>
        <family val="2"/>
        <scheme val="minor"/>
      </rPr>
      <t xml:space="preserve">ui </t>
    </r>
    <r>
      <rPr>
        <sz val="11"/>
        <color theme="1"/>
        <rFont val="Calibri"/>
        <family val="2"/>
        <scheme val="minor"/>
      </rPr>
      <t>and p-barD</t>
    </r>
    <r>
      <rPr>
        <vertAlign val="subscript"/>
        <sz val="11"/>
        <color theme="1"/>
        <rFont val="Calibri"/>
        <family val="2"/>
        <scheme val="minor"/>
      </rPr>
      <t>ui)</t>
    </r>
  </si>
  <si>
    <r>
      <t>priv_var_p(DSR) (var p-hatD</t>
    </r>
    <r>
      <rPr>
        <vertAlign val="subscript"/>
        <sz val="11"/>
        <color theme="1"/>
        <rFont val="Calibri"/>
        <family val="2"/>
        <scheme val="minor"/>
      </rPr>
      <t xml:space="preserve">ui </t>
    </r>
    <r>
      <rPr>
        <sz val="11"/>
        <color theme="1"/>
        <rFont val="Calibri"/>
        <family val="2"/>
        <scheme val="minor"/>
      </rPr>
      <t>and var p-barD</t>
    </r>
    <r>
      <rPr>
        <vertAlign val="subscript"/>
        <sz val="11"/>
        <color theme="1"/>
        <rFont val="Calibri"/>
        <family val="2"/>
        <scheme val="minor"/>
      </rPr>
      <t>ui)</t>
    </r>
  </si>
  <si>
    <r>
      <t>PrivDSR (U-hatD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</si>
  <si>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var_PrivDSR (var U-hatD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</si>
  <si>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TotalDSRrel (H-hatD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</si>
  <si>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var_totalDSRrel (var H-hatD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</si>
  <si>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 xml:space="preserve">gui_p(SlopeinNonpel) </t>
    </r>
    <r>
      <rPr>
        <i/>
        <sz val="11"/>
        <color theme="1"/>
        <rFont val="Calibri"/>
        <family val="2"/>
        <scheme val="minor"/>
      </rPr>
      <t>(p-hats</t>
    </r>
    <r>
      <rPr>
        <i/>
        <vertAlign val="subscript"/>
        <sz val="11"/>
        <color theme="1"/>
        <rFont val="Calibri"/>
        <family val="2"/>
        <scheme val="minor"/>
      </rPr>
      <t xml:space="preserve">gi </t>
    </r>
    <r>
      <rPr>
        <i/>
        <sz val="11"/>
        <color theme="1"/>
        <rFont val="Calibri"/>
        <family val="2"/>
        <scheme val="minor"/>
      </rPr>
      <t>and p-bars</t>
    </r>
    <r>
      <rPr>
        <i/>
        <vertAlign val="subscript"/>
        <sz val="11"/>
        <color theme="1"/>
        <rFont val="Calibri"/>
        <family val="2"/>
        <scheme val="minor"/>
      </rPr>
      <t>gi</t>
    </r>
    <r>
      <rPr>
        <sz val="11"/>
        <color theme="1"/>
        <rFont val="Calibri"/>
        <family val="2"/>
        <scheme val="minor"/>
      </rPr>
      <t>)</t>
    </r>
  </si>
  <si>
    <r>
      <t>gui_var_p(SlopeinNonpel) (</t>
    </r>
    <r>
      <rPr>
        <i/>
        <sz val="11"/>
        <color theme="1"/>
        <rFont val="Calibri"/>
        <family val="2"/>
        <scheme val="minor"/>
      </rPr>
      <t>var p-hats</t>
    </r>
    <r>
      <rPr>
        <i/>
        <vertAlign val="subscript"/>
        <sz val="11"/>
        <color theme="1"/>
        <rFont val="Calibri"/>
        <family val="2"/>
        <scheme val="minor"/>
      </rPr>
      <t xml:space="preserve">gi </t>
    </r>
    <r>
      <rPr>
        <i/>
        <sz val="11"/>
        <color theme="1"/>
        <rFont val="Calibri"/>
        <family val="2"/>
        <scheme val="minor"/>
      </rPr>
      <t>and var p-bars</t>
    </r>
    <r>
      <rPr>
        <i/>
        <vertAlign val="subscript"/>
        <sz val="11"/>
        <color theme="1"/>
        <rFont val="Calibri"/>
        <family val="2"/>
        <scheme val="minor"/>
      </rPr>
      <t>gi</t>
    </r>
    <r>
      <rPr>
        <sz val="11"/>
        <color theme="1"/>
        <rFont val="Calibri"/>
        <family val="2"/>
        <scheme val="minor"/>
      </rPr>
      <t>)</t>
    </r>
  </si>
  <si>
    <r>
      <t>GuiSlope (</t>
    </r>
    <r>
      <rPr>
        <b/>
        <i/>
        <sz val="11"/>
        <color theme="1"/>
        <rFont val="Calibri"/>
        <family val="2"/>
        <scheme val="minor"/>
      </rPr>
      <t>G-hatS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</si>
  <si>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 xml:space="preserve">var_GuiSlope (var </t>
    </r>
    <r>
      <rPr>
        <i/>
        <sz val="11"/>
        <color theme="1"/>
        <rFont val="Calibri"/>
        <family val="2"/>
        <scheme val="minor"/>
      </rPr>
      <t>G-hatS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</si>
  <si>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priv_p(Slope) (p-hatS</t>
    </r>
    <r>
      <rPr>
        <vertAlign val="subscript"/>
        <sz val="11"/>
        <color theme="1"/>
        <rFont val="Calibri"/>
        <family val="2"/>
        <scheme val="minor"/>
      </rPr>
      <t xml:space="preserve">ui </t>
    </r>
    <r>
      <rPr>
        <sz val="11"/>
        <color theme="1"/>
        <rFont val="Calibri"/>
        <family val="2"/>
        <scheme val="minor"/>
      </rPr>
      <t>and p-barS</t>
    </r>
    <r>
      <rPr>
        <vertAlign val="subscript"/>
        <sz val="11"/>
        <color theme="1"/>
        <rFont val="Calibri"/>
        <family val="2"/>
        <scheme val="minor"/>
      </rPr>
      <t>ui)</t>
    </r>
  </si>
  <si>
    <r>
      <t>priv_var_p(Slope) (var p-hatS</t>
    </r>
    <r>
      <rPr>
        <vertAlign val="subscript"/>
        <sz val="11"/>
        <color theme="1"/>
        <rFont val="Calibri"/>
        <family val="2"/>
        <scheme val="minor"/>
      </rPr>
      <t xml:space="preserve">ui </t>
    </r>
    <r>
      <rPr>
        <sz val="11"/>
        <color theme="1"/>
        <rFont val="Calibri"/>
        <family val="2"/>
        <scheme val="minor"/>
      </rPr>
      <t>and var p-barS</t>
    </r>
    <r>
      <rPr>
        <vertAlign val="subscript"/>
        <sz val="11"/>
        <color theme="1"/>
        <rFont val="Calibri"/>
        <family val="2"/>
        <scheme val="minor"/>
      </rPr>
      <t>ui)</t>
    </r>
  </si>
  <si>
    <r>
      <t>PrivSlope (U-hatD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</si>
  <si>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var_PrivSlope (var U-hatS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</si>
  <si>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TotalSloperel (H-hatS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</si>
  <si>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var_totalSloperel (var H-hatS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</si>
  <si>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SC</t>
  </si>
  <si>
    <t>SE</t>
  </si>
  <si>
    <t>2011-2019 average used as surrogate</t>
  </si>
  <si>
    <t>Total Central</t>
  </si>
  <si>
    <t>Varience</t>
  </si>
  <si>
    <t>Sqrt(var)</t>
  </si>
  <si>
    <t>pVar</t>
  </si>
  <si>
    <t>Var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</si>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</sst>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#,###,###,##0"/>
    <numFmt numFmtId="166" formatCode="0.0000000"/>
    <numFmt numFmtId="167" formatCode="_(* #,##0.0000000_);_(* \(#,##0.000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9.5"/>
      <color rgb="FF000000"/>
      <name val="Arial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BFBF"/>
        <bgColor rgb="FF000000"/>
      </patternFill>
    </fill>
  </fills>
  <borders count="3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/>
  </cellStyleXfs>
  <cellXfs count="9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/>
    <xf numFmtId="0" fontId="4" fillId="0" borderId="0" xfId="0" applyFont="1"/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164" fontId="0" fillId="0" borderId="0" xfId="1" applyNumberFormat="1" applyFont="1" applyAlignment="1">
      <alignment wrapText="1"/>
    </xf>
    <xf numFmtId="165" fontId="0" fillId="2" borderId="1" xfId="0" applyNumberFormat="1" applyFill="1" applyBorder="1" applyAlignment="1">
      <alignment horizontal="right"/>
    </xf>
    <xf numFmtId="164" fontId="2" fillId="0" borderId="0" xfId="1" applyNumberFormat="1" applyFont="1" applyAlignment="1">
      <alignment wrapText="1"/>
    </xf>
    <xf numFmtId="164" fontId="2" fillId="0" borderId="0" xfId="1" applyNumberFormat="1" applyFont="1"/>
    <xf numFmtId="43" fontId="0" fillId="0" borderId="0" xfId="0" applyNumberFormat="1"/>
    <xf numFmtId="164" fontId="2" fillId="0" borderId="0" xfId="1" applyNumberFormat="1" applyFont="1" applyFill="1" applyAlignment="1">
      <alignment wrapText="1"/>
    </xf>
    <xf numFmtId="11" fontId="0" fillId="0" borderId="0" xfId="0" applyNumberFormat="1" applyFill="1"/>
    <xf numFmtId="9" fontId="0" fillId="0" borderId="0" xfId="2" applyFont="1"/>
    <xf numFmtId="9" fontId="0" fillId="3" borderId="0" xfId="2" applyFont="1" applyFill="1"/>
    <xf numFmtId="0" fontId="0" fillId="0" borderId="2" xfId="0" applyBorder="1"/>
    <xf numFmtId="0" fontId="0" fillId="4" borderId="0" xfId="0" applyFill="1" applyAlignment="1">
      <alignment wrapText="1"/>
    </xf>
    <xf numFmtId="0" fontId="0" fillId="5" borderId="0" xfId="0" applyFill="1"/>
    <xf numFmtId="164" fontId="3" fillId="0" borderId="0" xfId="1" applyNumberFormat="1" applyFont="1" applyAlignment="1">
      <alignment wrapText="1"/>
    </xf>
    <xf numFmtId="164" fontId="8" fillId="0" borderId="0" xfId="1" applyNumberFormat="1" applyFont="1"/>
    <xf numFmtId="164" fontId="2" fillId="0" borderId="0" xfId="0" applyNumberFormat="1" applyFont="1"/>
    <xf numFmtId="0" fontId="0" fillId="0" borderId="0" xfId="0" applyFont="1" applyAlignment="1">
      <alignment wrapText="1"/>
    </xf>
    <xf numFmtId="0" fontId="9" fillId="0" borderId="0" xfId="0" applyFont="1"/>
    <xf numFmtId="0" fontId="10" fillId="0" borderId="0" xfId="0" applyFont="1" applyFill="1"/>
    <xf numFmtId="0" fontId="10" fillId="0" borderId="0" xfId="0" applyFont="1"/>
    <xf numFmtId="164" fontId="9" fillId="0" borderId="0" xfId="1" applyNumberFormat="1" applyFont="1"/>
    <xf numFmtId="164" fontId="11" fillId="0" borderId="0" xfId="1" applyNumberFormat="1" applyFont="1"/>
    <xf numFmtId="165" fontId="11" fillId="2" borderId="1" xfId="0" applyNumberFormat="1" applyFont="1" applyFill="1" applyBorder="1" applyAlignment="1">
      <alignment horizontal="right"/>
    </xf>
    <xf numFmtId="0" fontId="0" fillId="6" borderId="0" xfId="0" applyFill="1"/>
    <xf numFmtId="0" fontId="12" fillId="0" borderId="0" xfId="0" applyFont="1"/>
    <xf numFmtId="0" fontId="12" fillId="0" borderId="0" xfId="0" applyFont="1" applyFill="1"/>
    <xf numFmtId="11" fontId="12" fillId="0" borderId="0" xfId="0" applyNumberFormat="1" applyFont="1" applyFill="1"/>
    <xf numFmtId="11" fontId="12" fillId="0" borderId="0" xfId="0" applyNumberFormat="1" applyFont="1"/>
    <xf numFmtId="0" fontId="12" fillId="0" borderId="0" xfId="0" applyNumberFormat="1" applyFont="1"/>
    <xf numFmtId="164" fontId="0" fillId="0" borderId="0" xfId="1" applyNumberFormat="1" applyFont="1" applyFill="1"/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0" xfId="0" applyFont="1" applyFill="1"/>
    <xf numFmtId="0" fontId="2" fillId="7" borderId="0" xfId="0" applyFont="1" applyFill="1"/>
    <xf numFmtId="0" fontId="0" fillId="7" borderId="0" xfId="0" applyFill="1"/>
    <xf numFmtId="0" fontId="0" fillId="0" borderId="0" xfId="0" applyAlignment="1">
      <alignment horizontal="center"/>
    </xf>
    <xf numFmtId="0" fontId="0" fillId="0" borderId="0" xfId="0" applyNumberFormat="1" applyFont="1"/>
    <xf numFmtId="43" fontId="0" fillId="0" borderId="0" xfId="0" applyNumberFormat="1" applyFont="1"/>
    <xf numFmtId="0" fontId="2" fillId="0" borderId="0" xfId="0" applyFont="1" applyFill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8" borderId="0" xfId="0" applyFill="1"/>
    <xf numFmtId="0" fontId="0" fillId="4" borderId="0" xfId="0" applyFill="1"/>
    <xf numFmtId="0" fontId="0" fillId="0" borderId="0" xfId="0" applyAlignment="1">
      <alignment horizontal="center" wrapText="1"/>
    </xf>
    <xf numFmtId="165" fontId="0" fillId="0" borderId="1" xfId="0" applyNumberFormat="1" applyFill="1" applyBorder="1" applyAlignment="1">
      <alignment horizontal="right"/>
    </xf>
    <xf numFmtId="165" fontId="9" fillId="0" borderId="1" xfId="0" applyNumberFormat="1" applyFont="1" applyFill="1" applyBorder="1" applyAlignment="1">
      <alignment horizontal="right"/>
    </xf>
    <xf numFmtId="164" fontId="9" fillId="0" borderId="0" xfId="1" applyNumberFormat="1" applyFont="1" applyFill="1"/>
    <xf numFmtId="164" fontId="8" fillId="0" borderId="0" xfId="1" applyNumberFormat="1" applyFont="1" applyFill="1"/>
    <xf numFmtId="164" fontId="2" fillId="0" borderId="0" xfId="1" applyNumberFormat="1" applyFont="1" applyFill="1"/>
    <xf numFmtId="0" fontId="0" fillId="0" borderId="0" xfId="0" applyNumberFormat="1" applyFill="1"/>
    <xf numFmtId="164" fontId="2" fillId="0" borderId="0" xfId="0" applyNumberFormat="1" applyFont="1" applyFill="1"/>
    <xf numFmtId="1" fontId="2" fillId="0" borderId="0" xfId="0" applyNumberFormat="1" applyFont="1" applyFill="1"/>
    <xf numFmtId="0" fontId="2" fillId="0" borderId="0" xfId="1" applyNumberFormat="1" applyFont="1"/>
    <xf numFmtId="1" fontId="0" fillId="0" borderId="0" xfId="0" applyNumberFormat="1" applyFill="1"/>
    <xf numFmtId="164" fontId="0" fillId="0" borderId="0" xfId="0" applyNumberFormat="1" applyFill="1"/>
    <xf numFmtId="11" fontId="0" fillId="0" borderId="0" xfId="0" applyNumberFormat="1" applyFont="1"/>
    <xf numFmtId="164" fontId="9" fillId="4" borderId="0" xfId="1" applyNumberFormat="1" applyFont="1" applyFill="1"/>
    <xf numFmtId="165" fontId="11" fillId="4" borderId="1" xfId="0" applyNumberFormat="1" applyFont="1" applyFill="1" applyBorder="1" applyAlignment="1">
      <alignment horizontal="right"/>
    </xf>
    <xf numFmtId="164" fontId="11" fillId="4" borderId="0" xfId="1" applyNumberFormat="1" applyFont="1" applyFill="1"/>
    <xf numFmtId="164" fontId="0" fillId="4" borderId="0" xfId="1" applyNumberFormat="1" applyFont="1" applyFill="1"/>
    <xf numFmtId="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6" fontId="0" fillId="6" borderId="0" xfId="0" applyNumberFormat="1" applyFill="1"/>
    <xf numFmtId="166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4" borderId="1" xfId="0" applyNumberFormat="1" applyFill="1" applyBorder="1" applyAlignment="1">
      <alignment horizontal="right"/>
    </xf>
    <xf numFmtId="167" fontId="0" fillId="0" borderId="0" xfId="0" applyNumberFormat="1" applyFill="1"/>
    <xf numFmtId="164" fontId="0" fillId="0" borderId="0" xfId="0" applyNumberFormat="1" applyFont="1"/>
    <xf numFmtId="0" fontId="0" fillId="0" borderId="0" xfId="0" applyAlignment="1">
      <alignment horizontal="center"/>
    </xf>
    <xf numFmtId="1" fontId="2" fillId="0" borderId="0" xfId="1" applyNumberFormat="1" applyFont="1"/>
    <xf numFmtId="43" fontId="0" fillId="0" borderId="0" xfId="0" applyNumberFormat="1" applyFont="1" applyFill="1"/>
    <xf numFmtId="0" fontId="0" fillId="0" borderId="0" xfId="0" applyNumberFormat="1" applyFont="1" applyFill="1"/>
    <xf numFmtId="43" fontId="0" fillId="0" borderId="0" xfId="0" applyNumberFormat="1" applyFill="1"/>
    <xf numFmtId="0" fontId="0" fillId="0" borderId="0" xfId="0" applyAlignment="1">
      <alignment horizontal="center"/>
    </xf>
    <xf numFmtId="166" fontId="0" fillId="0" borderId="0" xfId="0" applyNumberFormat="1"/>
    <xf numFmtId="0" fontId="0" fillId="9" borderId="0" xfId="0" applyFill="1"/>
    <xf numFmtId="0" fontId="18" fillId="1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">
    <cellStyle name="Comma" xfId="1" builtinId="3"/>
    <cellStyle name="Normal" xfId="0" builtinId="0"/>
    <cellStyle name="Normal 2" xfId="3" xr:uid="{4564249B-3365-460D-A939-22F0E7DA02E2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AFOGNAK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release'!$D$3:$D$22</c:f>
              <c:numCache>
                <c:formatCode>_(* #,##0_);_(* \(#,##0\);_(* "-"??_);_(@_)</c:formatCode>
                <c:ptCount val="20"/>
                <c:pt idx="0">
                  <c:v>770</c:v>
                </c:pt>
                <c:pt idx="1">
                  <c:v>2000</c:v>
                </c:pt>
                <c:pt idx="2">
                  <c:v>910</c:v>
                </c:pt>
                <c:pt idx="3">
                  <c:v>708</c:v>
                </c:pt>
                <c:pt idx="4">
                  <c:v>818</c:v>
                </c:pt>
                <c:pt idx="5">
                  <c:v>758</c:v>
                </c:pt>
                <c:pt idx="6">
                  <c:v>1426</c:v>
                </c:pt>
                <c:pt idx="7">
                  <c:v>842</c:v>
                </c:pt>
                <c:pt idx="8">
                  <c:v>2835</c:v>
                </c:pt>
                <c:pt idx="9">
                  <c:v>1487</c:v>
                </c:pt>
                <c:pt idx="10">
                  <c:v>1564</c:v>
                </c:pt>
                <c:pt idx="11">
                  <c:v>1405</c:v>
                </c:pt>
                <c:pt idx="12">
                  <c:v>2417</c:v>
                </c:pt>
                <c:pt idx="13">
                  <c:v>1340</c:v>
                </c:pt>
                <c:pt idx="14">
                  <c:v>1722</c:v>
                </c:pt>
                <c:pt idx="15">
                  <c:v>2290</c:v>
                </c:pt>
                <c:pt idx="16">
                  <c:v>1554</c:v>
                </c:pt>
                <c:pt idx="17">
                  <c:v>1266</c:v>
                </c:pt>
                <c:pt idx="18">
                  <c:v>1358</c:v>
                </c:pt>
                <c:pt idx="19">
                  <c:v>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F-4688-9DB6-4023C9734F88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release'!$N$3:$N$22</c:f>
                <c:numCache>
                  <c:formatCode>General</c:formatCode>
                  <c:ptCount val="20"/>
                  <c:pt idx="0">
                    <c:v>704.28921495128884</c:v>
                  </c:pt>
                  <c:pt idx="1">
                    <c:v>1829.3226362371138</c:v>
                  </c:pt>
                  <c:pt idx="2">
                    <c:v>832.34179948788665</c:v>
                  </c:pt>
                  <c:pt idx="3">
                    <c:v>647.5802132279382</c:v>
                  </c:pt>
                  <c:pt idx="4">
                    <c:v>748.19295822097945</c:v>
                  </c:pt>
                  <c:pt idx="5">
                    <c:v>693.3132791338661</c:v>
                  </c:pt>
                  <c:pt idx="6">
                    <c:v>1304.307039637062</c:v>
                  </c:pt>
                  <c:pt idx="7">
                    <c:v>770.14482985582481</c:v>
                  </c:pt>
                  <c:pt idx="8">
                    <c:v>2593.0648368661086</c:v>
                  </c:pt>
                  <c:pt idx="9">
                    <c:v>1360.1013800422941</c:v>
                  </c:pt>
                  <c:pt idx="10">
                    <c:v>1430.5303015374227</c:v>
                  </c:pt>
                  <c:pt idx="11">
                    <c:v>1285.0991519565723</c:v>
                  </c:pt>
                  <c:pt idx="12">
                    <c:v>6524.8741155499656</c:v>
                  </c:pt>
                  <c:pt idx="13">
                    <c:v>1624.0707465034982</c:v>
                  </c:pt>
                  <c:pt idx="14">
                    <c:v>1566.8728386126481</c:v>
                  </c:pt>
                  <c:pt idx="15">
                    <c:v>4132.0762376928469</c:v>
                  </c:pt>
                  <c:pt idx="16">
                    <c:v>1441.6385129114622</c:v>
                  </c:pt>
                  <c:pt idx="17">
                    <c:v>2717.8840257149909</c:v>
                  </c:pt>
                  <c:pt idx="18">
                    <c:v>644.64586102744545</c:v>
                  </c:pt>
                  <c:pt idx="19">
                    <c:v>1552.8611335432008</c:v>
                  </c:pt>
                </c:numCache>
              </c:numRef>
            </c:plus>
            <c:minus>
              <c:numRef>
                <c:f>'rockfish release'!$N$3:$N$22</c:f>
                <c:numCache>
                  <c:formatCode>General</c:formatCode>
                  <c:ptCount val="20"/>
                  <c:pt idx="0">
                    <c:v>704.28921495128884</c:v>
                  </c:pt>
                  <c:pt idx="1">
                    <c:v>1829.3226362371138</c:v>
                  </c:pt>
                  <c:pt idx="2">
                    <c:v>832.34179948788665</c:v>
                  </c:pt>
                  <c:pt idx="3">
                    <c:v>647.5802132279382</c:v>
                  </c:pt>
                  <c:pt idx="4">
                    <c:v>748.19295822097945</c:v>
                  </c:pt>
                  <c:pt idx="5">
                    <c:v>693.3132791338661</c:v>
                  </c:pt>
                  <c:pt idx="6">
                    <c:v>1304.307039637062</c:v>
                  </c:pt>
                  <c:pt idx="7">
                    <c:v>770.14482985582481</c:v>
                  </c:pt>
                  <c:pt idx="8">
                    <c:v>2593.0648368661086</c:v>
                  </c:pt>
                  <c:pt idx="9">
                    <c:v>1360.1013800422941</c:v>
                  </c:pt>
                  <c:pt idx="10">
                    <c:v>1430.5303015374227</c:v>
                  </c:pt>
                  <c:pt idx="11">
                    <c:v>1285.0991519565723</c:v>
                  </c:pt>
                  <c:pt idx="12">
                    <c:v>6524.8741155499656</c:v>
                  </c:pt>
                  <c:pt idx="13">
                    <c:v>1624.0707465034982</c:v>
                  </c:pt>
                  <c:pt idx="14">
                    <c:v>1566.8728386126481</c:v>
                  </c:pt>
                  <c:pt idx="15">
                    <c:v>4132.0762376928469</c:v>
                  </c:pt>
                  <c:pt idx="16">
                    <c:v>1441.6385129114622</c:v>
                  </c:pt>
                  <c:pt idx="17">
                    <c:v>2717.8840257149909</c:v>
                  </c:pt>
                  <c:pt idx="18">
                    <c:v>644.64586102744545</c:v>
                  </c:pt>
                  <c:pt idx="19">
                    <c:v>1552.8611335432008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release'!$O$3:$O$22</c:f>
              <c:numCache>
                <c:formatCode>_(* #,##0_);_(* \(#,##0\);_(* "-"??_);_(@_)</c:formatCode>
                <c:ptCount val="20"/>
                <c:pt idx="0">
                  <c:v>411.55200774024797</c:v>
                </c:pt>
                <c:pt idx="1">
                  <c:v>1068.9662538707739</c:v>
                </c:pt>
                <c:pt idx="2">
                  <c:v>486.37964551120217</c:v>
                </c:pt>
                <c:pt idx="3">
                  <c:v>378.41405387025407</c:v>
                </c:pt>
                <c:pt idx="4">
                  <c:v>437.20719783314667</c:v>
                </c:pt>
                <c:pt idx="5">
                  <c:v>405.13821021702324</c:v>
                </c:pt>
                <c:pt idx="6">
                  <c:v>762.17293900986169</c:v>
                </c:pt>
                <c:pt idx="7">
                  <c:v>450.0347928795959</c:v>
                </c:pt>
                <c:pt idx="8">
                  <c:v>1515.2596648618219</c:v>
                </c:pt>
                <c:pt idx="9">
                  <c:v>794.77640975292024</c:v>
                </c:pt>
                <c:pt idx="10">
                  <c:v>835.93161052694541</c:v>
                </c:pt>
                <c:pt idx="11">
                  <c:v>750.94879334421876</c:v>
                </c:pt>
                <c:pt idx="12">
                  <c:v>2788.8461538461534</c:v>
                </c:pt>
                <c:pt idx="13">
                  <c:v>723.99671052631584</c:v>
                </c:pt>
                <c:pt idx="14">
                  <c:v>672.37786774628876</c:v>
                </c:pt>
                <c:pt idx="15">
                  <c:v>2052.3738450604123</c:v>
                </c:pt>
                <c:pt idx="16">
                  <c:v>423.3732283464567</c:v>
                </c:pt>
                <c:pt idx="17">
                  <c:v>989.82927835051532</c:v>
                </c:pt>
                <c:pt idx="18">
                  <c:v>143.3143183114662</c:v>
                </c:pt>
                <c:pt idx="19">
                  <c:v>577.0351201478743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F-4688-9DB6-4023C9734F88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release'!$N$3:$N$22</c:f>
                <c:numCache>
                  <c:formatCode>General</c:formatCode>
                  <c:ptCount val="20"/>
                  <c:pt idx="0">
                    <c:v>704.28921495128884</c:v>
                  </c:pt>
                  <c:pt idx="1">
                    <c:v>1829.3226362371138</c:v>
                  </c:pt>
                  <c:pt idx="2">
                    <c:v>832.34179948788665</c:v>
                  </c:pt>
                  <c:pt idx="3">
                    <c:v>647.5802132279382</c:v>
                  </c:pt>
                  <c:pt idx="4">
                    <c:v>748.19295822097945</c:v>
                  </c:pt>
                  <c:pt idx="5">
                    <c:v>693.3132791338661</c:v>
                  </c:pt>
                  <c:pt idx="6">
                    <c:v>1304.307039637062</c:v>
                  </c:pt>
                  <c:pt idx="7">
                    <c:v>770.14482985582481</c:v>
                  </c:pt>
                  <c:pt idx="8">
                    <c:v>2593.0648368661086</c:v>
                  </c:pt>
                  <c:pt idx="9">
                    <c:v>1360.1013800422941</c:v>
                  </c:pt>
                  <c:pt idx="10">
                    <c:v>1430.5303015374227</c:v>
                  </c:pt>
                  <c:pt idx="11">
                    <c:v>1285.0991519565723</c:v>
                  </c:pt>
                  <c:pt idx="12">
                    <c:v>6524.8741155499656</c:v>
                  </c:pt>
                  <c:pt idx="13">
                    <c:v>1624.0707465034982</c:v>
                  </c:pt>
                  <c:pt idx="14">
                    <c:v>1566.8728386126481</c:v>
                  </c:pt>
                  <c:pt idx="15">
                    <c:v>4132.0762376928469</c:v>
                  </c:pt>
                  <c:pt idx="16">
                    <c:v>1441.6385129114622</c:v>
                  </c:pt>
                  <c:pt idx="17">
                    <c:v>2717.8840257149909</c:v>
                  </c:pt>
                  <c:pt idx="18">
                    <c:v>644.64586102744545</c:v>
                  </c:pt>
                  <c:pt idx="19">
                    <c:v>1552.8611335432008</c:v>
                  </c:pt>
                </c:numCache>
              </c:numRef>
            </c:plus>
            <c:minus>
              <c:numRef>
                <c:f>'rockfish release'!$N$3:$N$22</c:f>
                <c:numCache>
                  <c:formatCode>General</c:formatCode>
                  <c:ptCount val="20"/>
                  <c:pt idx="0">
                    <c:v>704.28921495128884</c:v>
                  </c:pt>
                  <c:pt idx="1">
                    <c:v>1829.3226362371138</c:v>
                  </c:pt>
                  <c:pt idx="2">
                    <c:v>832.34179948788665</c:v>
                  </c:pt>
                  <c:pt idx="3">
                    <c:v>647.5802132279382</c:v>
                  </c:pt>
                  <c:pt idx="4">
                    <c:v>748.19295822097945</c:v>
                  </c:pt>
                  <c:pt idx="5">
                    <c:v>693.3132791338661</c:v>
                  </c:pt>
                  <c:pt idx="6">
                    <c:v>1304.307039637062</c:v>
                  </c:pt>
                  <c:pt idx="7">
                    <c:v>770.14482985582481</c:v>
                  </c:pt>
                  <c:pt idx="8">
                    <c:v>2593.0648368661086</c:v>
                  </c:pt>
                  <c:pt idx="9">
                    <c:v>1360.1013800422941</c:v>
                  </c:pt>
                  <c:pt idx="10">
                    <c:v>1430.5303015374227</c:v>
                  </c:pt>
                  <c:pt idx="11">
                    <c:v>1285.0991519565723</c:v>
                  </c:pt>
                  <c:pt idx="12">
                    <c:v>6524.8741155499656</c:v>
                  </c:pt>
                  <c:pt idx="13">
                    <c:v>1624.0707465034982</c:v>
                  </c:pt>
                  <c:pt idx="14">
                    <c:v>1566.8728386126481</c:v>
                  </c:pt>
                  <c:pt idx="15">
                    <c:v>4132.0762376928469</c:v>
                  </c:pt>
                  <c:pt idx="16">
                    <c:v>1441.6385129114622</c:v>
                  </c:pt>
                  <c:pt idx="17">
                    <c:v>2717.8840257149909</c:v>
                  </c:pt>
                  <c:pt idx="18">
                    <c:v>644.64586102744545</c:v>
                  </c:pt>
                  <c:pt idx="19">
                    <c:v>1552.8611335432008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release'!$K$3:$K$22</c:f>
              <c:numCache>
                <c:formatCode>_(* #,##0_);_(* \(#,##0\);_(* "-"??_);_(@_)</c:formatCode>
                <c:ptCount val="20"/>
                <c:pt idx="0">
                  <c:v>1181.552007740248</c:v>
                </c:pt>
                <c:pt idx="1">
                  <c:v>3068.9662538707739</c:v>
                </c:pt>
                <c:pt idx="2">
                  <c:v>1396.3796455112022</c:v>
                </c:pt>
                <c:pt idx="3">
                  <c:v>1086.4140538702541</c:v>
                </c:pt>
                <c:pt idx="4">
                  <c:v>1255.2071978331467</c:v>
                </c:pt>
                <c:pt idx="5">
                  <c:v>1163.1382102170232</c:v>
                </c:pt>
                <c:pt idx="6">
                  <c:v>2188.1729390098617</c:v>
                </c:pt>
                <c:pt idx="7">
                  <c:v>1292.0347928795959</c:v>
                </c:pt>
                <c:pt idx="8">
                  <c:v>4350.2596648618219</c:v>
                </c:pt>
                <c:pt idx="9">
                  <c:v>2281.7764097529202</c:v>
                </c:pt>
                <c:pt idx="10">
                  <c:v>2399.9316105269454</c:v>
                </c:pt>
                <c:pt idx="11">
                  <c:v>2155.9487933442188</c:v>
                </c:pt>
                <c:pt idx="12">
                  <c:v>5205.8461538461534</c:v>
                </c:pt>
                <c:pt idx="13">
                  <c:v>2063.9967105263158</c:v>
                </c:pt>
                <c:pt idx="14">
                  <c:v>2394.3778677462888</c:v>
                </c:pt>
                <c:pt idx="15">
                  <c:v>4342.3738450604123</c:v>
                </c:pt>
                <c:pt idx="16">
                  <c:v>1977.3732283464567</c:v>
                </c:pt>
                <c:pt idx="17">
                  <c:v>2255.8292783505153</c:v>
                </c:pt>
                <c:pt idx="18">
                  <c:v>1501.3143183114662</c:v>
                </c:pt>
                <c:pt idx="19">
                  <c:v>1449.0351201478743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F-4688-9DB6-4023C97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release'!$D$192:$D$211</c:f>
              <c:numCache>
                <c:formatCode>_(* #,##0_);_(* \(#,##0\);_(* "-"??_);_(@_)</c:formatCode>
                <c:ptCount val="20"/>
                <c:pt idx="0">
                  <c:v>8490</c:v>
                </c:pt>
                <c:pt idx="1">
                  <c:v>6035</c:v>
                </c:pt>
                <c:pt idx="2">
                  <c:v>5594</c:v>
                </c:pt>
                <c:pt idx="3">
                  <c:v>6354</c:v>
                </c:pt>
                <c:pt idx="4">
                  <c:v>8201</c:v>
                </c:pt>
                <c:pt idx="5">
                  <c:v>7046</c:v>
                </c:pt>
                <c:pt idx="6">
                  <c:v>8114</c:v>
                </c:pt>
                <c:pt idx="7">
                  <c:v>5240</c:v>
                </c:pt>
                <c:pt idx="8">
                  <c:v>5145</c:v>
                </c:pt>
                <c:pt idx="9">
                  <c:v>4496</c:v>
                </c:pt>
                <c:pt idx="10">
                  <c:v>2028</c:v>
                </c:pt>
                <c:pt idx="11">
                  <c:v>2413</c:v>
                </c:pt>
                <c:pt idx="12">
                  <c:v>3363</c:v>
                </c:pt>
                <c:pt idx="13">
                  <c:v>3615</c:v>
                </c:pt>
                <c:pt idx="14">
                  <c:v>3645</c:v>
                </c:pt>
                <c:pt idx="15">
                  <c:v>2622</c:v>
                </c:pt>
                <c:pt idx="16">
                  <c:v>3178</c:v>
                </c:pt>
                <c:pt idx="17">
                  <c:v>3587</c:v>
                </c:pt>
                <c:pt idx="18">
                  <c:v>5317</c:v>
                </c:pt>
                <c:pt idx="19">
                  <c:v>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D-46A8-98F4-9639A24C983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release'!$R$192:$R$211</c:f>
                <c:numCache>
                  <c:formatCode>General</c:formatCode>
                  <c:ptCount val="20"/>
                  <c:pt idx="0">
                    <c:v>5311.1726475161222</c:v>
                  </c:pt>
                  <c:pt idx="1">
                    <c:v>3775.3741964381384</c:v>
                  </c:pt>
                  <c:pt idx="2">
                    <c:v>3499.4934970795275</c:v>
                  </c:pt>
                  <c:pt idx="3">
                    <c:v>3974.9341581057056</c:v>
                  </c:pt>
                  <c:pt idx="4">
                    <c:v>5130.3800803627464</c:v>
                  </c:pt>
                  <c:pt idx="5">
                    <c:v>4407.8353915663829</c:v>
                  </c:pt>
                  <c:pt idx="6">
                    <c:v>5075.9546362715919</c:v>
                  </c:pt>
                  <c:pt idx="7">
                    <c:v>3278.0382418120703</c:v>
                  </c:pt>
                  <c:pt idx="8">
                    <c:v>3218.6081591837983</c:v>
                  </c:pt>
                  <c:pt idx="9">
                    <c:v>2812.606857860128</c:v>
                  </c:pt>
                  <c:pt idx="10">
                    <c:v>1268.6758691593282</c:v>
                  </c:pt>
                  <c:pt idx="11">
                    <c:v>1509.5240987581158</c:v>
                  </c:pt>
                  <c:pt idx="12">
                    <c:v>2565.7178360738062</c:v>
                  </c:pt>
                  <c:pt idx="13">
                    <c:v>1944.9182921449355</c:v>
                  </c:pt>
                  <c:pt idx="14">
                    <c:v>1490.9495834291483</c:v>
                  </c:pt>
                  <c:pt idx="15">
                    <c:v>4612.6368589778294</c:v>
                  </c:pt>
                  <c:pt idx="16">
                    <c:v>1723.9745142716881</c:v>
                  </c:pt>
                  <c:pt idx="17">
                    <c:v>3666.7383321001621</c:v>
                  </c:pt>
                  <c:pt idx="18">
                    <c:v>4098.0086803249424</c:v>
                  </c:pt>
                  <c:pt idx="19">
                    <c:v>2626.3602731056703</c:v>
                  </c:pt>
                </c:numCache>
              </c:numRef>
            </c:plus>
            <c:minus>
              <c:numRef>
                <c:f>'rockfish release'!$R$192:$R$211</c:f>
                <c:numCache>
                  <c:formatCode>General</c:formatCode>
                  <c:ptCount val="20"/>
                  <c:pt idx="0">
                    <c:v>5311.1726475161222</c:v>
                  </c:pt>
                  <c:pt idx="1">
                    <c:v>3775.3741964381384</c:v>
                  </c:pt>
                  <c:pt idx="2">
                    <c:v>3499.4934970795275</c:v>
                  </c:pt>
                  <c:pt idx="3">
                    <c:v>3974.9341581057056</c:v>
                  </c:pt>
                  <c:pt idx="4">
                    <c:v>5130.3800803627464</c:v>
                  </c:pt>
                  <c:pt idx="5">
                    <c:v>4407.8353915663829</c:v>
                  </c:pt>
                  <c:pt idx="6">
                    <c:v>5075.9546362715919</c:v>
                  </c:pt>
                  <c:pt idx="7">
                    <c:v>3278.0382418120703</c:v>
                  </c:pt>
                  <c:pt idx="8">
                    <c:v>3218.6081591837983</c:v>
                  </c:pt>
                  <c:pt idx="9">
                    <c:v>2812.606857860128</c:v>
                  </c:pt>
                  <c:pt idx="10">
                    <c:v>1268.6758691593282</c:v>
                  </c:pt>
                  <c:pt idx="11">
                    <c:v>1509.5240987581158</c:v>
                  </c:pt>
                  <c:pt idx="12">
                    <c:v>2565.7178360738062</c:v>
                  </c:pt>
                  <c:pt idx="13">
                    <c:v>1944.9182921449355</c:v>
                  </c:pt>
                  <c:pt idx="14">
                    <c:v>1490.9495834291483</c:v>
                  </c:pt>
                  <c:pt idx="15">
                    <c:v>4612.6368589778294</c:v>
                  </c:pt>
                  <c:pt idx="16">
                    <c:v>1723.9745142716881</c:v>
                  </c:pt>
                  <c:pt idx="17">
                    <c:v>3666.7383321001621</c:v>
                  </c:pt>
                  <c:pt idx="18">
                    <c:v>4098.0086803249424</c:v>
                  </c:pt>
                  <c:pt idx="19">
                    <c:v>2626.3602731056703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release'!$O$192:$O$211</c:f>
              <c:numCache>
                <c:formatCode>_(* #,##0_);_(* \(#,##0\);_(* "-"??_);_(@_)</c:formatCode>
                <c:ptCount val="20"/>
                <c:pt idx="0">
                  <c:v>4688.8779783601785</c:v>
                </c:pt>
                <c:pt idx="1">
                  <c:v>3333.0245700122123</c:v>
                </c:pt>
                <c:pt idx="2">
                  <c:v>3089.4680107122313</c:v>
                </c:pt>
                <c:pt idx="3">
                  <c:v>3509.2026707303394</c:v>
                </c:pt>
                <c:pt idx="4">
                  <c:v>4529.2683510638199</c:v>
                </c:pt>
                <c:pt idx="5">
                  <c:v>3891.3821243257735</c:v>
                </c:pt>
                <c:pt idx="6">
                  <c:v>4481.219778140694</c:v>
                </c:pt>
                <c:pt idx="7">
                  <c:v>2893.9600243353761</c:v>
                </c:pt>
                <c:pt idx="8">
                  <c:v>2841.4931918331122</c:v>
                </c:pt>
                <c:pt idx="9">
                  <c:v>2483.0618834755442</c:v>
                </c:pt>
                <c:pt idx="10">
                  <c:v>1120.0288033114775</c:v>
                </c:pt>
                <c:pt idx="11">
                  <c:v>1332.6575455574925</c:v>
                </c:pt>
                <c:pt idx="12">
                  <c:v>1640.2403459372481</c:v>
                </c:pt>
                <c:pt idx="13">
                  <c:v>1878.6947390166642</c:v>
                </c:pt>
                <c:pt idx="14">
                  <c:v>1123.5556170448262</c:v>
                </c:pt>
                <c:pt idx="15">
                  <c:v>3265.0060795267827</c:v>
                </c:pt>
                <c:pt idx="16">
                  <c:v>1201.026725480021</c:v>
                </c:pt>
                <c:pt idx="17">
                  <c:v>3568.611022108299</c:v>
                </c:pt>
                <c:pt idx="18">
                  <c:v>2561.4321525885562</c:v>
                </c:pt>
                <c:pt idx="19">
                  <c:v>2198.9043109540635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D-46A8-98F4-9639A24C983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release'!$N$192:$N$211</c:f>
                <c:numCache>
                  <c:formatCode>General</c:formatCode>
                  <c:ptCount val="20"/>
                  <c:pt idx="0">
                    <c:v>5311.1726475161222</c:v>
                  </c:pt>
                  <c:pt idx="1">
                    <c:v>3775.3741964381384</c:v>
                  </c:pt>
                  <c:pt idx="2">
                    <c:v>3499.4934970795275</c:v>
                  </c:pt>
                  <c:pt idx="3">
                    <c:v>3974.9341581057056</c:v>
                  </c:pt>
                  <c:pt idx="4">
                    <c:v>5130.3800803627464</c:v>
                  </c:pt>
                  <c:pt idx="5">
                    <c:v>4407.8353915663829</c:v>
                  </c:pt>
                  <c:pt idx="6">
                    <c:v>5075.9546362715919</c:v>
                  </c:pt>
                  <c:pt idx="7">
                    <c:v>3278.0382418120703</c:v>
                  </c:pt>
                  <c:pt idx="8">
                    <c:v>3218.6081591837983</c:v>
                  </c:pt>
                  <c:pt idx="9">
                    <c:v>2812.606857860128</c:v>
                  </c:pt>
                  <c:pt idx="10">
                    <c:v>1268.6758691593282</c:v>
                  </c:pt>
                  <c:pt idx="11">
                    <c:v>1509.5240987581158</c:v>
                  </c:pt>
                  <c:pt idx="12">
                    <c:v>2565.7178360738062</c:v>
                  </c:pt>
                  <c:pt idx="13">
                    <c:v>1944.9182921449355</c:v>
                  </c:pt>
                  <c:pt idx="14">
                    <c:v>1490.9495834291483</c:v>
                  </c:pt>
                  <c:pt idx="15">
                    <c:v>4612.6368589778294</c:v>
                  </c:pt>
                  <c:pt idx="16">
                    <c:v>1723.9745142716881</c:v>
                  </c:pt>
                  <c:pt idx="17">
                    <c:v>3666.7383321001621</c:v>
                  </c:pt>
                  <c:pt idx="18">
                    <c:v>4098.0086803249424</c:v>
                  </c:pt>
                  <c:pt idx="19">
                    <c:v>2626.3602731056703</c:v>
                  </c:pt>
                </c:numCache>
              </c:numRef>
            </c:plus>
            <c:minus>
              <c:numRef>
                <c:f>'rockfish release'!$N$192:$N$211</c:f>
                <c:numCache>
                  <c:formatCode>General</c:formatCode>
                  <c:ptCount val="20"/>
                  <c:pt idx="0">
                    <c:v>5311.1726475161222</c:v>
                  </c:pt>
                  <c:pt idx="1">
                    <c:v>3775.3741964381384</c:v>
                  </c:pt>
                  <c:pt idx="2">
                    <c:v>3499.4934970795275</c:v>
                  </c:pt>
                  <c:pt idx="3">
                    <c:v>3974.9341581057056</c:v>
                  </c:pt>
                  <c:pt idx="4">
                    <c:v>5130.3800803627464</c:v>
                  </c:pt>
                  <c:pt idx="5">
                    <c:v>4407.8353915663829</c:v>
                  </c:pt>
                  <c:pt idx="6">
                    <c:v>5075.9546362715919</c:v>
                  </c:pt>
                  <c:pt idx="7">
                    <c:v>3278.0382418120703</c:v>
                  </c:pt>
                  <c:pt idx="8">
                    <c:v>3218.6081591837983</c:v>
                  </c:pt>
                  <c:pt idx="9">
                    <c:v>2812.606857860128</c:v>
                  </c:pt>
                  <c:pt idx="10">
                    <c:v>1268.6758691593282</c:v>
                  </c:pt>
                  <c:pt idx="11">
                    <c:v>1509.5240987581158</c:v>
                  </c:pt>
                  <c:pt idx="12">
                    <c:v>2565.7178360738062</c:v>
                  </c:pt>
                  <c:pt idx="13">
                    <c:v>1944.9182921449355</c:v>
                  </c:pt>
                  <c:pt idx="14">
                    <c:v>1490.9495834291483</c:v>
                  </c:pt>
                  <c:pt idx="15">
                    <c:v>4612.6368589778294</c:v>
                  </c:pt>
                  <c:pt idx="16">
                    <c:v>1723.9745142716881</c:v>
                  </c:pt>
                  <c:pt idx="17">
                    <c:v>3666.7383321001621</c:v>
                  </c:pt>
                  <c:pt idx="18">
                    <c:v>4098.0086803249424</c:v>
                  </c:pt>
                  <c:pt idx="19">
                    <c:v>2626.3602731056703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release'!$K$192:$K$211</c:f>
              <c:numCache>
                <c:formatCode>_(* #,##0_);_(* \(#,##0\);_(* "-"??_);_(@_)</c:formatCode>
                <c:ptCount val="20"/>
                <c:pt idx="0">
                  <c:v>13178.877978360179</c:v>
                </c:pt>
                <c:pt idx="1">
                  <c:v>9368.0245700122123</c:v>
                </c:pt>
                <c:pt idx="2">
                  <c:v>8683.4680107122313</c:v>
                </c:pt>
                <c:pt idx="3">
                  <c:v>9863.2026707303394</c:v>
                </c:pt>
                <c:pt idx="4">
                  <c:v>12730.26835106382</c:v>
                </c:pt>
                <c:pt idx="5">
                  <c:v>10937.382124325773</c:v>
                </c:pt>
                <c:pt idx="6">
                  <c:v>12595.219778140694</c:v>
                </c:pt>
                <c:pt idx="7">
                  <c:v>8133.9600243353761</c:v>
                </c:pt>
                <c:pt idx="8">
                  <c:v>7986.4931918331122</c:v>
                </c:pt>
                <c:pt idx="9">
                  <c:v>6979.0618834755442</c:v>
                </c:pt>
                <c:pt idx="10">
                  <c:v>3148.0288033114775</c:v>
                </c:pt>
                <c:pt idx="11">
                  <c:v>3745.6575455574925</c:v>
                </c:pt>
                <c:pt idx="12">
                  <c:v>5003.2403459372481</c:v>
                </c:pt>
                <c:pt idx="13">
                  <c:v>5493.6947390166642</c:v>
                </c:pt>
                <c:pt idx="14">
                  <c:v>4768.5556170448262</c:v>
                </c:pt>
                <c:pt idx="15">
                  <c:v>5887.0060795267827</c:v>
                </c:pt>
                <c:pt idx="16">
                  <c:v>4379.026725480021</c:v>
                </c:pt>
                <c:pt idx="17">
                  <c:v>7155.611022108299</c:v>
                </c:pt>
                <c:pt idx="18">
                  <c:v>7878.4321525885562</c:v>
                </c:pt>
                <c:pt idx="19">
                  <c:v>7630.9043109540635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7D-46A8-98F4-9639A24C9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</a:t>
                </a:r>
                <a:r>
                  <a:rPr lang="en-US" sz="1000" b="0" i="0" u="none" strike="noStrike" baseline="0">
                    <a:effectLst/>
                  </a:rPr>
                  <a:t>Release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EWYKT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release'!$D$297:$D$316</c:f>
              <c:numCache>
                <c:formatCode>_(* #,##0_);_(* \(#,##0\);_(* "-"??_);_(@_)</c:formatCode>
                <c:ptCount val="20"/>
                <c:pt idx="0">
                  <c:v>195</c:v>
                </c:pt>
                <c:pt idx="1">
                  <c:v>361</c:v>
                </c:pt>
                <c:pt idx="2">
                  <c:v>631</c:v>
                </c:pt>
                <c:pt idx="3">
                  <c:v>810</c:v>
                </c:pt>
                <c:pt idx="4">
                  <c:v>789</c:v>
                </c:pt>
                <c:pt idx="5">
                  <c:v>769</c:v>
                </c:pt>
                <c:pt idx="6">
                  <c:v>686</c:v>
                </c:pt>
                <c:pt idx="7">
                  <c:v>448</c:v>
                </c:pt>
                <c:pt idx="8">
                  <c:v>293</c:v>
                </c:pt>
                <c:pt idx="9">
                  <c:v>64</c:v>
                </c:pt>
                <c:pt idx="10">
                  <c:v>124</c:v>
                </c:pt>
                <c:pt idx="11">
                  <c:v>116</c:v>
                </c:pt>
                <c:pt idx="12">
                  <c:v>79</c:v>
                </c:pt>
                <c:pt idx="13">
                  <c:v>61</c:v>
                </c:pt>
                <c:pt idx="14">
                  <c:v>88</c:v>
                </c:pt>
                <c:pt idx="15">
                  <c:v>132</c:v>
                </c:pt>
                <c:pt idx="16">
                  <c:v>194</c:v>
                </c:pt>
                <c:pt idx="17">
                  <c:v>568</c:v>
                </c:pt>
                <c:pt idx="18">
                  <c:v>310</c:v>
                </c:pt>
                <c:pt idx="19">
                  <c:v>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9-4484-A775-C33FCBB708D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release'!$R$297:$R$316</c:f>
                <c:numCache>
                  <c:formatCode>General</c:formatCode>
                  <c:ptCount val="20"/>
                  <c:pt idx="0">
                    <c:v>350.83679867287663</c:v>
                  </c:pt>
                  <c:pt idx="1">
                    <c:v>649.49786831235099</c:v>
                  </c:pt>
                  <c:pt idx="2">
                    <c:v>1135.2718972440264</c:v>
                  </c:pt>
                  <c:pt idx="3">
                    <c:v>1457.3220867950261</c:v>
                  </c:pt>
                  <c:pt idx="4">
                    <c:v>1419.5396623225624</c:v>
                  </c:pt>
                  <c:pt idx="5">
                    <c:v>1383.556400920216</c:v>
                  </c:pt>
                  <c:pt idx="6">
                    <c:v>1234.2258661004787</c:v>
                  </c:pt>
                  <c:pt idx="7">
                    <c:v>806.02505541255766</c:v>
                  </c:pt>
                  <c:pt idx="8">
                    <c:v>527.15477954437358</c:v>
                  </c:pt>
                  <c:pt idx="9">
                    <c:v>115.14643648750823</c:v>
                  </c:pt>
                  <c:pt idx="10">
                    <c:v>223.09622069454718</c:v>
                  </c:pt>
                  <c:pt idx="11">
                    <c:v>208.70291613360868</c:v>
                  </c:pt>
                  <c:pt idx="12">
                    <c:v>132.35577613454322</c:v>
                  </c:pt>
                  <c:pt idx="13">
                    <c:v>76.723193160535473</c:v>
                  </c:pt>
                  <c:pt idx="14">
                    <c:v>1148.25483832082</c:v>
                  </c:pt>
                  <c:pt idx="15">
                    <c:v>305.3045817898178</c:v>
                  </c:pt>
                  <c:pt idx="16">
                    <c:v>712.223723021296</c:v>
                  </c:pt>
                  <c:pt idx="17">
                    <c:v>3834.5361242505978</c:v>
                  </c:pt>
                  <c:pt idx="18">
                    <c:v>402.25925058773493</c:v>
                  </c:pt>
                  <c:pt idx="19">
                    <c:v>1359.6459783936511</c:v>
                  </c:pt>
                </c:numCache>
              </c:numRef>
            </c:plus>
            <c:minus>
              <c:numRef>
                <c:f>'rockfish release'!$R$297:$R$316</c:f>
                <c:numCache>
                  <c:formatCode>General</c:formatCode>
                  <c:ptCount val="20"/>
                  <c:pt idx="0">
                    <c:v>350.83679867287663</c:v>
                  </c:pt>
                  <c:pt idx="1">
                    <c:v>649.49786831235099</c:v>
                  </c:pt>
                  <c:pt idx="2">
                    <c:v>1135.2718972440264</c:v>
                  </c:pt>
                  <c:pt idx="3">
                    <c:v>1457.3220867950261</c:v>
                  </c:pt>
                  <c:pt idx="4">
                    <c:v>1419.5396623225624</c:v>
                  </c:pt>
                  <c:pt idx="5">
                    <c:v>1383.556400920216</c:v>
                  </c:pt>
                  <c:pt idx="6">
                    <c:v>1234.2258661004787</c:v>
                  </c:pt>
                  <c:pt idx="7">
                    <c:v>806.02505541255766</c:v>
                  </c:pt>
                  <c:pt idx="8">
                    <c:v>527.15477954437358</c:v>
                  </c:pt>
                  <c:pt idx="9">
                    <c:v>115.14643648750823</c:v>
                  </c:pt>
                  <c:pt idx="10">
                    <c:v>223.09622069454718</c:v>
                  </c:pt>
                  <c:pt idx="11">
                    <c:v>208.70291613360868</c:v>
                  </c:pt>
                  <c:pt idx="12">
                    <c:v>132.35577613454322</c:v>
                  </c:pt>
                  <c:pt idx="13">
                    <c:v>76.723193160535473</c:v>
                  </c:pt>
                  <c:pt idx="14">
                    <c:v>1148.25483832082</c:v>
                  </c:pt>
                  <c:pt idx="15">
                    <c:v>305.3045817898178</c:v>
                  </c:pt>
                  <c:pt idx="16">
                    <c:v>712.223723021296</c:v>
                  </c:pt>
                  <c:pt idx="17">
                    <c:v>3834.5361242505978</c:v>
                  </c:pt>
                  <c:pt idx="18">
                    <c:v>402.25925058773493</c:v>
                  </c:pt>
                  <c:pt idx="19">
                    <c:v>1359.6459783936511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release'!$O$297:$O$316</c:f>
              <c:numCache>
                <c:formatCode>_(* #,##0_);_(* \(#,##0\);_(* "-"??_);_(@_)</c:formatCode>
                <c:ptCount val="20"/>
                <c:pt idx="0">
                  <c:v>132.91363909694945</c:v>
                </c:pt>
                <c:pt idx="1">
                  <c:v>246.06063443076289</c:v>
                </c:pt>
                <c:pt idx="2">
                  <c:v>430.09490394961608</c:v>
                </c:pt>
                <c:pt idx="3">
                  <c:v>552.10280855655947</c:v>
                </c:pt>
                <c:pt idx="4">
                  <c:v>537.78903203842628</c:v>
                </c:pt>
                <c:pt idx="5">
                  <c:v>524.15686392591874</c:v>
                </c:pt>
                <c:pt idx="6">
                  <c:v>467.58336625901211</c:v>
                </c:pt>
                <c:pt idx="7">
                  <c:v>305.36056572017117</c:v>
                </c:pt>
                <c:pt idx="8">
                  <c:v>199.71126284823691</c:v>
                </c:pt>
                <c:pt idx="9">
                  <c:v>43.622937960024444</c:v>
                </c:pt>
                <c:pt idx="10">
                  <c:v>84.519442297547357</c:v>
                </c:pt>
                <c:pt idx="11">
                  <c:v>79.066575052544295</c:v>
                </c:pt>
                <c:pt idx="12">
                  <c:v>14.483333333333334</c:v>
                </c:pt>
                <c:pt idx="13">
                  <c:v>24.46321243523316</c:v>
                </c:pt>
                <c:pt idx="14">
                  <c:v>120.12167300380227</c:v>
                </c:pt>
                <c:pt idx="15">
                  <c:v>97.335952848722968</c:v>
                </c:pt>
                <c:pt idx="16">
                  <c:v>245.45304437564499</c:v>
                </c:pt>
                <c:pt idx="17">
                  <c:v>1016.1164483260552</c:v>
                </c:pt>
                <c:pt idx="18">
                  <c:v>111.38528138528142</c:v>
                </c:pt>
                <c:pt idx="19">
                  <c:v>589.38799192734632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9-4484-A775-C33FCBB708D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release'!$N$297:$N$316</c:f>
                <c:numCache>
                  <c:formatCode>General</c:formatCode>
                  <c:ptCount val="20"/>
                  <c:pt idx="0">
                    <c:v>350.83679867287663</c:v>
                  </c:pt>
                  <c:pt idx="1">
                    <c:v>649.49786831235099</c:v>
                  </c:pt>
                  <c:pt idx="2">
                    <c:v>1135.2718972440264</c:v>
                  </c:pt>
                  <c:pt idx="3">
                    <c:v>1457.3220867950261</c:v>
                  </c:pt>
                  <c:pt idx="4">
                    <c:v>1419.5396623225624</c:v>
                  </c:pt>
                  <c:pt idx="5">
                    <c:v>1383.556400920216</c:v>
                  </c:pt>
                  <c:pt idx="6">
                    <c:v>1234.2258661004787</c:v>
                  </c:pt>
                  <c:pt idx="7">
                    <c:v>806.02505541255766</c:v>
                  </c:pt>
                  <c:pt idx="8">
                    <c:v>527.15477954437358</c:v>
                  </c:pt>
                  <c:pt idx="9">
                    <c:v>115.14643648750823</c:v>
                  </c:pt>
                  <c:pt idx="10">
                    <c:v>223.09622069454718</c:v>
                  </c:pt>
                  <c:pt idx="11">
                    <c:v>208.70291613360868</c:v>
                  </c:pt>
                  <c:pt idx="12">
                    <c:v>132.35577613454322</c:v>
                  </c:pt>
                  <c:pt idx="13">
                    <c:v>76.723193160535473</c:v>
                  </c:pt>
                  <c:pt idx="14">
                    <c:v>1148.25483832082</c:v>
                  </c:pt>
                  <c:pt idx="15">
                    <c:v>305.3045817898178</c:v>
                  </c:pt>
                  <c:pt idx="16">
                    <c:v>712.223723021296</c:v>
                  </c:pt>
                  <c:pt idx="17">
                    <c:v>3834.5361242505978</c:v>
                  </c:pt>
                  <c:pt idx="18">
                    <c:v>402.25925058773493</c:v>
                  </c:pt>
                  <c:pt idx="19">
                    <c:v>1359.6459783936511</c:v>
                  </c:pt>
                </c:numCache>
              </c:numRef>
            </c:plus>
            <c:minus>
              <c:numRef>
                <c:f>'rockfish release'!$N$297:$N$316</c:f>
                <c:numCache>
                  <c:formatCode>General</c:formatCode>
                  <c:ptCount val="20"/>
                  <c:pt idx="0">
                    <c:v>350.83679867287663</c:v>
                  </c:pt>
                  <c:pt idx="1">
                    <c:v>649.49786831235099</c:v>
                  </c:pt>
                  <c:pt idx="2">
                    <c:v>1135.2718972440264</c:v>
                  </c:pt>
                  <c:pt idx="3">
                    <c:v>1457.3220867950261</c:v>
                  </c:pt>
                  <c:pt idx="4">
                    <c:v>1419.5396623225624</c:v>
                  </c:pt>
                  <c:pt idx="5">
                    <c:v>1383.556400920216</c:v>
                  </c:pt>
                  <c:pt idx="6">
                    <c:v>1234.2258661004787</c:v>
                  </c:pt>
                  <c:pt idx="7">
                    <c:v>806.02505541255766</c:v>
                  </c:pt>
                  <c:pt idx="8">
                    <c:v>527.15477954437358</c:v>
                  </c:pt>
                  <c:pt idx="9">
                    <c:v>115.14643648750823</c:v>
                  </c:pt>
                  <c:pt idx="10">
                    <c:v>223.09622069454718</c:v>
                  </c:pt>
                  <c:pt idx="11">
                    <c:v>208.70291613360868</c:v>
                  </c:pt>
                  <c:pt idx="12">
                    <c:v>132.35577613454322</c:v>
                  </c:pt>
                  <c:pt idx="13">
                    <c:v>76.723193160535473</c:v>
                  </c:pt>
                  <c:pt idx="14">
                    <c:v>1148.25483832082</c:v>
                  </c:pt>
                  <c:pt idx="15">
                    <c:v>305.3045817898178</c:v>
                  </c:pt>
                  <c:pt idx="16">
                    <c:v>712.223723021296</c:v>
                  </c:pt>
                  <c:pt idx="17">
                    <c:v>3834.5361242505978</c:v>
                  </c:pt>
                  <c:pt idx="18">
                    <c:v>402.25925058773493</c:v>
                  </c:pt>
                  <c:pt idx="19">
                    <c:v>1359.6459783936511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release'!$K$297:$K$316</c:f>
              <c:numCache>
                <c:formatCode>_(* #,##0_);_(* \(#,##0\);_(* "-"??_);_(@_)</c:formatCode>
                <c:ptCount val="20"/>
                <c:pt idx="0">
                  <c:v>327.91363909694945</c:v>
                </c:pt>
                <c:pt idx="1">
                  <c:v>607.06063443076289</c:v>
                </c:pt>
                <c:pt idx="2">
                  <c:v>1061.0949039496161</c:v>
                </c:pt>
                <c:pt idx="3">
                  <c:v>1362.1028085565595</c:v>
                </c:pt>
                <c:pt idx="4">
                  <c:v>1326.7890320384263</c:v>
                </c:pt>
                <c:pt idx="5">
                  <c:v>1293.1568639259187</c:v>
                </c:pt>
                <c:pt idx="6">
                  <c:v>1153.5833662590121</c:v>
                </c:pt>
                <c:pt idx="7">
                  <c:v>753.36056572017117</c:v>
                </c:pt>
                <c:pt idx="8">
                  <c:v>492.71126284823691</c:v>
                </c:pt>
                <c:pt idx="9">
                  <c:v>107.62293796002444</c:v>
                </c:pt>
                <c:pt idx="10">
                  <c:v>208.51944229754736</c:v>
                </c:pt>
                <c:pt idx="11">
                  <c:v>195.06657505254429</c:v>
                </c:pt>
                <c:pt idx="12">
                  <c:v>93.483333333333334</c:v>
                </c:pt>
                <c:pt idx="13">
                  <c:v>85.46321243523316</c:v>
                </c:pt>
                <c:pt idx="14">
                  <c:v>208.12167300380227</c:v>
                </c:pt>
                <c:pt idx="15">
                  <c:v>229.33595284872297</c:v>
                </c:pt>
                <c:pt idx="16">
                  <c:v>439.45304437564499</c:v>
                </c:pt>
                <c:pt idx="17">
                  <c:v>1584.1164483260552</c:v>
                </c:pt>
                <c:pt idx="18">
                  <c:v>421.38528138528142</c:v>
                </c:pt>
                <c:pt idx="19">
                  <c:v>1756.3879919273463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9-4484-A775-C33FCBB70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</a:t>
                </a:r>
                <a:r>
                  <a:rPr lang="en-US" sz="1000" b="0" i="0" u="none" strike="noStrike" baseline="0">
                    <a:effectLst/>
                  </a:rPr>
                  <a:t>Release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release'!$D$213:$D$232</c:f>
              <c:numCache>
                <c:formatCode>_(* #,##0_);_(* \(#,##0\);_(* "-"??_);_(@_)</c:formatCode>
                <c:ptCount val="20"/>
                <c:pt idx="0">
                  <c:v>6691</c:v>
                </c:pt>
                <c:pt idx="1">
                  <c:v>7565</c:v>
                </c:pt>
                <c:pt idx="2">
                  <c:v>5344</c:v>
                </c:pt>
                <c:pt idx="3">
                  <c:v>5038</c:v>
                </c:pt>
                <c:pt idx="4">
                  <c:v>6124</c:v>
                </c:pt>
                <c:pt idx="5">
                  <c:v>4849</c:v>
                </c:pt>
                <c:pt idx="6">
                  <c:v>6055</c:v>
                </c:pt>
                <c:pt idx="7">
                  <c:v>4774</c:v>
                </c:pt>
                <c:pt idx="8">
                  <c:v>2342</c:v>
                </c:pt>
                <c:pt idx="9">
                  <c:v>2770</c:v>
                </c:pt>
                <c:pt idx="10">
                  <c:v>1738</c:v>
                </c:pt>
                <c:pt idx="11">
                  <c:v>1607</c:v>
                </c:pt>
                <c:pt idx="12">
                  <c:v>1442</c:v>
                </c:pt>
                <c:pt idx="13">
                  <c:v>1202</c:v>
                </c:pt>
                <c:pt idx="14">
                  <c:v>940</c:v>
                </c:pt>
                <c:pt idx="15">
                  <c:v>1454</c:v>
                </c:pt>
                <c:pt idx="16">
                  <c:v>1252</c:v>
                </c:pt>
                <c:pt idx="17">
                  <c:v>1537</c:v>
                </c:pt>
                <c:pt idx="18">
                  <c:v>1943</c:v>
                </c:pt>
                <c:pt idx="19">
                  <c:v>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5-41D9-8E94-5A6D909F2BBE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release'!$R$213:$R$232</c:f>
                <c:numCache>
                  <c:formatCode>General</c:formatCode>
                  <c:ptCount val="20"/>
                  <c:pt idx="0">
                    <c:v>8930.8930923333664</c:v>
                  </c:pt>
                  <c:pt idx="1">
                    <c:v>10097.475152219686</c:v>
                  </c:pt>
                  <c:pt idx="2">
                    <c:v>7132.9685675428946</c:v>
                  </c:pt>
                  <c:pt idx="3">
                    <c:v>6724.5313703744578</c:v>
                  </c:pt>
                  <c:pt idx="4">
                    <c:v>8174.0829916977336</c:v>
                  </c:pt>
                  <c:pt idx="5">
                    <c:v>6472.2613368292468</c:v>
                  </c:pt>
                  <c:pt idx="6">
                    <c:v>8081.9844080224975</c:v>
                  </c:pt>
                  <c:pt idx="7">
                    <c:v>6372.1541806605128</c:v>
                  </c:pt>
                  <c:pt idx="8">
                    <c:v>3126.0127966290156</c:v>
                  </c:pt>
                  <c:pt idx="9">
                    <c:v>3697.290967831927</c:v>
                  </c:pt>
                  <c:pt idx="10">
                    <c:v>2319.8164989501406</c:v>
                  </c:pt>
                  <c:pt idx="11">
                    <c:v>2144.9626661754178</c:v>
                  </c:pt>
                  <c:pt idx="12">
                    <c:v>1832.6012428109013</c:v>
                  </c:pt>
                  <c:pt idx="13">
                    <c:v>3618.9305499829188</c:v>
                  </c:pt>
                  <c:pt idx="14">
                    <c:v>1927.5235072322712</c:v>
                  </c:pt>
                  <c:pt idx="15">
                    <c:v>2690.2751783338222</c:v>
                  </c:pt>
                  <c:pt idx="16">
                    <c:v>1760.7602904832488</c:v>
                  </c:pt>
                  <c:pt idx="17">
                    <c:v>2857.21159916023</c:v>
                  </c:pt>
                  <c:pt idx="18">
                    <c:v>4450.1664947575691</c:v>
                  </c:pt>
                  <c:pt idx="19">
                    <c:v>13104.757138267392</c:v>
                  </c:pt>
                </c:numCache>
              </c:numRef>
            </c:plus>
            <c:minus>
              <c:numRef>
                <c:f>'rockfish release'!$R$213:$R$232</c:f>
                <c:numCache>
                  <c:formatCode>General</c:formatCode>
                  <c:ptCount val="20"/>
                  <c:pt idx="0">
                    <c:v>8930.8930923333664</c:v>
                  </c:pt>
                  <c:pt idx="1">
                    <c:v>10097.475152219686</c:v>
                  </c:pt>
                  <c:pt idx="2">
                    <c:v>7132.9685675428946</c:v>
                  </c:pt>
                  <c:pt idx="3">
                    <c:v>6724.5313703744578</c:v>
                  </c:pt>
                  <c:pt idx="4">
                    <c:v>8174.0829916977336</c:v>
                  </c:pt>
                  <c:pt idx="5">
                    <c:v>6472.2613368292468</c:v>
                  </c:pt>
                  <c:pt idx="6">
                    <c:v>8081.9844080224975</c:v>
                  </c:pt>
                  <c:pt idx="7">
                    <c:v>6372.1541806605128</c:v>
                  </c:pt>
                  <c:pt idx="8">
                    <c:v>3126.0127966290156</c:v>
                  </c:pt>
                  <c:pt idx="9">
                    <c:v>3697.290967831927</c:v>
                  </c:pt>
                  <c:pt idx="10">
                    <c:v>2319.8164989501406</c:v>
                  </c:pt>
                  <c:pt idx="11">
                    <c:v>2144.9626661754178</c:v>
                  </c:pt>
                  <c:pt idx="12">
                    <c:v>1832.6012428109013</c:v>
                  </c:pt>
                  <c:pt idx="13">
                    <c:v>3618.9305499829188</c:v>
                  </c:pt>
                  <c:pt idx="14">
                    <c:v>1927.5235072322712</c:v>
                  </c:pt>
                  <c:pt idx="15">
                    <c:v>2690.2751783338222</c:v>
                  </c:pt>
                  <c:pt idx="16">
                    <c:v>1760.7602904832488</c:v>
                  </c:pt>
                  <c:pt idx="17">
                    <c:v>2857.21159916023</c:v>
                  </c:pt>
                  <c:pt idx="18">
                    <c:v>4450.1664947575691</c:v>
                  </c:pt>
                  <c:pt idx="19">
                    <c:v>13104.757138267392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release'!$O$213:$O$232</c:f>
              <c:numCache>
                <c:formatCode>_(* #,##0_);_(* \(#,##0\);_(* "-"??_);_(@_)</c:formatCode>
                <c:ptCount val="20"/>
                <c:pt idx="0">
                  <c:v>9629.9384940119708</c:v>
                </c:pt>
                <c:pt idx="1">
                  <c:v>10887.832118846294</c:v>
                </c:pt>
                <c:pt idx="2">
                  <c:v>7691.2855047078119</c:v>
                </c:pt>
                <c:pt idx="3">
                  <c:v>7250.8788122600981</c:v>
                </c:pt>
                <c:pt idx="4">
                  <c:v>8813.8907991823817</c:v>
                </c:pt>
                <c:pt idx="5">
                  <c:v>6978.8629139835666</c:v>
                </c:pt>
                <c:pt idx="6">
                  <c:v>8714.5834077480922</c:v>
                </c:pt>
                <c:pt idx="7">
                  <c:v>6870.9200972071667</c:v>
                </c:pt>
                <c:pt idx="8">
                  <c:v>3370.694358537743</c:v>
                </c:pt>
                <c:pt idx="9">
                  <c:v>3986.6880329417372</c:v>
                </c:pt>
                <c:pt idx="10">
                  <c:v>2501.3948740984615</c:v>
                </c:pt>
                <c:pt idx="11">
                  <c:v>2312.854754129015</c:v>
                </c:pt>
                <c:pt idx="12">
                  <c:v>1731.915900131406</c:v>
                </c:pt>
                <c:pt idx="13">
                  <c:v>2392.910119047619</c:v>
                </c:pt>
                <c:pt idx="14">
                  <c:v>1650.4613250086713</c:v>
                </c:pt>
                <c:pt idx="15">
                  <c:v>1367.7182048605932</c:v>
                </c:pt>
                <c:pt idx="16">
                  <c:v>1286.3276064956458</c:v>
                </c:pt>
                <c:pt idx="17">
                  <c:v>1900.1187857457103</c:v>
                </c:pt>
                <c:pt idx="18">
                  <c:v>3475.217154627042</c:v>
                </c:pt>
                <c:pt idx="19">
                  <c:v>8251.0551415797327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5-41D9-8E94-5A6D909F2BBE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release'!$N$213:$N$232</c:f>
                <c:numCache>
                  <c:formatCode>General</c:formatCode>
                  <c:ptCount val="20"/>
                  <c:pt idx="0">
                    <c:v>8930.8930923333664</c:v>
                  </c:pt>
                  <c:pt idx="1">
                    <c:v>10097.475152219686</c:v>
                  </c:pt>
                  <c:pt idx="2">
                    <c:v>7132.9685675428946</c:v>
                  </c:pt>
                  <c:pt idx="3">
                    <c:v>6724.5313703744578</c:v>
                  </c:pt>
                  <c:pt idx="4">
                    <c:v>8174.0829916977336</c:v>
                  </c:pt>
                  <c:pt idx="5">
                    <c:v>6472.2613368292468</c:v>
                  </c:pt>
                  <c:pt idx="6">
                    <c:v>8081.9844080224975</c:v>
                  </c:pt>
                  <c:pt idx="7">
                    <c:v>6372.1541806605128</c:v>
                  </c:pt>
                  <c:pt idx="8">
                    <c:v>3126.0127966290156</c:v>
                  </c:pt>
                  <c:pt idx="9">
                    <c:v>3697.290967831927</c:v>
                  </c:pt>
                  <c:pt idx="10">
                    <c:v>2319.8164989501406</c:v>
                  </c:pt>
                  <c:pt idx="11">
                    <c:v>2144.9626661754178</c:v>
                  </c:pt>
                  <c:pt idx="12">
                    <c:v>1832.6012428109013</c:v>
                  </c:pt>
                  <c:pt idx="13">
                    <c:v>3618.9305499829188</c:v>
                  </c:pt>
                  <c:pt idx="14">
                    <c:v>1927.5235072322712</c:v>
                  </c:pt>
                  <c:pt idx="15">
                    <c:v>2690.2751783338222</c:v>
                  </c:pt>
                  <c:pt idx="16">
                    <c:v>1760.7602904832488</c:v>
                  </c:pt>
                  <c:pt idx="17">
                    <c:v>2857.21159916023</c:v>
                  </c:pt>
                  <c:pt idx="18">
                    <c:v>4450.1664947575691</c:v>
                  </c:pt>
                  <c:pt idx="19">
                    <c:v>13104.757138267392</c:v>
                  </c:pt>
                </c:numCache>
              </c:numRef>
            </c:plus>
            <c:minus>
              <c:numRef>
                <c:f>'rockfish release'!$N$213:$N$232</c:f>
                <c:numCache>
                  <c:formatCode>General</c:formatCode>
                  <c:ptCount val="20"/>
                  <c:pt idx="0">
                    <c:v>8930.8930923333664</c:v>
                  </c:pt>
                  <c:pt idx="1">
                    <c:v>10097.475152219686</c:v>
                  </c:pt>
                  <c:pt idx="2">
                    <c:v>7132.9685675428946</c:v>
                  </c:pt>
                  <c:pt idx="3">
                    <c:v>6724.5313703744578</c:v>
                  </c:pt>
                  <c:pt idx="4">
                    <c:v>8174.0829916977336</c:v>
                  </c:pt>
                  <c:pt idx="5">
                    <c:v>6472.2613368292468</c:v>
                  </c:pt>
                  <c:pt idx="6">
                    <c:v>8081.9844080224975</c:v>
                  </c:pt>
                  <c:pt idx="7">
                    <c:v>6372.1541806605128</c:v>
                  </c:pt>
                  <c:pt idx="8">
                    <c:v>3126.0127966290156</c:v>
                  </c:pt>
                  <c:pt idx="9">
                    <c:v>3697.290967831927</c:v>
                  </c:pt>
                  <c:pt idx="10">
                    <c:v>2319.8164989501406</c:v>
                  </c:pt>
                  <c:pt idx="11">
                    <c:v>2144.9626661754178</c:v>
                  </c:pt>
                  <c:pt idx="12">
                    <c:v>1832.6012428109013</c:v>
                  </c:pt>
                  <c:pt idx="13">
                    <c:v>3618.9305499829188</c:v>
                  </c:pt>
                  <c:pt idx="14">
                    <c:v>1927.5235072322712</c:v>
                  </c:pt>
                  <c:pt idx="15">
                    <c:v>2690.2751783338222</c:v>
                  </c:pt>
                  <c:pt idx="16">
                    <c:v>1760.7602904832488</c:v>
                  </c:pt>
                  <c:pt idx="17">
                    <c:v>2857.21159916023</c:v>
                  </c:pt>
                  <c:pt idx="18">
                    <c:v>4450.1664947575691</c:v>
                  </c:pt>
                  <c:pt idx="19">
                    <c:v>13104.757138267392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release'!$K$213:$K$232</c:f>
              <c:numCache>
                <c:formatCode>_(* #,##0_);_(* \(#,##0\);_(* "-"??_);_(@_)</c:formatCode>
                <c:ptCount val="20"/>
                <c:pt idx="0">
                  <c:v>16320.938494011971</c:v>
                </c:pt>
                <c:pt idx="1">
                  <c:v>18452.832118846294</c:v>
                </c:pt>
                <c:pt idx="2">
                  <c:v>13035.285504707812</c:v>
                </c:pt>
                <c:pt idx="3">
                  <c:v>12288.878812260098</c:v>
                </c:pt>
                <c:pt idx="4">
                  <c:v>14937.890799182382</c:v>
                </c:pt>
                <c:pt idx="5">
                  <c:v>11827.862913983567</c:v>
                </c:pt>
                <c:pt idx="6">
                  <c:v>14769.583407748092</c:v>
                </c:pt>
                <c:pt idx="7">
                  <c:v>11644.920097207167</c:v>
                </c:pt>
                <c:pt idx="8">
                  <c:v>5712.694358537743</c:v>
                </c:pt>
                <c:pt idx="9">
                  <c:v>6756.6880329417372</c:v>
                </c:pt>
                <c:pt idx="10">
                  <c:v>4239.3948740984615</c:v>
                </c:pt>
                <c:pt idx="11">
                  <c:v>3919.854754129015</c:v>
                </c:pt>
                <c:pt idx="12">
                  <c:v>3173.915900131406</c:v>
                </c:pt>
                <c:pt idx="13">
                  <c:v>3594.910119047619</c:v>
                </c:pt>
                <c:pt idx="14">
                  <c:v>2590.4613250086713</c:v>
                </c:pt>
                <c:pt idx="15">
                  <c:v>2821.7182048605932</c:v>
                </c:pt>
                <c:pt idx="16">
                  <c:v>2538.3276064956458</c:v>
                </c:pt>
                <c:pt idx="17">
                  <c:v>3437.1187857457103</c:v>
                </c:pt>
                <c:pt idx="18">
                  <c:v>5418.217154627042</c:v>
                </c:pt>
                <c:pt idx="19">
                  <c:v>12025.055141579733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5-41D9-8E94-5A6D909F2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</a:t>
                </a:r>
                <a:r>
                  <a:rPr lang="en-US" sz="1000" b="0" i="0" u="none" strike="noStrike" baseline="0">
                    <a:effectLst/>
                  </a:rPr>
                  <a:t>Release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1290751829673986E-2"/>
              <c:y val="0.28243782278669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release'!$D$234:$D$253</c:f>
              <c:numCache>
                <c:formatCode>_(* #,##0_);_(* \(#,##0\);_(* "-"??_);_(@_)</c:formatCode>
                <c:ptCount val="20"/>
                <c:pt idx="0">
                  <c:v>1134</c:v>
                </c:pt>
                <c:pt idx="1">
                  <c:v>2094</c:v>
                </c:pt>
                <c:pt idx="2">
                  <c:v>1662</c:v>
                </c:pt>
                <c:pt idx="3">
                  <c:v>2182</c:v>
                </c:pt>
                <c:pt idx="4">
                  <c:v>2025</c:v>
                </c:pt>
                <c:pt idx="5">
                  <c:v>2356</c:v>
                </c:pt>
                <c:pt idx="6">
                  <c:v>2502</c:v>
                </c:pt>
                <c:pt idx="7">
                  <c:v>1591</c:v>
                </c:pt>
                <c:pt idx="8">
                  <c:v>1002</c:v>
                </c:pt>
                <c:pt idx="9">
                  <c:v>576</c:v>
                </c:pt>
                <c:pt idx="10">
                  <c:v>406</c:v>
                </c:pt>
                <c:pt idx="11">
                  <c:v>591</c:v>
                </c:pt>
                <c:pt idx="12">
                  <c:v>681</c:v>
                </c:pt>
                <c:pt idx="13">
                  <c:v>537</c:v>
                </c:pt>
                <c:pt idx="14">
                  <c:v>622</c:v>
                </c:pt>
                <c:pt idx="15">
                  <c:v>484</c:v>
                </c:pt>
                <c:pt idx="16">
                  <c:v>387</c:v>
                </c:pt>
                <c:pt idx="17">
                  <c:v>451</c:v>
                </c:pt>
                <c:pt idx="18">
                  <c:v>643</c:v>
                </c:pt>
                <c:pt idx="19">
                  <c:v>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0-45F1-89FB-206B60EA8E97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release'!$R$234:$R$253</c:f>
                <c:numCache>
                  <c:formatCode>General</c:formatCode>
                  <c:ptCount val="20"/>
                  <c:pt idx="0">
                    <c:v>1048.5468535173861</c:v>
                  </c:pt>
                  <c:pt idx="1">
                    <c:v>1936.2055654897767</c:v>
                  </c:pt>
                  <c:pt idx="2">
                    <c:v>1536.7591451022008</c:v>
                  </c:pt>
                  <c:pt idx="3">
                    <c:v>2017.5742807539125</c:v>
                  </c:pt>
                  <c:pt idx="4">
                    <c:v>1872.405095566761</c:v>
                  </c:pt>
                  <c:pt idx="5">
                    <c:v>2178.4624222989082</c:v>
                  </c:pt>
                  <c:pt idx="6">
                    <c:v>2313.4605180780422</c:v>
                  </c:pt>
                  <c:pt idx="7">
                    <c:v>1471.1093861959096</c:v>
                  </c:pt>
                  <c:pt idx="8">
                    <c:v>926.49378062118262</c:v>
                  </c:pt>
                  <c:pt idx="9">
                    <c:v>532.59522718343419</c:v>
                  </c:pt>
                  <c:pt idx="10">
                    <c:v>375.40566360499014</c:v>
                  </c:pt>
                  <c:pt idx="11">
                    <c:v>546.46489455800281</c:v>
                  </c:pt>
                  <c:pt idx="12">
                    <c:v>723.67104143243728</c:v>
                  </c:pt>
                  <c:pt idx="13">
                    <c:v>390.87711818478323</c:v>
                  </c:pt>
                  <c:pt idx="14">
                    <c:v>966.14968110395989</c:v>
                  </c:pt>
                  <c:pt idx="15">
                    <c:v>1365.569289618689</c:v>
                  </c:pt>
                  <c:pt idx="16">
                    <c:v>789.04443843551053</c:v>
                  </c:pt>
                  <c:pt idx="17">
                    <c:v>707.70991154800572</c:v>
                  </c:pt>
                  <c:pt idx="18">
                    <c:v>1041.5490099703641</c:v>
                  </c:pt>
                  <c:pt idx="19">
                    <c:v>5319.0602855416082</c:v>
                  </c:pt>
                </c:numCache>
              </c:numRef>
            </c:plus>
            <c:minus>
              <c:numRef>
                <c:f>'rockfish release'!$R$234:$R$253</c:f>
                <c:numCache>
                  <c:formatCode>General</c:formatCode>
                  <c:ptCount val="20"/>
                  <c:pt idx="0">
                    <c:v>1048.5468535173861</c:v>
                  </c:pt>
                  <c:pt idx="1">
                    <c:v>1936.2055654897767</c:v>
                  </c:pt>
                  <c:pt idx="2">
                    <c:v>1536.7591451022008</c:v>
                  </c:pt>
                  <c:pt idx="3">
                    <c:v>2017.5742807539125</c:v>
                  </c:pt>
                  <c:pt idx="4">
                    <c:v>1872.405095566761</c:v>
                  </c:pt>
                  <c:pt idx="5">
                    <c:v>2178.4624222989082</c:v>
                  </c:pt>
                  <c:pt idx="6">
                    <c:v>2313.4605180780422</c:v>
                  </c:pt>
                  <c:pt idx="7">
                    <c:v>1471.1093861959096</c:v>
                  </c:pt>
                  <c:pt idx="8">
                    <c:v>926.49378062118262</c:v>
                  </c:pt>
                  <c:pt idx="9">
                    <c:v>532.59522718343419</c:v>
                  </c:pt>
                  <c:pt idx="10">
                    <c:v>375.40566360499014</c:v>
                  </c:pt>
                  <c:pt idx="11">
                    <c:v>546.46489455800281</c:v>
                  </c:pt>
                  <c:pt idx="12">
                    <c:v>723.67104143243728</c:v>
                  </c:pt>
                  <c:pt idx="13">
                    <c:v>390.87711818478323</c:v>
                  </c:pt>
                  <c:pt idx="14">
                    <c:v>966.14968110395989</c:v>
                  </c:pt>
                  <c:pt idx="15">
                    <c:v>1365.569289618689</c:v>
                  </c:pt>
                  <c:pt idx="16">
                    <c:v>789.04443843551053</c:v>
                  </c:pt>
                  <c:pt idx="17">
                    <c:v>707.70991154800572</c:v>
                  </c:pt>
                  <c:pt idx="18">
                    <c:v>1041.5490099703641</c:v>
                  </c:pt>
                  <c:pt idx="19">
                    <c:v>5319.0602855416082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release'!$O$234:$O$253</c:f>
              <c:numCache>
                <c:formatCode>_(* #,##0_);_(* \(#,##0\);_(* "-"??_);_(@_)</c:formatCode>
                <c:ptCount val="20"/>
                <c:pt idx="0">
                  <c:v>722.83789538781252</c:v>
                </c:pt>
                <c:pt idx="1">
                  <c:v>1334.7641560335796</c:v>
                </c:pt>
                <c:pt idx="2">
                  <c:v>1059.3973387429842</c:v>
                </c:pt>
                <c:pt idx="3">
                  <c:v>1390.8573965927749</c:v>
                </c:pt>
                <c:pt idx="4">
                  <c:v>1290.781956049665</c:v>
                </c:pt>
                <c:pt idx="5">
                  <c:v>1501.7690313348203</c:v>
                </c:pt>
                <c:pt idx="6">
                  <c:v>1594.8328168080307</c:v>
                </c:pt>
                <c:pt idx="7">
                  <c:v>1014.1402923827245</c:v>
                </c:pt>
                <c:pt idx="8">
                  <c:v>638.69803454901944</c:v>
                </c:pt>
                <c:pt idx="9">
                  <c:v>367.15575638746031</c:v>
                </c:pt>
                <c:pt idx="10">
                  <c:v>258.79381439810572</c:v>
                </c:pt>
                <c:pt idx="11">
                  <c:v>376.71710421005037</c:v>
                </c:pt>
                <c:pt idx="12">
                  <c:v>321.7540613718412</c:v>
                </c:pt>
                <c:pt idx="13">
                  <c:v>178.1005025125628</c:v>
                </c:pt>
                <c:pt idx="14">
                  <c:v>369.63203917453654</c:v>
                </c:pt>
                <c:pt idx="15">
                  <c:v>438.81476014760153</c:v>
                </c:pt>
                <c:pt idx="16">
                  <c:v>256.62887511071744</c:v>
                </c:pt>
                <c:pt idx="17">
                  <c:v>306.77275064267349</c:v>
                </c:pt>
                <c:pt idx="18">
                  <c:v>366.29622711991044</c:v>
                </c:pt>
                <c:pt idx="19">
                  <c:v>2143.616952442575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0-45F1-89FB-206B60EA8E97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release'!$N$234:$N$253</c:f>
                <c:numCache>
                  <c:formatCode>General</c:formatCode>
                  <c:ptCount val="20"/>
                  <c:pt idx="0">
                    <c:v>1048.5468535173861</c:v>
                  </c:pt>
                  <c:pt idx="1">
                    <c:v>1936.2055654897767</c:v>
                  </c:pt>
                  <c:pt idx="2">
                    <c:v>1536.7591451022008</c:v>
                  </c:pt>
                  <c:pt idx="3">
                    <c:v>2017.5742807539125</c:v>
                  </c:pt>
                  <c:pt idx="4">
                    <c:v>1872.405095566761</c:v>
                  </c:pt>
                  <c:pt idx="5">
                    <c:v>2178.4624222989082</c:v>
                  </c:pt>
                  <c:pt idx="6">
                    <c:v>2313.4605180780422</c:v>
                  </c:pt>
                  <c:pt idx="7">
                    <c:v>1471.1093861959096</c:v>
                  </c:pt>
                  <c:pt idx="8">
                    <c:v>926.49378062118262</c:v>
                  </c:pt>
                  <c:pt idx="9">
                    <c:v>532.59522718343419</c:v>
                  </c:pt>
                  <c:pt idx="10">
                    <c:v>375.40566360499014</c:v>
                  </c:pt>
                  <c:pt idx="11">
                    <c:v>546.46489455800281</c:v>
                  </c:pt>
                  <c:pt idx="12">
                    <c:v>723.67104143243728</c:v>
                  </c:pt>
                  <c:pt idx="13">
                    <c:v>390.87711818478323</c:v>
                  </c:pt>
                  <c:pt idx="14">
                    <c:v>966.14968110395989</c:v>
                  </c:pt>
                  <c:pt idx="15">
                    <c:v>1365.569289618689</c:v>
                  </c:pt>
                  <c:pt idx="16">
                    <c:v>789.04443843551053</c:v>
                  </c:pt>
                  <c:pt idx="17">
                    <c:v>707.70991154800572</c:v>
                  </c:pt>
                  <c:pt idx="18">
                    <c:v>1041.5490099703641</c:v>
                  </c:pt>
                  <c:pt idx="19">
                    <c:v>5319.0602855416082</c:v>
                  </c:pt>
                </c:numCache>
              </c:numRef>
            </c:plus>
            <c:minus>
              <c:numRef>
                <c:f>'rockfish release'!$N$234:$N$253</c:f>
                <c:numCache>
                  <c:formatCode>General</c:formatCode>
                  <c:ptCount val="20"/>
                  <c:pt idx="0">
                    <c:v>1048.5468535173861</c:v>
                  </c:pt>
                  <c:pt idx="1">
                    <c:v>1936.2055654897767</c:v>
                  </c:pt>
                  <c:pt idx="2">
                    <c:v>1536.7591451022008</c:v>
                  </c:pt>
                  <c:pt idx="3">
                    <c:v>2017.5742807539125</c:v>
                  </c:pt>
                  <c:pt idx="4">
                    <c:v>1872.405095566761</c:v>
                  </c:pt>
                  <c:pt idx="5">
                    <c:v>2178.4624222989082</c:v>
                  </c:pt>
                  <c:pt idx="6">
                    <c:v>2313.4605180780422</c:v>
                  </c:pt>
                  <c:pt idx="7">
                    <c:v>1471.1093861959096</c:v>
                  </c:pt>
                  <c:pt idx="8">
                    <c:v>926.49378062118262</c:v>
                  </c:pt>
                  <c:pt idx="9">
                    <c:v>532.59522718343419</c:v>
                  </c:pt>
                  <c:pt idx="10">
                    <c:v>375.40566360499014</c:v>
                  </c:pt>
                  <c:pt idx="11">
                    <c:v>546.46489455800281</c:v>
                  </c:pt>
                  <c:pt idx="12">
                    <c:v>723.67104143243728</c:v>
                  </c:pt>
                  <c:pt idx="13">
                    <c:v>390.87711818478323</c:v>
                  </c:pt>
                  <c:pt idx="14">
                    <c:v>966.14968110395989</c:v>
                  </c:pt>
                  <c:pt idx="15">
                    <c:v>1365.569289618689</c:v>
                  </c:pt>
                  <c:pt idx="16">
                    <c:v>789.04443843551053</c:v>
                  </c:pt>
                  <c:pt idx="17">
                    <c:v>707.70991154800572</c:v>
                  </c:pt>
                  <c:pt idx="18">
                    <c:v>1041.5490099703641</c:v>
                  </c:pt>
                  <c:pt idx="19">
                    <c:v>5319.0602855416082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release'!$K$234:$K$253</c:f>
              <c:numCache>
                <c:formatCode>_(* #,##0_);_(* \(#,##0\);_(* "-"??_);_(@_)</c:formatCode>
                <c:ptCount val="20"/>
                <c:pt idx="0">
                  <c:v>1856.8378953878125</c:v>
                </c:pt>
                <c:pt idx="1">
                  <c:v>3428.7641560335796</c:v>
                </c:pt>
                <c:pt idx="2">
                  <c:v>2721.3973387429842</c:v>
                </c:pt>
                <c:pt idx="3">
                  <c:v>3572.8573965927749</c:v>
                </c:pt>
                <c:pt idx="4">
                  <c:v>3315.781956049665</c:v>
                </c:pt>
                <c:pt idx="5">
                  <c:v>3857.7690313348203</c:v>
                </c:pt>
                <c:pt idx="6">
                  <c:v>4096.8328168080307</c:v>
                </c:pt>
                <c:pt idx="7">
                  <c:v>2605.1402923827245</c:v>
                </c:pt>
                <c:pt idx="8">
                  <c:v>1640.6980345490194</c:v>
                </c:pt>
                <c:pt idx="9">
                  <c:v>943.15575638746031</c:v>
                </c:pt>
                <c:pt idx="10">
                  <c:v>664.79381439810572</c:v>
                </c:pt>
                <c:pt idx="11">
                  <c:v>967.71710421005037</c:v>
                </c:pt>
                <c:pt idx="12">
                  <c:v>1002.7540613718412</c:v>
                </c:pt>
                <c:pt idx="13">
                  <c:v>715.1005025125628</c:v>
                </c:pt>
                <c:pt idx="14">
                  <c:v>991.63203917453654</c:v>
                </c:pt>
                <c:pt idx="15">
                  <c:v>922.81476014760153</c:v>
                </c:pt>
                <c:pt idx="16">
                  <c:v>643.62887511071744</c:v>
                </c:pt>
                <c:pt idx="17">
                  <c:v>757.77275064267349</c:v>
                </c:pt>
                <c:pt idx="18">
                  <c:v>1009.2962271199104</c:v>
                </c:pt>
                <c:pt idx="19">
                  <c:v>4047.616952442575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0-45F1-89FB-206B60EA8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</a:t>
                </a:r>
                <a:r>
                  <a:rPr lang="en-US" sz="1000" b="0" i="0" u="none" strike="noStrike" baseline="0">
                    <a:effectLst/>
                  </a:rPr>
                  <a:t>Release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release'!$D$255:$D$274</c:f>
              <c:numCache>
                <c:formatCode>_(* #,##0_);_(* \(#,##0\);_(* "-"??_);_(@_)</c:formatCode>
                <c:ptCount val="20"/>
                <c:pt idx="0">
                  <c:v>6832</c:v>
                </c:pt>
                <c:pt idx="1">
                  <c:v>9811</c:v>
                </c:pt>
                <c:pt idx="2">
                  <c:v>8166</c:v>
                </c:pt>
                <c:pt idx="3">
                  <c:v>8332</c:v>
                </c:pt>
                <c:pt idx="4">
                  <c:v>8078</c:v>
                </c:pt>
                <c:pt idx="5">
                  <c:v>6002</c:v>
                </c:pt>
                <c:pt idx="6">
                  <c:v>9401</c:v>
                </c:pt>
                <c:pt idx="7">
                  <c:v>6626</c:v>
                </c:pt>
                <c:pt idx="8">
                  <c:v>3895</c:v>
                </c:pt>
                <c:pt idx="9">
                  <c:v>3127</c:v>
                </c:pt>
                <c:pt idx="10">
                  <c:v>1615</c:v>
                </c:pt>
                <c:pt idx="11">
                  <c:v>3026</c:v>
                </c:pt>
                <c:pt idx="12">
                  <c:v>1401</c:v>
                </c:pt>
                <c:pt idx="13">
                  <c:v>1982</c:v>
                </c:pt>
                <c:pt idx="14">
                  <c:v>2044</c:v>
                </c:pt>
                <c:pt idx="15">
                  <c:v>2308</c:v>
                </c:pt>
                <c:pt idx="16">
                  <c:v>3002</c:v>
                </c:pt>
                <c:pt idx="17">
                  <c:v>2634</c:v>
                </c:pt>
                <c:pt idx="18">
                  <c:v>5303</c:v>
                </c:pt>
                <c:pt idx="19">
                  <c:v>12062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A-4611-936D-FEB6AF711679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release'!$R$255:$R$274</c:f>
                <c:numCache>
                  <c:formatCode>General</c:formatCode>
                  <c:ptCount val="20"/>
                  <c:pt idx="0">
                    <c:v>10730.858257518654</c:v>
                  </c:pt>
                  <c:pt idx="1">
                    <c:v>15409.901985438451</c:v>
                  </c:pt>
                  <c:pt idx="2">
                    <c:v>12826.140007449842</c:v>
                  </c:pt>
                  <c:pt idx="3">
                    <c:v>13086.872219210396</c:v>
                  </c:pt>
                  <c:pt idx="4">
                    <c:v>12687.92052169726</c:v>
                  </c:pt>
                  <c:pt idx="5">
                    <c:v>9427.1971987158904</c:v>
                  </c:pt>
                  <c:pt idx="6">
                    <c:v>14765.924835909376</c:v>
                  </c:pt>
                  <c:pt idx="7">
                    <c:v>10407.299006779653</c:v>
                  </c:pt>
                  <c:pt idx="8">
                    <c:v>6117.7829205262233</c:v>
                  </c:pt>
                  <c:pt idx="9">
                    <c:v>4911.5037721400513</c:v>
                  </c:pt>
                  <c:pt idx="10">
                    <c:v>2536.6416987547755</c:v>
                  </c:pt>
                  <c:pt idx="11">
                    <c:v>4752.8654987194741</c:v>
                  </c:pt>
                  <c:pt idx="12">
                    <c:v>3094.4835904542538</c:v>
                  </c:pt>
                  <c:pt idx="13">
                    <c:v>3686.5324354365575</c:v>
                  </c:pt>
                  <c:pt idx="14">
                    <c:v>10278.224379596657</c:v>
                  </c:pt>
                  <c:pt idx="15">
                    <c:v>4160.2182772767273</c:v>
                  </c:pt>
                  <c:pt idx="16">
                    <c:v>2976.3965161511724</c:v>
                  </c:pt>
                  <c:pt idx="17">
                    <c:v>5038.0056213404187</c:v>
                  </c:pt>
                  <c:pt idx="18">
                    <c:v>8862.2958116844566</c:v>
                  </c:pt>
                  <c:pt idx="19">
                    <c:v>9407.404440123486</c:v>
                  </c:pt>
                </c:numCache>
              </c:numRef>
            </c:plus>
            <c:minus>
              <c:numRef>
                <c:f>'rockfish release'!$R$255:$R$274</c:f>
                <c:numCache>
                  <c:formatCode>General</c:formatCode>
                  <c:ptCount val="20"/>
                  <c:pt idx="0">
                    <c:v>10730.858257518654</c:v>
                  </c:pt>
                  <c:pt idx="1">
                    <c:v>15409.901985438451</c:v>
                  </c:pt>
                  <c:pt idx="2">
                    <c:v>12826.140007449842</c:v>
                  </c:pt>
                  <c:pt idx="3">
                    <c:v>13086.872219210396</c:v>
                  </c:pt>
                  <c:pt idx="4">
                    <c:v>12687.92052169726</c:v>
                  </c:pt>
                  <c:pt idx="5">
                    <c:v>9427.1971987158904</c:v>
                  </c:pt>
                  <c:pt idx="6">
                    <c:v>14765.924835909376</c:v>
                  </c:pt>
                  <c:pt idx="7">
                    <c:v>10407.299006779653</c:v>
                  </c:pt>
                  <c:pt idx="8">
                    <c:v>6117.7829205262233</c:v>
                  </c:pt>
                  <c:pt idx="9">
                    <c:v>4911.5037721400513</c:v>
                  </c:pt>
                  <c:pt idx="10">
                    <c:v>2536.6416987547755</c:v>
                  </c:pt>
                  <c:pt idx="11">
                    <c:v>4752.8654987194741</c:v>
                  </c:pt>
                  <c:pt idx="12">
                    <c:v>3094.4835904542538</c:v>
                  </c:pt>
                  <c:pt idx="13">
                    <c:v>3686.5324354365575</c:v>
                  </c:pt>
                  <c:pt idx="14">
                    <c:v>10278.224379596657</c:v>
                  </c:pt>
                  <c:pt idx="15">
                    <c:v>4160.2182772767273</c:v>
                  </c:pt>
                  <c:pt idx="16">
                    <c:v>2976.3965161511724</c:v>
                  </c:pt>
                  <c:pt idx="17">
                    <c:v>5038.0056213404187</c:v>
                  </c:pt>
                  <c:pt idx="18">
                    <c:v>8862.2958116844566</c:v>
                  </c:pt>
                  <c:pt idx="19">
                    <c:v>9407.404440123486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release'!$O$255:$O$274</c:f>
              <c:numCache>
                <c:formatCode>_(* #,##0_);_(* \(#,##0\);_(* "-"??_);_(@_)</c:formatCode>
                <c:ptCount val="20"/>
                <c:pt idx="0">
                  <c:v>12089.487167467538</c:v>
                </c:pt>
                <c:pt idx="1">
                  <c:v>17360.942418036298</c:v>
                </c:pt>
                <c:pt idx="2">
                  <c:v>14450.051552918605</c:v>
                </c:pt>
                <c:pt idx="3">
                  <c:v>14743.794947210117</c:v>
                </c:pt>
                <c:pt idx="4">
                  <c:v>14294.332163173705</c:v>
                </c:pt>
                <c:pt idx="5">
                  <c:v>10620.770196009977</c:v>
                </c:pt>
                <c:pt idx="6">
                  <c:v>16635.431624906661</c:v>
                </c:pt>
                <c:pt idx="7">
                  <c:v>11724.962232382888</c:v>
                </c:pt>
                <c:pt idx="8">
                  <c:v>6892.3525347315644</c:v>
                </c:pt>
                <c:pt idx="9">
                  <c:v>5533.3469515033648</c:v>
                </c:pt>
                <c:pt idx="10">
                  <c:v>2857.804709522844</c:v>
                </c:pt>
                <c:pt idx="11">
                  <c:v>5354.623561000697</c:v>
                </c:pt>
                <c:pt idx="12">
                  <c:v>3027.6754850088182</c:v>
                </c:pt>
                <c:pt idx="13">
                  <c:v>3308.3880839980466</c:v>
                </c:pt>
                <c:pt idx="14">
                  <c:v>7891.8351156912322</c:v>
                </c:pt>
                <c:pt idx="15">
                  <c:v>4717.2998562529947</c:v>
                </c:pt>
                <c:pt idx="16">
                  <c:v>3368.3608787428657</c:v>
                </c:pt>
                <c:pt idx="17">
                  <c:v>4684.4347539543051</c:v>
                </c:pt>
                <c:pt idx="18">
                  <c:v>10269.301587301587</c:v>
                </c:pt>
                <c:pt idx="19">
                  <c:v>12472.540871546567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A-4611-936D-FEB6AF711679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release'!$N$255:$N$274</c:f>
                <c:numCache>
                  <c:formatCode>General</c:formatCode>
                  <c:ptCount val="20"/>
                  <c:pt idx="0">
                    <c:v>10730.858257518654</c:v>
                  </c:pt>
                  <c:pt idx="1">
                    <c:v>15409.901985438451</c:v>
                  </c:pt>
                  <c:pt idx="2">
                    <c:v>12826.140007449842</c:v>
                  </c:pt>
                  <c:pt idx="3">
                    <c:v>13086.872219210396</c:v>
                  </c:pt>
                  <c:pt idx="4">
                    <c:v>12687.92052169726</c:v>
                  </c:pt>
                  <c:pt idx="5">
                    <c:v>9427.1971987158904</c:v>
                  </c:pt>
                  <c:pt idx="6">
                    <c:v>14765.924835909376</c:v>
                  </c:pt>
                  <c:pt idx="7">
                    <c:v>10407.299006779653</c:v>
                  </c:pt>
                  <c:pt idx="8">
                    <c:v>6117.7829205262233</c:v>
                  </c:pt>
                  <c:pt idx="9">
                    <c:v>4911.5037721400513</c:v>
                  </c:pt>
                  <c:pt idx="10">
                    <c:v>2536.6416987547755</c:v>
                  </c:pt>
                  <c:pt idx="11">
                    <c:v>4752.8654987194741</c:v>
                  </c:pt>
                  <c:pt idx="12">
                    <c:v>3094.4835904542538</c:v>
                  </c:pt>
                  <c:pt idx="13">
                    <c:v>3686.5324354365575</c:v>
                  </c:pt>
                  <c:pt idx="14">
                    <c:v>10278.224379596657</c:v>
                  </c:pt>
                  <c:pt idx="15">
                    <c:v>4160.2182772767273</c:v>
                  </c:pt>
                  <c:pt idx="16">
                    <c:v>2976.3965161511724</c:v>
                  </c:pt>
                  <c:pt idx="17">
                    <c:v>5038.0056213404187</c:v>
                  </c:pt>
                  <c:pt idx="18">
                    <c:v>8862.2958116844566</c:v>
                  </c:pt>
                  <c:pt idx="19">
                    <c:v>9407.404440123486</c:v>
                  </c:pt>
                </c:numCache>
              </c:numRef>
            </c:plus>
            <c:minus>
              <c:numRef>
                <c:f>'rockfish release'!$N$255:$N$274</c:f>
                <c:numCache>
                  <c:formatCode>General</c:formatCode>
                  <c:ptCount val="20"/>
                  <c:pt idx="0">
                    <c:v>10730.858257518654</c:v>
                  </c:pt>
                  <c:pt idx="1">
                    <c:v>15409.901985438451</c:v>
                  </c:pt>
                  <c:pt idx="2">
                    <c:v>12826.140007449842</c:v>
                  </c:pt>
                  <c:pt idx="3">
                    <c:v>13086.872219210396</c:v>
                  </c:pt>
                  <c:pt idx="4">
                    <c:v>12687.92052169726</c:v>
                  </c:pt>
                  <c:pt idx="5">
                    <c:v>9427.1971987158904</c:v>
                  </c:pt>
                  <c:pt idx="6">
                    <c:v>14765.924835909376</c:v>
                  </c:pt>
                  <c:pt idx="7">
                    <c:v>10407.299006779653</c:v>
                  </c:pt>
                  <c:pt idx="8">
                    <c:v>6117.7829205262233</c:v>
                  </c:pt>
                  <c:pt idx="9">
                    <c:v>4911.5037721400513</c:v>
                  </c:pt>
                  <c:pt idx="10">
                    <c:v>2536.6416987547755</c:v>
                  </c:pt>
                  <c:pt idx="11">
                    <c:v>4752.8654987194741</c:v>
                  </c:pt>
                  <c:pt idx="12">
                    <c:v>3094.4835904542538</c:v>
                  </c:pt>
                  <c:pt idx="13">
                    <c:v>3686.5324354365575</c:v>
                  </c:pt>
                  <c:pt idx="14">
                    <c:v>10278.224379596657</c:v>
                  </c:pt>
                  <c:pt idx="15">
                    <c:v>4160.2182772767273</c:v>
                  </c:pt>
                  <c:pt idx="16">
                    <c:v>2976.3965161511724</c:v>
                  </c:pt>
                  <c:pt idx="17">
                    <c:v>5038.0056213404187</c:v>
                  </c:pt>
                  <c:pt idx="18">
                    <c:v>8862.2958116844566</c:v>
                  </c:pt>
                  <c:pt idx="19">
                    <c:v>9407.404440123486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release'!$K$255:$K$274</c:f>
              <c:numCache>
                <c:formatCode>_(* #,##0_);_(* \(#,##0\);_(* "-"??_);_(@_)</c:formatCode>
                <c:ptCount val="20"/>
                <c:pt idx="0">
                  <c:v>18921.487167467538</c:v>
                </c:pt>
                <c:pt idx="1">
                  <c:v>27171.942418036298</c:v>
                </c:pt>
                <c:pt idx="2">
                  <c:v>22616.051552918605</c:v>
                </c:pt>
                <c:pt idx="3">
                  <c:v>23075.794947210117</c:v>
                </c:pt>
                <c:pt idx="4">
                  <c:v>22372.332163173705</c:v>
                </c:pt>
                <c:pt idx="5">
                  <c:v>16622.770196009977</c:v>
                </c:pt>
                <c:pt idx="6">
                  <c:v>26036.431624906661</c:v>
                </c:pt>
                <c:pt idx="7">
                  <c:v>18350.962232382888</c:v>
                </c:pt>
                <c:pt idx="8">
                  <c:v>10787.352534731564</c:v>
                </c:pt>
                <c:pt idx="9">
                  <c:v>8660.3469515033648</c:v>
                </c:pt>
                <c:pt idx="10">
                  <c:v>4472.804709522844</c:v>
                </c:pt>
                <c:pt idx="11">
                  <c:v>8380.623561000697</c:v>
                </c:pt>
                <c:pt idx="12">
                  <c:v>4428.6754850088182</c:v>
                </c:pt>
                <c:pt idx="13">
                  <c:v>5290.3880839980466</c:v>
                </c:pt>
                <c:pt idx="14">
                  <c:v>9935.8351156912322</c:v>
                </c:pt>
                <c:pt idx="15">
                  <c:v>7025.2998562529947</c:v>
                </c:pt>
                <c:pt idx="16">
                  <c:v>6370.3608787428657</c:v>
                </c:pt>
                <c:pt idx="17">
                  <c:v>7318.4347539543051</c:v>
                </c:pt>
                <c:pt idx="18">
                  <c:v>15572.301587301587</c:v>
                </c:pt>
                <c:pt idx="19">
                  <c:v>24534.540871546567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A-4611-936D-FEB6AF711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</a:t>
                </a:r>
                <a:r>
                  <a:rPr lang="en-US" sz="1000" b="0" i="0" u="none" strike="noStrike" baseline="0">
                    <a:effectLst/>
                  </a:rPr>
                  <a:t>Release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release'!$D$276:$D$295</c:f>
              <c:numCache>
                <c:formatCode>_(* #,##0_);_(* \(#,##0\);_(* "-"??_);_(@_)</c:formatCode>
                <c:ptCount val="20"/>
                <c:pt idx="0">
                  <c:v>4102</c:v>
                </c:pt>
                <c:pt idx="1">
                  <c:v>4468</c:v>
                </c:pt>
                <c:pt idx="2">
                  <c:v>3276</c:v>
                </c:pt>
                <c:pt idx="3">
                  <c:v>5386</c:v>
                </c:pt>
                <c:pt idx="4">
                  <c:v>4577</c:v>
                </c:pt>
                <c:pt idx="5">
                  <c:v>4886</c:v>
                </c:pt>
                <c:pt idx="6">
                  <c:v>6899</c:v>
                </c:pt>
                <c:pt idx="7">
                  <c:v>2288</c:v>
                </c:pt>
                <c:pt idx="8">
                  <c:v>2461</c:v>
                </c:pt>
                <c:pt idx="9">
                  <c:v>3407</c:v>
                </c:pt>
                <c:pt idx="10">
                  <c:v>1253</c:v>
                </c:pt>
                <c:pt idx="11">
                  <c:v>1252</c:v>
                </c:pt>
                <c:pt idx="12">
                  <c:v>781</c:v>
                </c:pt>
                <c:pt idx="13">
                  <c:v>863</c:v>
                </c:pt>
                <c:pt idx="14">
                  <c:v>1075</c:v>
                </c:pt>
                <c:pt idx="15">
                  <c:v>1870</c:v>
                </c:pt>
                <c:pt idx="16">
                  <c:v>1521</c:v>
                </c:pt>
                <c:pt idx="17">
                  <c:v>1567</c:v>
                </c:pt>
                <c:pt idx="18">
                  <c:v>1717</c:v>
                </c:pt>
                <c:pt idx="19">
                  <c:v>2540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0-43CA-A65C-A0D8F8987E64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release'!$R$276:$R$295</c:f>
                <c:numCache>
                  <c:formatCode>General</c:formatCode>
                  <c:ptCount val="20"/>
                  <c:pt idx="0">
                    <c:v>5600.827199400137</c:v>
                  </c:pt>
                  <c:pt idx="1">
                    <c:v>6100.5597091467116</c:v>
                  </c:pt>
                  <c:pt idx="2">
                    <c:v>4473.0155790431127</c:v>
                  </c:pt>
                  <c:pt idx="3">
                    <c:v>7353.9871516258263</c:v>
                  </c:pt>
                  <c:pt idx="4">
                    <c:v>6249.3871505739708</c:v>
                  </c:pt>
                  <c:pt idx="5">
                    <c:v>6671.292466179686</c:v>
                  </c:pt>
                  <c:pt idx="6">
                    <c:v>9419.8212697858471</c:v>
                  </c:pt>
                  <c:pt idx="7">
                    <c:v>3124.0108806015387</c:v>
                  </c:pt>
                  <c:pt idx="8">
                    <c:v>3360.2232417659038</c:v>
                  </c:pt>
                  <c:pt idx="9">
                    <c:v>4651.8815866300019</c:v>
                  </c:pt>
                  <c:pt idx="10">
                    <c:v>1710.832881728028</c:v>
                  </c:pt>
                  <c:pt idx="11">
                    <c:v>1709.4674923571358</c:v>
                  </c:pt>
                  <c:pt idx="12">
                    <c:v>2541.9030894227544</c:v>
                  </c:pt>
                  <c:pt idx="13">
                    <c:v>865.69088169023803</c:v>
                  </c:pt>
                  <c:pt idx="14">
                    <c:v>1785.4593877702459</c:v>
                  </c:pt>
                  <c:pt idx="15">
                    <c:v>2147.7162586939999</c:v>
                  </c:pt>
                  <c:pt idx="16">
                    <c:v>4093.0056379058315</c:v>
                  </c:pt>
                  <c:pt idx="17">
                    <c:v>1816.3949379594237</c:v>
                  </c:pt>
                  <c:pt idx="18">
                    <c:v>3024.0624151864281</c:v>
                  </c:pt>
                  <c:pt idx="19">
                    <c:v>7132.4522328932953</c:v>
                  </c:pt>
                </c:numCache>
              </c:numRef>
            </c:plus>
            <c:minus>
              <c:numRef>
                <c:f>'rockfish release'!$R$276:$R$295</c:f>
                <c:numCache>
                  <c:formatCode>General</c:formatCode>
                  <c:ptCount val="20"/>
                  <c:pt idx="0">
                    <c:v>5600.827199400137</c:v>
                  </c:pt>
                  <c:pt idx="1">
                    <c:v>6100.5597091467116</c:v>
                  </c:pt>
                  <c:pt idx="2">
                    <c:v>4473.0155790431127</c:v>
                  </c:pt>
                  <c:pt idx="3">
                    <c:v>7353.9871516258263</c:v>
                  </c:pt>
                  <c:pt idx="4">
                    <c:v>6249.3871505739708</c:v>
                  </c:pt>
                  <c:pt idx="5">
                    <c:v>6671.292466179686</c:v>
                  </c:pt>
                  <c:pt idx="6">
                    <c:v>9419.8212697858471</c:v>
                  </c:pt>
                  <c:pt idx="7">
                    <c:v>3124.0108806015387</c:v>
                  </c:pt>
                  <c:pt idx="8">
                    <c:v>3360.2232417659038</c:v>
                  </c:pt>
                  <c:pt idx="9">
                    <c:v>4651.8815866300019</c:v>
                  </c:pt>
                  <c:pt idx="10">
                    <c:v>1710.832881728028</c:v>
                  </c:pt>
                  <c:pt idx="11">
                    <c:v>1709.4674923571358</c:v>
                  </c:pt>
                  <c:pt idx="12">
                    <c:v>2541.9030894227544</c:v>
                  </c:pt>
                  <c:pt idx="13">
                    <c:v>865.69088169023803</c:v>
                  </c:pt>
                  <c:pt idx="14">
                    <c:v>1785.4593877702459</c:v>
                  </c:pt>
                  <c:pt idx="15">
                    <c:v>2147.7162586939999</c:v>
                  </c:pt>
                  <c:pt idx="16">
                    <c:v>4093.0056379058315</c:v>
                  </c:pt>
                  <c:pt idx="17">
                    <c:v>1816.3949379594237</c:v>
                  </c:pt>
                  <c:pt idx="18">
                    <c:v>3024.0624151864281</c:v>
                  </c:pt>
                  <c:pt idx="19">
                    <c:v>7132.4522328932953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release'!$O$276:$O$295</c:f>
              <c:numCache>
                <c:formatCode>_(* #,##0_);_(* \(#,##0\);_(* "-"??_);_(@_)</c:formatCode>
                <c:ptCount val="20"/>
                <c:pt idx="0">
                  <c:v>3939.3161274019458</c:v>
                </c:pt>
                <c:pt idx="1">
                  <c:v>4290.8006965460499</c:v>
                </c:pt>
                <c:pt idx="2">
                  <c:v>3146.0749959455816</c:v>
                </c:pt>
                <c:pt idx="3">
                  <c:v>5172.3931404648665</c:v>
                </c:pt>
                <c:pt idx="4">
                  <c:v>4395.4777950069983</c:v>
                </c:pt>
                <c:pt idx="5">
                  <c:v>4692.2229640384958</c:v>
                </c:pt>
                <c:pt idx="6">
                  <c:v>6625.3880943310633</c:v>
                </c:pt>
                <c:pt idx="7">
                  <c:v>2197.2587273270728</c:v>
                </c:pt>
                <c:pt idx="8">
                  <c:v>2363.3976083705966</c:v>
                </c:pt>
                <c:pt idx="9">
                  <c:v>3271.8795821692902</c:v>
                </c:pt>
                <c:pt idx="10">
                  <c:v>1203.3064621244853</c:v>
                </c:pt>
                <c:pt idx="11">
                  <c:v>1202.3461217716322</c:v>
                </c:pt>
                <c:pt idx="12">
                  <c:v>1415.472605893186</c:v>
                </c:pt>
                <c:pt idx="13">
                  <c:v>493.63653164946868</c:v>
                </c:pt>
                <c:pt idx="14">
                  <c:v>1483.4471455886369</c:v>
                </c:pt>
                <c:pt idx="15">
                  <c:v>1194.4530800230282</c:v>
                </c:pt>
                <c:pt idx="16">
                  <c:v>2340.5297542043986</c:v>
                </c:pt>
                <c:pt idx="17">
                  <c:v>676.75613079019104</c:v>
                </c:pt>
                <c:pt idx="18">
                  <c:v>1076.4645161290318</c:v>
                </c:pt>
                <c:pt idx="19">
                  <c:v>4677.8525932666062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0-43CA-A65C-A0D8F8987E64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release'!$N$276:$N$295</c:f>
                <c:numCache>
                  <c:formatCode>General</c:formatCode>
                  <c:ptCount val="20"/>
                  <c:pt idx="0">
                    <c:v>5600.827199400137</c:v>
                  </c:pt>
                  <c:pt idx="1">
                    <c:v>6100.5597091467116</c:v>
                  </c:pt>
                  <c:pt idx="2">
                    <c:v>4473.0155790431127</c:v>
                  </c:pt>
                  <c:pt idx="3">
                    <c:v>7353.9871516258263</c:v>
                  </c:pt>
                  <c:pt idx="4">
                    <c:v>6249.3871505739708</c:v>
                  </c:pt>
                  <c:pt idx="5">
                    <c:v>6671.292466179686</c:v>
                  </c:pt>
                  <c:pt idx="6">
                    <c:v>9419.8212697858471</c:v>
                  </c:pt>
                  <c:pt idx="7">
                    <c:v>3124.0108806015387</c:v>
                  </c:pt>
                  <c:pt idx="8">
                    <c:v>3360.2232417659038</c:v>
                  </c:pt>
                  <c:pt idx="9">
                    <c:v>4651.8815866300019</c:v>
                  </c:pt>
                  <c:pt idx="10">
                    <c:v>1710.832881728028</c:v>
                  </c:pt>
                  <c:pt idx="11">
                    <c:v>1709.4674923571358</c:v>
                  </c:pt>
                  <c:pt idx="12">
                    <c:v>2541.9030894227544</c:v>
                  </c:pt>
                  <c:pt idx="13">
                    <c:v>865.69088169023803</c:v>
                  </c:pt>
                  <c:pt idx="14">
                    <c:v>1785.4593877702459</c:v>
                  </c:pt>
                  <c:pt idx="15">
                    <c:v>2147.7162586939999</c:v>
                  </c:pt>
                  <c:pt idx="16">
                    <c:v>4093.0056379058315</c:v>
                  </c:pt>
                  <c:pt idx="17">
                    <c:v>1816.3949379594237</c:v>
                  </c:pt>
                  <c:pt idx="18">
                    <c:v>3024.0624151864281</c:v>
                  </c:pt>
                  <c:pt idx="19">
                    <c:v>7132.4522328932953</c:v>
                  </c:pt>
                </c:numCache>
              </c:numRef>
            </c:plus>
            <c:minus>
              <c:numRef>
                <c:f>'rockfish release'!$N$276:$N$295</c:f>
                <c:numCache>
                  <c:formatCode>General</c:formatCode>
                  <c:ptCount val="20"/>
                  <c:pt idx="0">
                    <c:v>5600.827199400137</c:v>
                  </c:pt>
                  <c:pt idx="1">
                    <c:v>6100.5597091467116</c:v>
                  </c:pt>
                  <c:pt idx="2">
                    <c:v>4473.0155790431127</c:v>
                  </c:pt>
                  <c:pt idx="3">
                    <c:v>7353.9871516258263</c:v>
                  </c:pt>
                  <c:pt idx="4">
                    <c:v>6249.3871505739708</c:v>
                  </c:pt>
                  <c:pt idx="5">
                    <c:v>6671.292466179686</c:v>
                  </c:pt>
                  <c:pt idx="6">
                    <c:v>9419.8212697858471</c:v>
                  </c:pt>
                  <c:pt idx="7">
                    <c:v>3124.0108806015387</c:v>
                  </c:pt>
                  <c:pt idx="8">
                    <c:v>3360.2232417659038</c:v>
                  </c:pt>
                  <c:pt idx="9">
                    <c:v>4651.8815866300019</c:v>
                  </c:pt>
                  <c:pt idx="10">
                    <c:v>1710.832881728028</c:v>
                  </c:pt>
                  <c:pt idx="11">
                    <c:v>1709.4674923571358</c:v>
                  </c:pt>
                  <c:pt idx="12">
                    <c:v>2541.9030894227544</c:v>
                  </c:pt>
                  <c:pt idx="13">
                    <c:v>865.69088169023803</c:v>
                  </c:pt>
                  <c:pt idx="14">
                    <c:v>1785.4593877702459</c:v>
                  </c:pt>
                  <c:pt idx="15">
                    <c:v>2147.7162586939999</c:v>
                  </c:pt>
                  <c:pt idx="16">
                    <c:v>4093.0056379058315</c:v>
                  </c:pt>
                  <c:pt idx="17">
                    <c:v>1816.3949379594237</c:v>
                  </c:pt>
                  <c:pt idx="18">
                    <c:v>3024.0624151864281</c:v>
                  </c:pt>
                  <c:pt idx="19">
                    <c:v>7132.4522328932953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release'!$K$276:$K$295</c:f>
              <c:numCache>
                <c:formatCode>_(* #,##0_);_(* \(#,##0\);_(* "-"??_);_(@_)</c:formatCode>
                <c:ptCount val="20"/>
                <c:pt idx="0">
                  <c:v>8041.3161274019458</c:v>
                </c:pt>
                <c:pt idx="1">
                  <c:v>8758.8006965460499</c:v>
                </c:pt>
                <c:pt idx="2">
                  <c:v>6422.0749959455816</c:v>
                </c:pt>
                <c:pt idx="3">
                  <c:v>10558.393140464867</c:v>
                </c:pt>
                <c:pt idx="4">
                  <c:v>8972.4777950069983</c:v>
                </c:pt>
                <c:pt idx="5">
                  <c:v>9578.2229640384958</c:v>
                </c:pt>
                <c:pt idx="6">
                  <c:v>13524.388094331063</c:v>
                </c:pt>
                <c:pt idx="7">
                  <c:v>4485.2587273270728</c:v>
                </c:pt>
                <c:pt idx="8">
                  <c:v>4824.3976083705966</c:v>
                </c:pt>
                <c:pt idx="9">
                  <c:v>6678.8795821692902</c:v>
                </c:pt>
                <c:pt idx="10">
                  <c:v>2456.3064621244853</c:v>
                </c:pt>
                <c:pt idx="11">
                  <c:v>2454.3461217716322</c:v>
                </c:pt>
                <c:pt idx="12">
                  <c:v>2196.472605893186</c:v>
                </c:pt>
                <c:pt idx="13">
                  <c:v>1356.6365316494687</c:v>
                </c:pt>
                <c:pt idx="14">
                  <c:v>2558.4471455886369</c:v>
                </c:pt>
                <c:pt idx="15">
                  <c:v>3064.4530800230282</c:v>
                </c:pt>
                <c:pt idx="16">
                  <c:v>3861.5297542043986</c:v>
                </c:pt>
                <c:pt idx="17">
                  <c:v>2243.756130790191</c:v>
                </c:pt>
                <c:pt idx="18">
                  <c:v>2793.4645161290318</c:v>
                </c:pt>
                <c:pt idx="19">
                  <c:v>7217.8525932666062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0-43CA-A65C-A0D8F8987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</a:t>
                </a:r>
                <a:r>
                  <a:rPr lang="en-US" sz="1000" b="0" i="0" u="none" strike="noStrike" baseline="0">
                    <a:effectLst/>
                  </a:rPr>
                  <a:t>Release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KODIAK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AFOGNAK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release'!$N$3:$N$22</c:f>
                <c:numCache>
                  <c:formatCode>General</c:formatCode>
                  <c:ptCount val="20"/>
                  <c:pt idx="0">
                    <c:v>704.28921495128884</c:v>
                  </c:pt>
                  <c:pt idx="1">
                    <c:v>1829.3226362371138</c:v>
                  </c:pt>
                  <c:pt idx="2">
                    <c:v>832.34179948788665</c:v>
                  </c:pt>
                  <c:pt idx="3">
                    <c:v>647.5802132279382</c:v>
                  </c:pt>
                  <c:pt idx="4">
                    <c:v>748.19295822097945</c:v>
                  </c:pt>
                  <c:pt idx="5">
                    <c:v>693.3132791338661</c:v>
                  </c:pt>
                  <c:pt idx="6">
                    <c:v>1304.307039637062</c:v>
                  </c:pt>
                  <c:pt idx="7">
                    <c:v>770.14482985582481</c:v>
                  </c:pt>
                  <c:pt idx="8">
                    <c:v>2593.0648368661086</c:v>
                  </c:pt>
                  <c:pt idx="9">
                    <c:v>1360.1013800422941</c:v>
                  </c:pt>
                  <c:pt idx="10">
                    <c:v>1430.5303015374227</c:v>
                  </c:pt>
                  <c:pt idx="11">
                    <c:v>1285.0991519565723</c:v>
                  </c:pt>
                  <c:pt idx="12">
                    <c:v>6524.8741155499656</c:v>
                  </c:pt>
                  <c:pt idx="13">
                    <c:v>1624.0707465034982</c:v>
                  </c:pt>
                  <c:pt idx="14">
                    <c:v>1566.8728386126481</c:v>
                  </c:pt>
                  <c:pt idx="15">
                    <c:v>4132.0762376928469</c:v>
                  </c:pt>
                  <c:pt idx="16">
                    <c:v>1441.6385129114622</c:v>
                  </c:pt>
                  <c:pt idx="17">
                    <c:v>2717.8840257149909</c:v>
                  </c:pt>
                  <c:pt idx="18">
                    <c:v>644.64586102744545</c:v>
                  </c:pt>
                  <c:pt idx="19">
                    <c:v>1552.8611335432008</c:v>
                  </c:pt>
                </c:numCache>
              </c:numRef>
            </c:plus>
            <c:minus>
              <c:numRef>
                <c:f>'rockfish release'!$N$3:$N$22</c:f>
                <c:numCache>
                  <c:formatCode>General</c:formatCode>
                  <c:ptCount val="20"/>
                  <c:pt idx="0">
                    <c:v>704.28921495128884</c:v>
                  </c:pt>
                  <c:pt idx="1">
                    <c:v>1829.3226362371138</c:v>
                  </c:pt>
                  <c:pt idx="2">
                    <c:v>832.34179948788665</c:v>
                  </c:pt>
                  <c:pt idx="3">
                    <c:v>647.5802132279382</c:v>
                  </c:pt>
                  <c:pt idx="4">
                    <c:v>748.19295822097945</c:v>
                  </c:pt>
                  <c:pt idx="5">
                    <c:v>693.3132791338661</c:v>
                  </c:pt>
                  <c:pt idx="6">
                    <c:v>1304.307039637062</c:v>
                  </c:pt>
                  <c:pt idx="7">
                    <c:v>770.14482985582481</c:v>
                  </c:pt>
                  <c:pt idx="8">
                    <c:v>2593.0648368661086</c:v>
                  </c:pt>
                  <c:pt idx="9">
                    <c:v>1360.1013800422941</c:v>
                  </c:pt>
                  <c:pt idx="10">
                    <c:v>1430.5303015374227</c:v>
                  </c:pt>
                  <c:pt idx="11">
                    <c:v>1285.0991519565723</c:v>
                  </c:pt>
                  <c:pt idx="12">
                    <c:v>6524.8741155499656</c:v>
                  </c:pt>
                  <c:pt idx="13">
                    <c:v>1624.0707465034982</c:v>
                  </c:pt>
                  <c:pt idx="14">
                    <c:v>1566.8728386126481</c:v>
                  </c:pt>
                  <c:pt idx="15">
                    <c:v>4132.0762376928469</c:v>
                  </c:pt>
                  <c:pt idx="16">
                    <c:v>1441.6385129114622</c:v>
                  </c:pt>
                  <c:pt idx="17">
                    <c:v>2717.8840257149909</c:v>
                  </c:pt>
                  <c:pt idx="18">
                    <c:v>644.64586102744545</c:v>
                  </c:pt>
                  <c:pt idx="19">
                    <c:v>1552.8611335432008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release'!$K$3:$K$22</c:f>
              <c:numCache>
                <c:formatCode>_(* #,##0_);_(* \(#,##0\);_(* "-"??_);_(@_)</c:formatCode>
                <c:ptCount val="20"/>
                <c:pt idx="0">
                  <c:v>1181.552007740248</c:v>
                </c:pt>
                <c:pt idx="1">
                  <c:v>3068.9662538707739</c:v>
                </c:pt>
                <c:pt idx="2">
                  <c:v>1396.3796455112022</c:v>
                </c:pt>
                <c:pt idx="3">
                  <c:v>1086.4140538702541</c:v>
                </c:pt>
                <c:pt idx="4">
                  <c:v>1255.2071978331467</c:v>
                </c:pt>
                <c:pt idx="5">
                  <c:v>1163.1382102170232</c:v>
                </c:pt>
                <c:pt idx="6">
                  <c:v>2188.1729390098617</c:v>
                </c:pt>
                <c:pt idx="7">
                  <c:v>1292.0347928795959</c:v>
                </c:pt>
                <c:pt idx="8">
                  <c:v>4350.2596648618219</c:v>
                </c:pt>
                <c:pt idx="9">
                  <c:v>2281.7764097529202</c:v>
                </c:pt>
                <c:pt idx="10">
                  <c:v>2399.9316105269454</c:v>
                </c:pt>
                <c:pt idx="11">
                  <c:v>2155.9487933442188</c:v>
                </c:pt>
                <c:pt idx="12">
                  <c:v>5205.8461538461534</c:v>
                </c:pt>
                <c:pt idx="13">
                  <c:v>2063.9967105263158</c:v>
                </c:pt>
                <c:pt idx="14">
                  <c:v>2394.3778677462888</c:v>
                </c:pt>
                <c:pt idx="15">
                  <c:v>4342.3738450604123</c:v>
                </c:pt>
                <c:pt idx="16">
                  <c:v>1977.3732283464567</c:v>
                </c:pt>
                <c:pt idx="17">
                  <c:v>2255.8292783505153</c:v>
                </c:pt>
                <c:pt idx="18">
                  <c:v>1501.3143183114662</c:v>
                </c:pt>
                <c:pt idx="19">
                  <c:v>1449.0351201478743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34-42A6-8C57-F6711561EC0F}"/>
            </c:ext>
          </c:extLst>
        </c:ser>
        <c:ser>
          <c:idx val="1"/>
          <c:order val="1"/>
          <c:tx>
            <c:v>WKMA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release'!$N$24:$N$43</c:f>
                <c:numCache>
                  <c:formatCode>General</c:formatCode>
                  <c:ptCount val="20"/>
                  <c:pt idx="0">
                    <c:v>334.60724527822202</c:v>
                  </c:pt>
                  <c:pt idx="1">
                    <c:v>463.13891727398351</c:v>
                  </c:pt>
                  <c:pt idx="2">
                    <c:v>458.88993638156165</c:v>
                  </c:pt>
                  <c:pt idx="3">
                    <c:v>436.58278669634689</c:v>
                  </c:pt>
                  <c:pt idx="4">
                    <c:v>689.39714979544794</c:v>
                  </c:pt>
                  <c:pt idx="5">
                    <c:v>337.79398094753844</c:v>
                  </c:pt>
                  <c:pt idx="6">
                    <c:v>447.20523892740147</c:v>
                  </c:pt>
                  <c:pt idx="7">
                    <c:v>581.04813703869036</c:v>
                  </c:pt>
                  <c:pt idx="8">
                    <c:v>420.64910834976484</c:v>
                  </c:pt>
                  <c:pt idx="9">
                    <c:v>610.79100328564334</c:v>
                  </c:pt>
                  <c:pt idx="10">
                    <c:v>738.26043005829945</c:v>
                  </c:pt>
                  <c:pt idx="11">
                    <c:v>559.80323257658097</c:v>
                  </c:pt>
                  <c:pt idx="12">
                    <c:v>213.18138735978945</c:v>
                  </c:pt>
                  <c:pt idx="13">
                    <c:v>802.28203986111964</c:v>
                  </c:pt>
                  <c:pt idx="14">
                    <c:v>710.96369918557627</c:v>
                  </c:pt>
                  <c:pt idx="15">
                    <c:v>5765.9111945123905</c:v>
                  </c:pt>
                  <c:pt idx="16">
                    <c:v>1512.5720383131825</c:v>
                  </c:pt>
                  <c:pt idx="17">
                    <c:v>1096.5476162344926</c:v>
                  </c:pt>
                  <c:pt idx="18">
                    <c:v>5609.1518125247612</c:v>
                  </c:pt>
                  <c:pt idx="19">
                    <c:v>1307.5288164862268</c:v>
                  </c:pt>
                </c:numCache>
              </c:numRef>
            </c:plus>
            <c:minus>
              <c:numRef>
                <c:f>'rockfish release'!$N$24:$N$43</c:f>
                <c:numCache>
                  <c:formatCode>General</c:formatCode>
                  <c:ptCount val="20"/>
                  <c:pt idx="0">
                    <c:v>334.60724527822202</c:v>
                  </c:pt>
                  <c:pt idx="1">
                    <c:v>463.13891727398351</c:v>
                  </c:pt>
                  <c:pt idx="2">
                    <c:v>458.88993638156165</c:v>
                  </c:pt>
                  <c:pt idx="3">
                    <c:v>436.58278669634689</c:v>
                  </c:pt>
                  <c:pt idx="4">
                    <c:v>689.39714979544794</c:v>
                  </c:pt>
                  <c:pt idx="5">
                    <c:v>337.79398094753844</c:v>
                  </c:pt>
                  <c:pt idx="6">
                    <c:v>447.20523892740147</c:v>
                  </c:pt>
                  <c:pt idx="7">
                    <c:v>581.04813703869036</c:v>
                  </c:pt>
                  <c:pt idx="8">
                    <c:v>420.64910834976484</c:v>
                  </c:pt>
                  <c:pt idx="9">
                    <c:v>610.79100328564334</c:v>
                  </c:pt>
                  <c:pt idx="10">
                    <c:v>738.26043005829945</c:v>
                  </c:pt>
                  <c:pt idx="11">
                    <c:v>559.80323257658097</c:v>
                  </c:pt>
                  <c:pt idx="12">
                    <c:v>213.18138735978945</c:v>
                  </c:pt>
                  <c:pt idx="13">
                    <c:v>802.28203986111964</c:v>
                  </c:pt>
                  <c:pt idx="14">
                    <c:v>710.96369918557627</c:v>
                  </c:pt>
                  <c:pt idx="15">
                    <c:v>5765.9111945123905</c:v>
                  </c:pt>
                  <c:pt idx="16">
                    <c:v>1512.5720383131825</c:v>
                  </c:pt>
                  <c:pt idx="17">
                    <c:v>1096.5476162344926</c:v>
                  </c:pt>
                  <c:pt idx="18">
                    <c:v>5609.1518125247612</c:v>
                  </c:pt>
                  <c:pt idx="19">
                    <c:v>1307.5288164862268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release'!$K$24:$K$43</c:f>
              <c:numCache>
                <c:formatCode>_(* #,##0_);_(* \(#,##0\);_(* "-"??_);_(@_)</c:formatCode>
                <c:ptCount val="20"/>
                <c:pt idx="0">
                  <c:v>433.82748975180436</c:v>
                </c:pt>
                <c:pt idx="1">
                  <c:v>600.47233502154506</c:v>
                </c:pt>
                <c:pt idx="2">
                  <c:v>594.96341451676028</c:v>
                </c:pt>
                <c:pt idx="3">
                  <c:v>566.04158186663994</c:v>
                </c:pt>
                <c:pt idx="4">
                  <c:v>893.82235190133656</c:v>
                </c:pt>
                <c:pt idx="5">
                  <c:v>437.95918013039295</c:v>
                </c:pt>
                <c:pt idx="6">
                  <c:v>579.81388312860201</c:v>
                </c:pt>
                <c:pt idx="7">
                  <c:v>753.34487902932369</c:v>
                </c:pt>
                <c:pt idx="8">
                  <c:v>545.3831299736969</c:v>
                </c:pt>
                <c:pt idx="9">
                  <c:v>791.9073225628174</c:v>
                </c:pt>
                <c:pt idx="10">
                  <c:v>957.1749377063619</c:v>
                </c:pt>
                <c:pt idx="11">
                  <c:v>725.80027650539967</c:v>
                </c:pt>
                <c:pt idx="12">
                  <c:v>399</c:v>
                </c:pt>
                <c:pt idx="13">
                  <c:v>1069.1747146619844</c:v>
                </c:pt>
                <c:pt idx="14">
                  <c:v>1134.258394160584</c:v>
                </c:pt>
                <c:pt idx="15">
                  <c:v>3228.6711409395971</c:v>
                </c:pt>
                <c:pt idx="16">
                  <c:v>1122.0404761904763</c:v>
                </c:pt>
                <c:pt idx="17">
                  <c:v>2178.2680837563453</c:v>
                </c:pt>
                <c:pt idx="18">
                  <c:v>2481.6699029126212</c:v>
                </c:pt>
                <c:pt idx="19">
                  <c:v>2478.9239690721647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34-42A6-8C57-F6711561EC0F}"/>
            </c:ext>
          </c:extLst>
        </c:ser>
        <c:ser>
          <c:idx val="2"/>
          <c:order val="2"/>
          <c:tx>
            <c:v>SKMA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release'!$N$45:$N$64</c:f>
                <c:numCache>
                  <c:formatCode>General</c:formatCode>
                  <c:ptCount val="20"/>
                  <c:pt idx="0">
                    <c:v>135.96738855749976</c:v>
                  </c:pt>
                  <c:pt idx="1">
                    <c:v>107.28676753365215</c:v>
                  </c:pt>
                  <c:pt idx="2">
                    <c:v>45.67654459353507</c:v>
                  </c:pt>
                  <c:pt idx="3">
                    <c:v>65.859203832538938</c:v>
                  </c:pt>
                  <c:pt idx="4">
                    <c:v>145.52759556544893</c:v>
                  </c:pt>
                  <c:pt idx="5">
                    <c:v>27.618375800742136</c:v>
                  </c:pt>
                  <c:pt idx="6">
                    <c:v>118.97146498781228</c:v>
                  </c:pt>
                  <c:pt idx="7">
                    <c:v>84.979617848437343</c:v>
                  </c:pt>
                  <c:pt idx="8">
                    <c:v>503.50423575199125</c:v>
                  </c:pt>
                  <c:pt idx="9">
                    <c:v>873.16557339269377</c:v>
                  </c:pt>
                  <c:pt idx="10">
                    <c:v>359.03888540964772</c:v>
                  </c:pt>
                  <c:pt idx="11">
                    <c:v>202.88883761314418</c:v>
                  </c:pt>
                  <c:pt idx="12">
                    <c:v>123.42080320829916</c:v>
                  </c:pt>
                  <c:pt idx="13">
                    <c:v>170.6441164149048</c:v>
                  </c:pt>
                  <c:pt idx="14">
                    <c:v>150.26677553764549</c:v>
                  </c:pt>
                  <c:pt idx="15">
                    <c:v>1215.7659725083956</c:v>
                  </c:pt>
                  <c:pt idx="16">
                    <c:v>48.389817531175083</c:v>
                  </c:pt>
                  <c:pt idx="17">
                    <c:v>267.45063810597384</c:v>
                  </c:pt>
                  <c:pt idx="18">
                    <c:v>966.28245509880344</c:v>
                  </c:pt>
                  <c:pt idx="19">
                    <c:v>104.81192917725267</c:v>
                  </c:pt>
                </c:numCache>
              </c:numRef>
            </c:plus>
            <c:minus>
              <c:numRef>
                <c:f>'rockfish release'!$N$45:$N$64</c:f>
                <c:numCache>
                  <c:formatCode>General</c:formatCode>
                  <c:ptCount val="20"/>
                  <c:pt idx="0">
                    <c:v>135.96738855749976</c:v>
                  </c:pt>
                  <c:pt idx="1">
                    <c:v>107.28676753365215</c:v>
                  </c:pt>
                  <c:pt idx="2">
                    <c:v>45.67654459353507</c:v>
                  </c:pt>
                  <c:pt idx="3">
                    <c:v>65.859203832538938</c:v>
                  </c:pt>
                  <c:pt idx="4">
                    <c:v>145.52759556544893</c:v>
                  </c:pt>
                  <c:pt idx="5">
                    <c:v>27.618375800742136</c:v>
                  </c:pt>
                  <c:pt idx="6">
                    <c:v>118.97146498781228</c:v>
                  </c:pt>
                  <c:pt idx="7">
                    <c:v>84.979617848437343</c:v>
                  </c:pt>
                  <c:pt idx="8">
                    <c:v>503.50423575199125</c:v>
                  </c:pt>
                  <c:pt idx="9">
                    <c:v>873.16557339269377</c:v>
                  </c:pt>
                  <c:pt idx="10">
                    <c:v>359.03888540964772</c:v>
                  </c:pt>
                  <c:pt idx="11">
                    <c:v>202.88883761314418</c:v>
                  </c:pt>
                  <c:pt idx="12">
                    <c:v>123.42080320829916</c:v>
                  </c:pt>
                  <c:pt idx="13">
                    <c:v>170.6441164149048</c:v>
                  </c:pt>
                  <c:pt idx="14">
                    <c:v>150.26677553764549</c:v>
                  </c:pt>
                  <c:pt idx="15">
                    <c:v>1215.7659725083956</c:v>
                  </c:pt>
                  <c:pt idx="16">
                    <c:v>48.389817531175083</c:v>
                  </c:pt>
                  <c:pt idx="17">
                    <c:v>267.45063810597384</c:v>
                  </c:pt>
                  <c:pt idx="18">
                    <c:v>966.28245509880344</c:v>
                  </c:pt>
                  <c:pt idx="19">
                    <c:v>104.81192917725267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release'!$K$45:$K$64</c:f>
              <c:numCache>
                <c:formatCode>_(* #,##0_);_(* \(#,##0\);_(* "-"??_);_(@_)</c:formatCode>
                <c:ptCount val="20"/>
                <c:pt idx="0">
                  <c:v>176.28545615311415</c:v>
                </c:pt>
                <c:pt idx="1">
                  <c:v>139.10024274581664</c:v>
                </c:pt>
                <c:pt idx="2">
                  <c:v>59.220895426436783</c:v>
                </c:pt>
                <c:pt idx="3">
                  <c:v>85.388267824164657</c:v>
                </c:pt>
                <c:pt idx="4">
                  <c:v>188.68052728887997</c:v>
                </c:pt>
                <c:pt idx="5">
                  <c:v>35.807983281101308</c:v>
                </c:pt>
                <c:pt idx="6">
                  <c:v>154.24977413397488</c:v>
                </c:pt>
                <c:pt idx="7">
                  <c:v>110.17841009569634</c:v>
                </c:pt>
                <c:pt idx="8">
                  <c:v>652.80707981700084</c:v>
                </c:pt>
                <c:pt idx="9">
                  <c:v>1132.0831637332799</c:v>
                </c:pt>
                <c:pt idx="10">
                  <c:v>465.50378265431704</c:v>
                </c:pt>
                <c:pt idx="11">
                  <c:v>263.05095410347502</c:v>
                </c:pt>
                <c:pt idx="12">
                  <c:v>231</c:v>
                </c:pt>
                <c:pt idx="13">
                  <c:v>227.41176470588238</c:v>
                </c:pt>
                <c:pt idx="14">
                  <c:v>239.73284671532846</c:v>
                </c:pt>
                <c:pt idx="15">
                  <c:v>680.77852348993281</c:v>
                </c:pt>
                <c:pt idx="16">
                  <c:v>35.896031746031746</c:v>
                </c:pt>
                <c:pt idx="17">
                  <c:v>531.28489847715741</c:v>
                </c:pt>
                <c:pt idx="18">
                  <c:v>427.51456310679612</c:v>
                </c:pt>
                <c:pt idx="19">
                  <c:v>198.71134020618555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34-42A6-8C57-F6711561EC0F}"/>
            </c:ext>
          </c:extLst>
        </c:ser>
        <c:ser>
          <c:idx val="3"/>
          <c:order val="3"/>
          <c:tx>
            <c:v>EASTSIDE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release'!$N$87:$N$106</c:f>
                <c:numCache>
                  <c:formatCode>General</c:formatCode>
                  <c:ptCount val="20"/>
                  <c:pt idx="0">
                    <c:v>519.31391326272148</c:v>
                  </c:pt>
                  <c:pt idx="1">
                    <c:v>1428.7115493909894</c:v>
                  </c:pt>
                  <c:pt idx="2">
                    <c:v>655.72355868196166</c:v>
                  </c:pt>
                  <c:pt idx="3">
                    <c:v>880.67981604000681</c:v>
                  </c:pt>
                  <c:pt idx="4">
                    <c:v>1050.5935848955517</c:v>
                  </c:pt>
                  <c:pt idx="5">
                    <c:v>542.04885416592811</c:v>
                  </c:pt>
                  <c:pt idx="6">
                    <c:v>890.25242273609388</c:v>
                  </c:pt>
                  <c:pt idx="7">
                    <c:v>983.58533802294244</c:v>
                  </c:pt>
                  <c:pt idx="8">
                    <c:v>3184.0883022859489</c:v>
                  </c:pt>
                  <c:pt idx="9">
                    <c:v>1079.3114049838127</c:v>
                  </c:pt>
                  <c:pt idx="10">
                    <c:v>762.21880817592989</c:v>
                  </c:pt>
                  <c:pt idx="11">
                    <c:v>1446.6601869461526</c:v>
                  </c:pt>
                  <c:pt idx="12">
                    <c:v>238.24998202226169</c:v>
                  </c:pt>
                  <c:pt idx="13">
                    <c:v>2392.8710937492165</c:v>
                  </c:pt>
                  <c:pt idx="14">
                    <c:v>513.82333228359346</c:v>
                  </c:pt>
                  <c:pt idx="15">
                    <c:v>111.74995350703166</c:v>
                  </c:pt>
                  <c:pt idx="16">
                    <c:v>514.37486250107838</c:v>
                  </c:pt>
                  <c:pt idx="17">
                    <c:v>2452.6553834513738</c:v>
                  </c:pt>
                  <c:pt idx="18">
                    <c:v>15199.496853838316</c:v>
                  </c:pt>
                  <c:pt idx="19">
                    <c:v>886.38728888739695</c:v>
                  </c:pt>
                </c:numCache>
              </c:numRef>
            </c:plus>
            <c:minus>
              <c:numRef>
                <c:f>'rockfish release'!$N$87:$N$106</c:f>
                <c:numCache>
                  <c:formatCode>General</c:formatCode>
                  <c:ptCount val="20"/>
                  <c:pt idx="0">
                    <c:v>519.31391326272148</c:v>
                  </c:pt>
                  <c:pt idx="1">
                    <c:v>1428.7115493909894</c:v>
                  </c:pt>
                  <c:pt idx="2">
                    <c:v>655.72355868196166</c:v>
                  </c:pt>
                  <c:pt idx="3">
                    <c:v>880.67981604000681</c:v>
                  </c:pt>
                  <c:pt idx="4">
                    <c:v>1050.5935848955517</c:v>
                  </c:pt>
                  <c:pt idx="5">
                    <c:v>542.04885416592811</c:v>
                  </c:pt>
                  <c:pt idx="6">
                    <c:v>890.25242273609388</c:v>
                  </c:pt>
                  <c:pt idx="7">
                    <c:v>983.58533802294244</c:v>
                  </c:pt>
                  <c:pt idx="8">
                    <c:v>3184.0883022859489</c:v>
                  </c:pt>
                  <c:pt idx="9">
                    <c:v>1079.3114049838127</c:v>
                  </c:pt>
                  <c:pt idx="10">
                    <c:v>762.21880817592989</c:v>
                  </c:pt>
                  <c:pt idx="11">
                    <c:v>1446.6601869461526</c:v>
                  </c:pt>
                  <c:pt idx="12">
                    <c:v>238.24998202226169</c:v>
                  </c:pt>
                  <c:pt idx="13">
                    <c:v>2392.8710937492165</c:v>
                  </c:pt>
                  <c:pt idx="14">
                    <c:v>513.82333228359346</c:v>
                  </c:pt>
                  <c:pt idx="15">
                    <c:v>111.74995350703166</c:v>
                  </c:pt>
                  <c:pt idx="16">
                    <c:v>514.37486250107838</c:v>
                  </c:pt>
                  <c:pt idx="17">
                    <c:v>2452.6553834513738</c:v>
                  </c:pt>
                  <c:pt idx="18">
                    <c:v>15199.496853838316</c:v>
                  </c:pt>
                  <c:pt idx="19">
                    <c:v>886.38728888739695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release'!$K$87:$K$106</c:f>
              <c:numCache>
                <c:formatCode>_(* #,##0_);_(* \(#,##0\);_(* "-"??_);_(@_)</c:formatCode>
                <c:ptCount val="20"/>
                <c:pt idx="0">
                  <c:v>596.859496047015</c:v>
                </c:pt>
                <c:pt idx="1">
                  <c:v>1642.0512402768109</c:v>
                </c:pt>
                <c:pt idx="2">
                  <c:v>753.63825768148433</c:v>
                </c:pt>
                <c:pt idx="3">
                  <c:v>1012.185689148855</c:v>
                </c:pt>
                <c:pt idx="4">
                  <c:v>1207.4715150444219</c:v>
                </c:pt>
                <c:pt idx="5">
                  <c:v>622.98928965275991</c:v>
                </c:pt>
                <c:pt idx="6">
                  <c:v>1023.1877075091686</c:v>
                </c:pt>
                <c:pt idx="7">
                  <c:v>1130.4573865222267</c:v>
                </c:pt>
                <c:pt idx="8">
                  <c:v>3659.5463570993247</c:v>
                </c:pt>
                <c:pt idx="9">
                  <c:v>1240.4775701253629</c:v>
                </c:pt>
                <c:pt idx="10">
                  <c:v>876.03571193997368</c:v>
                </c:pt>
                <c:pt idx="11">
                  <c:v>1662.6800247023989</c:v>
                </c:pt>
                <c:pt idx="12">
                  <c:v>562.08754208754203</c:v>
                </c:pt>
                <c:pt idx="13">
                  <c:v>998.47058823529403</c:v>
                </c:pt>
                <c:pt idx="14">
                  <c:v>682.37016052880074</c:v>
                </c:pt>
                <c:pt idx="15">
                  <c:v>869.06521040796656</c:v>
                </c:pt>
                <c:pt idx="16">
                  <c:v>820.5452898550725</c:v>
                </c:pt>
                <c:pt idx="17">
                  <c:v>1744.6029173419772</c:v>
                </c:pt>
                <c:pt idx="18">
                  <c:v>3273.141304347826</c:v>
                </c:pt>
                <c:pt idx="19">
                  <c:v>948.11574697173626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34-42A6-8C57-F6711561EC0F}"/>
            </c:ext>
          </c:extLst>
        </c:ser>
        <c:ser>
          <c:idx val="4"/>
          <c:order val="4"/>
          <c:tx>
            <c:v>NORTHEAST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release'!$N$129:$N$148</c:f>
                <c:numCache>
                  <c:formatCode>General</c:formatCode>
                  <c:ptCount val="20"/>
                  <c:pt idx="0">
                    <c:v>3567.4671181226813</c:v>
                  </c:pt>
                  <c:pt idx="1">
                    <c:v>4214.7897806852652</c:v>
                  </c:pt>
                  <c:pt idx="2">
                    <c:v>3885.9909679550633</c:v>
                  </c:pt>
                  <c:pt idx="3">
                    <c:v>3931.200804705466</c:v>
                  </c:pt>
                  <c:pt idx="4">
                    <c:v>6413.6318408184834</c:v>
                  </c:pt>
                  <c:pt idx="5">
                    <c:v>3608.566969713956</c:v>
                  </c:pt>
                  <c:pt idx="6">
                    <c:v>8384.3697246201264</c:v>
                  </c:pt>
                  <c:pt idx="7">
                    <c:v>3425.6726301327822</c:v>
                  </c:pt>
                  <c:pt idx="8">
                    <c:v>3557.1921552248627</c:v>
                  </c:pt>
                  <c:pt idx="9">
                    <c:v>3216.0633870172787</c:v>
                  </c:pt>
                  <c:pt idx="10">
                    <c:v>2706.4252272854674</c:v>
                  </c:pt>
                  <c:pt idx="11">
                    <c:v>2003.6177650746627</c:v>
                  </c:pt>
                  <c:pt idx="12">
                    <c:v>3126.2128717522905</c:v>
                  </c:pt>
                  <c:pt idx="13">
                    <c:v>9794.6675844511428</c:v>
                  </c:pt>
                  <c:pt idx="14">
                    <c:v>1328.3832744234919</c:v>
                  </c:pt>
                  <c:pt idx="15">
                    <c:v>2397.4863605195401</c:v>
                  </c:pt>
                  <c:pt idx="16">
                    <c:v>3639.7602577543094</c:v>
                  </c:pt>
                  <c:pt idx="17">
                    <c:v>2889.6245475857168</c:v>
                  </c:pt>
                  <c:pt idx="18">
                    <c:v>1285.5968012262008</c:v>
                  </c:pt>
                  <c:pt idx="19">
                    <c:v>1161.1618319015474</c:v>
                  </c:pt>
                </c:numCache>
              </c:numRef>
            </c:plus>
            <c:minus>
              <c:numRef>
                <c:f>'rockfish release'!$N$129:$N$148</c:f>
                <c:numCache>
                  <c:formatCode>General</c:formatCode>
                  <c:ptCount val="20"/>
                  <c:pt idx="0">
                    <c:v>3567.4671181226813</c:v>
                  </c:pt>
                  <c:pt idx="1">
                    <c:v>4214.7897806852652</c:v>
                  </c:pt>
                  <c:pt idx="2">
                    <c:v>3885.9909679550633</c:v>
                  </c:pt>
                  <c:pt idx="3">
                    <c:v>3931.200804705466</c:v>
                  </c:pt>
                  <c:pt idx="4">
                    <c:v>6413.6318408184834</c:v>
                  </c:pt>
                  <c:pt idx="5">
                    <c:v>3608.566969713956</c:v>
                  </c:pt>
                  <c:pt idx="6">
                    <c:v>8384.3697246201264</c:v>
                  </c:pt>
                  <c:pt idx="7">
                    <c:v>3425.6726301327822</c:v>
                  </c:pt>
                  <c:pt idx="8">
                    <c:v>3557.1921552248627</c:v>
                  </c:pt>
                  <c:pt idx="9">
                    <c:v>3216.0633870172787</c:v>
                  </c:pt>
                  <c:pt idx="10">
                    <c:v>2706.4252272854674</c:v>
                  </c:pt>
                  <c:pt idx="11">
                    <c:v>2003.6177650746627</c:v>
                  </c:pt>
                  <c:pt idx="12">
                    <c:v>3126.2128717522905</c:v>
                  </c:pt>
                  <c:pt idx="13">
                    <c:v>9794.6675844511428</c:v>
                  </c:pt>
                  <c:pt idx="14">
                    <c:v>1328.3832744234919</c:v>
                  </c:pt>
                  <c:pt idx="15">
                    <c:v>2397.4863605195401</c:v>
                  </c:pt>
                  <c:pt idx="16">
                    <c:v>3639.7602577543094</c:v>
                  </c:pt>
                  <c:pt idx="17">
                    <c:v>2889.6245475857168</c:v>
                  </c:pt>
                  <c:pt idx="18">
                    <c:v>1285.5968012262008</c:v>
                  </c:pt>
                  <c:pt idx="19">
                    <c:v>1161.1618319015474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B0F0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release'!$K$129:$K$148</c:f>
              <c:numCache>
                <c:formatCode>_(* #,##0_);_(* \(#,##0\);_(* "-"??_);_(@_)</c:formatCode>
                <c:ptCount val="20"/>
                <c:pt idx="0">
                  <c:v>4850.8433996588765</c:v>
                </c:pt>
                <c:pt idx="1">
                  <c:v>5731.036758467947</c:v>
                </c:pt>
                <c:pt idx="2">
                  <c:v>5283.9544174855628</c:v>
                </c:pt>
                <c:pt idx="3">
                  <c:v>5345.4282393706399</c:v>
                </c:pt>
                <c:pt idx="4">
                  <c:v>8720.8999137876472</c:v>
                </c:pt>
                <c:pt idx="5">
                  <c:v>4906.7286922816747</c:v>
                </c:pt>
                <c:pt idx="6">
                  <c:v>11400.599695050816</c:v>
                </c:pt>
                <c:pt idx="7">
                  <c:v>4658.0391401102233</c:v>
                </c:pt>
                <c:pt idx="8">
                  <c:v>4836.8720765031776</c:v>
                </c:pt>
                <c:pt idx="9">
                  <c:v>4373.0241477339532</c:v>
                </c:pt>
                <c:pt idx="10">
                  <c:v>3680.0465192112561</c:v>
                </c:pt>
                <c:pt idx="11">
                  <c:v>2724.4080153614086</c:v>
                </c:pt>
                <c:pt idx="12">
                  <c:v>3835.6798149500855</c:v>
                </c:pt>
                <c:pt idx="13">
                  <c:v>5144.1969775924963</c:v>
                </c:pt>
                <c:pt idx="14">
                  <c:v>1640.9872340425534</c:v>
                </c:pt>
                <c:pt idx="15">
                  <c:v>2217.2714932126696</c:v>
                </c:pt>
                <c:pt idx="16">
                  <c:v>2668.1167675329298</c:v>
                </c:pt>
                <c:pt idx="17">
                  <c:v>2335.9730500951173</c:v>
                </c:pt>
                <c:pt idx="18">
                  <c:v>1078.3109112240907</c:v>
                </c:pt>
                <c:pt idx="19">
                  <c:v>1114.122735042735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34-42A6-8C57-F6711561E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</a:t>
                </a:r>
                <a:r>
                  <a:rPr lang="en-US" sz="1000" b="0" i="0" u="none" strike="noStrike" baseline="0">
                    <a:effectLst/>
                  </a:rPr>
                  <a:t>Release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release'!$N$66:$N$85</c:f>
                <c:numCache>
                  <c:formatCode>General</c:formatCode>
                  <c:ptCount val="20"/>
                  <c:pt idx="0">
                    <c:v>1270.0952833472313</c:v>
                  </c:pt>
                  <c:pt idx="1">
                    <c:v>1583.0173096791577</c:v>
                  </c:pt>
                  <c:pt idx="2">
                    <c:v>1493.0266615837018</c:v>
                  </c:pt>
                  <c:pt idx="3">
                    <c:v>3346.0159155492279</c:v>
                  </c:pt>
                  <c:pt idx="4">
                    <c:v>6679.7603790854391</c:v>
                  </c:pt>
                  <c:pt idx="5">
                    <c:v>7201.2970896386496</c:v>
                  </c:pt>
                  <c:pt idx="6">
                    <c:v>4507.713372781478</c:v>
                  </c:pt>
                  <c:pt idx="7">
                    <c:v>3076.0439712628595</c:v>
                  </c:pt>
                  <c:pt idx="8">
                    <c:v>2581.0954067378516</c:v>
                  </c:pt>
                  <c:pt idx="9">
                    <c:v>1507.3433555988879</c:v>
                  </c:pt>
                  <c:pt idx="10">
                    <c:v>1237.37141131252</c:v>
                  </c:pt>
                  <c:pt idx="11">
                    <c:v>1411.2169814969238</c:v>
                  </c:pt>
                  <c:pt idx="12">
                    <c:v>6663.0917001625485</c:v>
                  </c:pt>
                  <c:pt idx="13">
                    <c:v>891.85944133474027</c:v>
                  </c:pt>
                  <c:pt idx="14">
                    <c:v>1202.954329562365</c:v>
                  </c:pt>
                  <c:pt idx="15">
                    <c:v>1261.8623585570645</c:v>
                  </c:pt>
                  <c:pt idx="16">
                    <c:v>1950.5774609802456</c:v>
                  </c:pt>
                  <c:pt idx="17">
                    <c:v>742.53593771414114</c:v>
                  </c:pt>
                  <c:pt idx="18">
                    <c:v>668.82545223760474</c:v>
                  </c:pt>
                  <c:pt idx="19">
                    <c:v>2092.3674166503415</c:v>
                  </c:pt>
                </c:numCache>
              </c:numRef>
            </c:plus>
            <c:minus>
              <c:numRef>
                <c:f>'rockfish release'!$N$66:$N$85</c:f>
                <c:numCache>
                  <c:formatCode>General</c:formatCode>
                  <c:ptCount val="20"/>
                  <c:pt idx="0">
                    <c:v>1270.0952833472313</c:v>
                  </c:pt>
                  <c:pt idx="1">
                    <c:v>1583.0173096791577</c:v>
                  </c:pt>
                  <c:pt idx="2">
                    <c:v>1493.0266615837018</c:v>
                  </c:pt>
                  <c:pt idx="3">
                    <c:v>3346.0159155492279</c:v>
                  </c:pt>
                  <c:pt idx="4">
                    <c:v>6679.7603790854391</c:v>
                  </c:pt>
                  <c:pt idx="5">
                    <c:v>7201.2970896386496</c:v>
                  </c:pt>
                  <c:pt idx="6">
                    <c:v>4507.713372781478</c:v>
                  </c:pt>
                  <c:pt idx="7">
                    <c:v>3076.0439712628595</c:v>
                  </c:pt>
                  <c:pt idx="8">
                    <c:v>2581.0954067378516</c:v>
                  </c:pt>
                  <c:pt idx="9">
                    <c:v>1507.3433555988879</c:v>
                  </c:pt>
                  <c:pt idx="10">
                    <c:v>1237.37141131252</c:v>
                  </c:pt>
                  <c:pt idx="11">
                    <c:v>1411.2169814969238</c:v>
                  </c:pt>
                  <c:pt idx="12">
                    <c:v>6663.0917001625485</c:v>
                  </c:pt>
                  <c:pt idx="13">
                    <c:v>891.85944133474027</c:v>
                  </c:pt>
                  <c:pt idx="14">
                    <c:v>1202.954329562365</c:v>
                  </c:pt>
                  <c:pt idx="15">
                    <c:v>1261.8623585570645</c:v>
                  </c:pt>
                  <c:pt idx="16">
                    <c:v>1950.5774609802456</c:v>
                  </c:pt>
                  <c:pt idx="17">
                    <c:v>742.53593771414114</c:v>
                  </c:pt>
                  <c:pt idx="18">
                    <c:v>668.82545223760474</c:v>
                  </c:pt>
                  <c:pt idx="19">
                    <c:v>2092.3674166503415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release'!$K$66:$K$85</c:f>
              <c:numCache>
                <c:formatCode>_(* #,##0_);_(* \(#,##0\);_(* "-"??_);_(@_)</c:formatCode>
                <c:ptCount val="20"/>
                <c:pt idx="0">
                  <c:v>1832.5727904993271</c:v>
                </c:pt>
                <c:pt idx="1">
                  <c:v>2284.0762316368427</c:v>
                </c:pt>
                <c:pt idx="2">
                  <c:v>2154.2321047737664</c:v>
                </c:pt>
                <c:pt idx="3">
                  <c:v>4827.8407169998382</c:v>
                </c:pt>
                <c:pt idx="4">
                  <c:v>9637.9754167001647</c:v>
                </c:pt>
                <c:pt idx="5">
                  <c:v>10390.481151929358</c:v>
                </c:pt>
                <c:pt idx="6">
                  <c:v>6504.0103546868231</c:v>
                </c:pt>
                <c:pt idx="7">
                  <c:v>4438.3083364106087</c:v>
                </c:pt>
                <c:pt idx="8">
                  <c:v>3724.1656386636892</c:v>
                </c:pt>
                <c:pt idx="9">
                  <c:v>2174.8891249565286</c:v>
                </c:pt>
                <c:pt idx="10">
                  <c:v>1785.3567443672994</c:v>
                </c:pt>
                <c:pt idx="11">
                  <c:v>2036.1919894436969</c:v>
                </c:pt>
                <c:pt idx="12">
                  <c:v>4795.1255813953494</c:v>
                </c:pt>
                <c:pt idx="13">
                  <c:v>891.43630769230765</c:v>
                </c:pt>
                <c:pt idx="14">
                  <c:v>1398.8589020010263</c:v>
                </c:pt>
                <c:pt idx="15">
                  <c:v>1071.5234248788367</c:v>
                </c:pt>
                <c:pt idx="16">
                  <c:v>1761.6606776180697</c:v>
                </c:pt>
                <c:pt idx="17">
                  <c:v>1029.2006004366813</c:v>
                </c:pt>
                <c:pt idx="18">
                  <c:v>671.61685144124169</c:v>
                </c:pt>
                <c:pt idx="19">
                  <c:v>1458.4914054600606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9-4027-B8CD-8D8FB0F2D285}"/>
            </c:ext>
          </c:extLst>
        </c:ser>
        <c:ser>
          <c:idx val="1"/>
          <c:order val="1"/>
          <c:tx>
            <c:v>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release'!$N$108:$N$127</c:f>
                <c:numCache>
                  <c:formatCode>General</c:formatCode>
                  <c:ptCount val="20"/>
                  <c:pt idx="0">
                    <c:v>2865.5301832526106</c:v>
                  </c:pt>
                  <c:pt idx="1">
                    <c:v>5792.6750697287889</c:v>
                  </c:pt>
                  <c:pt idx="2">
                    <c:v>4737.1884145076665</c:v>
                  </c:pt>
                  <c:pt idx="3">
                    <c:v>3466.4967813607464</c:v>
                  </c:pt>
                  <c:pt idx="4">
                    <c:v>3776.3562309053573</c:v>
                  </c:pt>
                  <c:pt idx="5">
                    <c:v>4439.8304989504459</c:v>
                  </c:pt>
                  <c:pt idx="6">
                    <c:v>4456.796866504762</c:v>
                  </c:pt>
                  <c:pt idx="7">
                    <c:v>3288.7964053971227</c:v>
                  </c:pt>
                  <c:pt idx="8">
                    <c:v>2835.169314997519</c:v>
                  </c:pt>
                  <c:pt idx="9">
                    <c:v>2466.3740623694957</c:v>
                  </c:pt>
                  <c:pt idx="10">
                    <c:v>1477.8599106522504</c:v>
                  </c:pt>
                  <c:pt idx="11">
                    <c:v>1488.5755112128707</c:v>
                  </c:pt>
                  <c:pt idx="12">
                    <c:v>1851.4116416793224</c:v>
                  </c:pt>
                  <c:pt idx="13">
                    <c:v>961.19564151135739</c:v>
                  </c:pt>
                  <c:pt idx="14">
                    <c:v>2847.3531220441023</c:v>
                  </c:pt>
                  <c:pt idx="15">
                    <c:v>3363.6583494012639</c:v>
                  </c:pt>
                  <c:pt idx="16">
                    <c:v>2000.5873883891043</c:v>
                  </c:pt>
                  <c:pt idx="17">
                    <c:v>2784.8891487049518</c:v>
                  </c:pt>
                  <c:pt idx="18">
                    <c:v>1599.6962965446783</c:v>
                  </c:pt>
                  <c:pt idx="19">
                    <c:v>3174.2175744334422</c:v>
                  </c:pt>
                </c:numCache>
              </c:numRef>
            </c:plus>
            <c:minus>
              <c:numRef>
                <c:f>'rockfish release'!$N$108:$N$127</c:f>
                <c:numCache>
                  <c:formatCode>General</c:formatCode>
                  <c:ptCount val="20"/>
                  <c:pt idx="0">
                    <c:v>2865.5301832526106</c:v>
                  </c:pt>
                  <c:pt idx="1">
                    <c:v>5792.6750697287889</c:v>
                  </c:pt>
                  <c:pt idx="2">
                    <c:v>4737.1884145076665</c:v>
                  </c:pt>
                  <c:pt idx="3">
                    <c:v>3466.4967813607464</c:v>
                  </c:pt>
                  <c:pt idx="4">
                    <c:v>3776.3562309053573</c:v>
                  </c:pt>
                  <c:pt idx="5">
                    <c:v>4439.8304989504459</c:v>
                  </c:pt>
                  <c:pt idx="6">
                    <c:v>4456.796866504762</c:v>
                  </c:pt>
                  <c:pt idx="7">
                    <c:v>3288.7964053971227</c:v>
                  </c:pt>
                  <c:pt idx="8">
                    <c:v>2835.169314997519</c:v>
                  </c:pt>
                  <c:pt idx="9">
                    <c:v>2466.3740623694957</c:v>
                  </c:pt>
                  <c:pt idx="10">
                    <c:v>1477.8599106522504</c:v>
                  </c:pt>
                  <c:pt idx="11">
                    <c:v>1488.5755112128707</c:v>
                  </c:pt>
                  <c:pt idx="12">
                    <c:v>1851.4116416793224</c:v>
                  </c:pt>
                  <c:pt idx="13">
                    <c:v>961.19564151135739</c:v>
                  </c:pt>
                  <c:pt idx="14">
                    <c:v>2847.3531220441023</c:v>
                  </c:pt>
                  <c:pt idx="15">
                    <c:v>3363.6583494012639</c:v>
                  </c:pt>
                  <c:pt idx="16">
                    <c:v>2000.5873883891043</c:v>
                  </c:pt>
                  <c:pt idx="17">
                    <c:v>2784.8891487049518</c:v>
                  </c:pt>
                  <c:pt idx="18">
                    <c:v>1599.6962965446783</c:v>
                  </c:pt>
                  <c:pt idx="19">
                    <c:v>3174.2175744334422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release'!$K$108:$K$127</c:f>
              <c:numCache>
                <c:formatCode>_(* #,##0_);_(* \(#,##0\);_(* "-"??_);_(@_)</c:formatCode>
                <c:ptCount val="20"/>
                <c:pt idx="0">
                  <c:v>6916.3175962775076</c:v>
                </c:pt>
                <c:pt idx="1">
                  <c:v>13981.35003024375</c:v>
                </c:pt>
                <c:pt idx="2">
                  <c:v>11433.800202010651</c:v>
                </c:pt>
                <c:pt idx="3">
                  <c:v>8366.8260856183497</c:v>
                </c:pt>
                <c:pt idx="4">
                  <c:v>9114.7108490674909</c:v>
                </c:pt>
                <c:pt idx="5">
                  <c:v>10716.089463599803</c:v>
                </c:pt>
                <c:pt idx="6">
                  <c:v>10757.039926151774</c:v>
                </c:pt>
                <c:pt idx="7">
                  <c:v>7937.9238725740297</c:v>
                </c:pt>
                <c:pt idx="8">
                  <c:v>6843.0378211845082</c:v>
                </c:pt>
                <c:pt idx="9">
                  <c:v>5952.9040825548382</c:v>
                </c:pt>
                <c:pt idx="10">
                  <c:v>3567.0008170268852</c:v>
                </c:pt>
                <c:pt idx="11">
                  <c:v>3592.8642670597087</c:v>
                </c:pt>
                <c:pt idx="12">
                  <c:v>3847.6784090909091</c:v>
                </c:pt>
                <c:pt idx="13">
                  <c:v>2142.1301046819281</c:v>
                </c:pt>
                <c:pt idx="14">
                  <c:v>4274.9620253164558</c:v>
                </c:pt>
                <c:pt idx="15">
                  <c:v>4653.2881210736723</c:v>
                </c:pt>
                <c:pt idx="16">
                  <c:v>4011.7752808988762</c:v>
                </c:pt>
                <c:pt idx="17">
                  <c:v>5835.5314499765882</c:v>
                </c:pt>
                <c:pt idx="18">
                  <c:v>2590.5412844036696</c:v>
                </c:pt>
                <c:pt idx="19">
                  <c:v>5684.9590021470203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9-4027-B8CD-8D8FB0F2D285}"/>
            </c:ext>
          </c:extLst>
        </c:ser>
        <c:ser>
          <c:idx val="2"/>
          <c:order val="2"/>
          <c:tx>
            <c:v>PWSI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release'!$N$150:$N$169</c:f>
                <c:numCache>
                  <c:formatCode>General</c:formatCode>
                  <c:ptCount val="20"/>
                  <c:pt idx="0">
                    <c:v>4204.3553909744905</c:v>
                  </c:pt>
                  <c:pt idx="1">
                    <c:v>3590.8105443963609</c:v>
                  </c:pt>
                  <c:pt idx="2">
                    <c:v>4404.9373600481103</c:v>
                  </c:pt>
                  <c:pt idx="3">
                    <c:v>4247.6181686178206</c:v>
                  </c:pt>
                  <c:pt idx="4">
                    <c:v>7574.9190673684461</c:v>
                  </c:pt>
                  <c:pt idx="5">
                    <c:v>6697.8645751445811</c:v>
                  </c:pt>
                  <c:pt idx="6">
                    <c:v>9435.2185060316206</c:v>
                  </c:pt>
                  <c:pt idx="7">
                    <c:v>3830.7223113275531</c:v>
                  </c:pt>
                  <c:pt idx="8">
                    <c:v>8341.8501255911087</c:v>
                  </c:pt>
                  <c:pt idx="9">
                    <c:v>4931.9566513395794</c:v>
                  </c:pt>
                  <c:pt idx="10">
                    <c:v>2835.6784255309708</c:v>
                  </c:pt>
                  <c:pt idx="11">
                    <c:v>2945.8018595321737</c:v>
                  </c:pt>
                  <c:pt idx="12">
                    <c:v>2756.1239759347291</c:v>
                  </c:pt>
                  <c:pt idx="13">
                    <c:v>5552.4208664143689</c:v>
                  </c:pt>
                  <c:pt idx="14">
                    <c:v>5224.4405588679483</c:v>
                  </c:pt>
                  <c:pt idx="15">
                    <c:v>5367.1677294617684</c:v>
                  </c:pt>
                  <c:pt idx="16">
                    <c:v>5109.5560634111798</c:v>
                  </c:pt>
                  <c:pt idx="17">
                    <c:v>4741.2026620773377</c:v>
                  </c:pt>
                  <c:pt idx="18">
                    <c:v>4318.1929083031828</c:v>
                  </c:pt>
                  <c:pt idx="19">
                    <c:v>7405.6035949689667</c:v>
                  </c:pt>
                </c:numCache>
              </c:numRef>
            </c:plus>
            <c:minus>
              <c:numRef>
                <c:f>'rockfish release'!$N$150:$N$169</c:f>
                <c:numCache>
                  <c:formatCode>General</c:formatCode>
                  <c:ptCount val="20"/>
                  <c:pt idx="0">
                    <c:v>4204.3553909744905</c:v>
                  </c:pt>
                  <c:pt idx="1">
                    <c:v>3590.8105443963609</c:v>
                  </c:pt>
                  <c:pt idx="2">
                    <c:v>4404.9373600481103</c:v>
                  </c:pt>
                  <c:pt idx="3">
                    <c:v>4247.6181686178206</c:v>
                  </c:pt>
                  <c:pt idx="4">
                    <c:v>7574.9190673684461</c:v>
                  </c:pt>
                  <c:pt idx="5">
                    <c:v>6697.8645751445811</c:v>
                  </c:pt>
                  <c:pt idx="6">
                    <c:v>9435.2185060316206</c:v>
                  </c:pt>
                  <c:pt idx="7">
                    <c:v>3830.7223113275531</c:v>
                  </c:pt>
                  <c:pt idx="8">
                    <c:v>8341.8501255911087</c:v>
                  </c:pt>
                  <c:pt idx="9">
                    <c:v>4931.9566513395794</c:v>
                  </c:pt>
                  <c:pt idx="10">
                    <c:v>2835.6784255309708</c:v>
                  </c:pt>
                  <c:pt idx="11">
                    <c:v>2945.8018595321737</c:v>
                  </c:pt>
                  <c:pt idx="12">
                    <c:v>2756.1239759347291</c:v>
                  </c:pt>
                  <c:pt idx="13">
                    <c:v>5552.4208664143689</c:v>
                  </c:pt>
                  <c:pt idx="14">
                    <c:v>5224.4405588679483</c:v>
                  </c:pt>
                  <c:pt idx="15">
                    <c:v>5367.1677294617684</c:v>
                  </c:pt>
                  <c:pt idx="16">
                    <c:v>5109.5560634111798</c:v>
                  </c:pt>
                  <c:pt idx="17">
                    <c:v>4741.2026620773377</c:v>
                  </c:pt>
                  <c:pt idx="18">
                    <c:v>4318.1929083031828</c:v>
                  </c:pt>
                  <c:pt idx="19">
                    <c:v>7405.6035949689667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release'!$K$150:$K$169</c:f>
              <c:numCache>
                <c:formatCode>_(* #,##0_);_(* \(#,##0\);_(* "-"??_);_(@_)</c:formatCode>
                <c:ptCount val="20"/>
                <c:pt idx="0">
                  <c:v>5607.3196652012866</c:v>
                </c:pt>
                <c:pt idx="1">
                  <c:v>4789.0391527865058</c:v>
                </c:pt>
                <c:pt idx="2">
                  <c:v>5874.8344481061185</c:v>
                </c:pt>
                <c:pt idx="3">
                  <c:v>5665.018932102329</c:v>
                </c:pt>
                <c:pt idx="4">
                  <c:v>10102.617095582485</c:v>
                </c:pt>
                <c:pt idx="5">
                  <c:v>8932.8955938613581</c:v>
                </c:pt>
                <c:pt idx="6">
                  <c:v>12583.685572327302</c:v>
                </c:pt>
                <c:pt idx="7">
                  <c:v>5109.0078146922851</c:v>
                </c:pt>
                <c:pt idx="8">
                  <c:v>11125.467736100962</c:v>
                </c:pt>
                <c:pt idx="9">
                  <c:v>6577.7164267188155</c:v>
                </c:pt>
                <c:pt idx="10">
                  <c:v>3781.9246759683137</c:v>
                </c:pt>
                <c:pt idx="11">
                  <c:v>3928.7955371709668</c:v>
                </c:pt>
                <c:pt idx="12">
                  <c:v>2225.2385147891755</c:v>
                </c:pt>
                <c:pt idx="13">
                  <c:v>4286.7915162454874</c:v>
                </c:pt>
                <c:pt idx="14">
                  <c:v>3402.0712166172111</c:v>
                </c:pt>
                <c:pt idx="15">
                  <c:v>3601.6736842105265</c:v>
                </c:pt>
                <c:pt idx="16">
                  <c:v>3665.5311410064778</c:v>
                </c:pt>
                <c:pt idx="17">
                  <c:v>3800.7016016713092</c:v>
                </c:pt>
                <c:pt idx="18">
                  <c:v>3653.9211037699188</c:v>
                </c:pt>
                <c:pt idx="19">
                  <c:v>4218.8118195956449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9-4027-B8CD-8D8FB0F2D285}"/>
            </c:ext>
          </c:extLst>
        </c:ser>
        <c:ser>
          <c:idx val="3"/>
          <c:order val="3"/>
          <c:tx>
            <c:v>PWSO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release'!$N$171:$N$190</c:f>
                <c:numCache>
                  <c:formatCode>General</c:formatCode>
                  <c:ptCount val="20"/>
                  <c:pt idx="0">
                    <c:v>694.4521728775386</c:v>
                  </c:pt>
                  <c:pt idx="1">
                    <c:v>1630.2914646697297</c:v>
                  </c:pt>
                  <c:pt idx="2">
                    <c:v>1630.2914646697297</c:v>
                  </c:pt>
                  <c:pt idx="3">
                    <c:v>1595.9402208241829</c:v>
                  </c:pt>
                  <c:pt idx="4">
                    <c:v>1437.1817695380078</c:v>
                  </c:pt>
                  <c:pt idx="5">
                    <c:v>1698.993952360823</c:v>
                  </c:pt>
                  <c:pt idx="6">
                    <c:v>1329.4859780222396</c:v>
                  </c:pt>
                  <c:pt idx="7">
                    <c:v>1240.3584264229833</c:v>
                  </c:pt>
                  <c:pt idx="8">
                    <c:v>858.78109613866741</c:v>
                  </c:pt>
                  <c:pt idx="9">
                    <c:v>893.13233998421401</c:v>
                  </c:pt>
                  <c:pt idx="10">
                    <c:v>1038.8930233288311</c:v>
                  </c:pt>
                  <c:pt idx="11">
                    <c:v>752.01371661872497</c:v>
                  </c:pt>
                  <c:pt idx="12">
                    <c:v>1569.8168796690143</c:v>
                  </c:pt>
                  <c:pt idx="13">
                    <c:v>448.47293860626706</c:v>
                  </c:pt>
                  <c:pt idx="14">
                    <c:v>1972.5235359280193</c:v>
                  </c:pt>
                  <c:pt idx="15">
                    <c:v>1223.1650930760147</c:v>
                  </c:pt>
                  <c:pt idx="16">
                    <c:v>534.99413881760449</c:v>
                  </c:pt>
                  <c:pt idx="17">
                    <c:v>636.21096481067593</c:v>
                  </c:pt>
                  <c:pt idx="18">
                    <c:v>1295.1980477837185</c:v>
                  </c:pt>
                  <c:pt idx="19">
                    <c:v>1158.467731466124</c:v>
                  </c:pt>
                </c:numCache>
              </c:numRef>
            </c:plus>
            <c:minus>
              <c:numRef>
                <c:f>'rockfish release'!$N$171:$N$190</c:f>
                <c:numCache>
                  <c:formatCode>General</c:formatCode>
                  <c:ptCount val="20"/>
                  <c:pt idx="0">
                    <c:v>694.4521728775386</c:v>
                  </c:pt>
                  <c:pt idx="1">
                    <c:v>1630.2914646697297</c:v>
                  </c:pt>
                  <c:pt idx="2">
                    <c:v>1630.2914646697297</c:v>
                  </c:pt>
                  <c:pt idx="3">
                    <c:v>1595.9402208241829</c:v>
                  </c:pt>
                  <c:pt idx="4">
                    <c:v>1437.1817695380078</c:v>
                  </c:pt>
                  <c:pt idx="5">
                    <c:v>1698.993952360823</c:v>
                  </c:pt>
                  <c:pt idx="6">
                    <c:v>1329.4859780222396</c:v>
                  </c:pt>
                  <c:pt idx="7">
                    <c:v>1240.3584264229833</c:v>
                  </c:pt>
                  <c:pt idx="8">
                    <c:v>858.78109613866741</c:v>
                  </c:pt>
                  <c:pt idx="9">
                    <c:v>893.13233998421401</c:v>
                  </c:pt>
                  <c:pt idx="10">
                    <c:v>1038.8930233288311</c:v>
                  </c:pt>
                  <c:pt idx="11">
                    <c:v>752.01371661872497</c:v>
                  </c:pt>
                  <c:pt idx="12">
                    <c:v>1569.8168796690143</c:v>
                  </c:pt>
                  <c:pt idx="13">
                    <c:v>448.47293860626706</c:v>
                  </c:pt>
                  <c:pt idx="14">
                    <c:v>1972.5235359280193</c:v>
                  </c:pt>
                  <c:pt idx="15">
                    <c:v>1223.1650930760147</c:v>
                  </c:pt>
                  <c:pt idx="16">
                    <c:v>534.99413881760449</c:v>
                  </c:pt>
                  <c:pt idx="17">
                    <c:v>636.21096481067593</c:v>
                  </c:pt>
                  <c:pt idx="18">
                    <c:v>1295.1980477837185</c:v>
                  </c:pt>
                  <c:pt idx="19">
                    <c:v>1158.467731466124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release'!$K$171:$K$190</c:f>
              <c:numCache>
                <c:formatCode>_(* #,##0_);_(* \(#,##0\);_(* "-"??_);_(@_)</c:formatCode>
                <c:ptCount val="20"/>
                <c:pt idx="0">
                  <c:v>1140.7881750900642</c:v>
                </c:pt>
                <c:pt idx="1">
                  <c:v>2678.1069992756052</c:v>
                </c:pt>
                <c:pt idx="2">
                  <c:v>2678.1069992756052</c:v>
                </c:pt>
                <c:pt idx="3">
                  <c:v>2621.6776376735565</c:v>
                </c:pt>
                <c:pt idx="4">
                  <c:v>2360.882479999224</c:v>
                </c:pt>
                <c:pt idx="5">
                  <c:v>2790.9657224797024</c:v>
                </c:pt>
                <c:pt idx="6">
                  <c:v>2183.9688057873959</c:v>
                </c:pt>
                <c:pt idx="7">
                  <c:v>2037.5574891982965</c:v>
                </c:pt>
                <c:pt idx="8">
                  <c:v>1410.7340400512157</c:v>
                </c:pt>
                <c:pt idx="9">
                  <c:v>1467.1634016532644</c:v>
                </c:pt>
                <c:pt idx="10">
                  <c:v>1706.6069089916871</c:v>
                </c:pt>
                <c:pt idx="11">
                  <c:v>1235.345483720524</c:v>
                </c:pt>
                <c:pt idx="12">
                  <c:v>1319.3628784554628</c:v>
                </c:pt>
                <c:pt idx="13">
                  <c:v>831.93639344262306</c:v>
                </c:pt>
                <c:pt idx="14">
                  <c:v>1378.1862269641124</c:v>
                </c:pt>
                <c:pt idx="15">
                  <c:v>1292.3304562268804</c:v>
                </c:pt>
                <c:pt idx="16">
                  <c:v>932.13046495489243</c:v>
                </c:pt>
                <c:pt idx="17">
                  <c:v>1279.7974358974359</c:v>
                </c:pt>
                <c:pt idx="18">
                  <c:v>1072.4086738949125</c:v>
                </c:pt>
                <c:pt idx="19">
                  <c:v>1327.2409513960704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B9-4027-B8CD-8D8FB0F2D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</a:t>
                </a:r>
                <a:r>
                  <a:rPr lang="en-US" sz="1000" b="0" i="0" u="none" strike="noStrike" baseline="0">
                    <a:effectLst/>
                  </a:rPr>
                  <a:t>Release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CSEO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release'!$N$192:$N$211</c:f>
                <c:numCache>
                  <c:formatCode>General</c:formatCode>
                  <c:ptCount val="20"/>
                  <c:pt idx="0">
                    <c:v>5311.1726475161222</c:v>
                  </c:pt>
                  <c:pt idx="1">
                    <c:v>3775.3741964381384</c:v>
                  </c:pt>
                  <c:pt idx="2">
                    <c:v>3499.4934970795275</c:v>
                  </c:pt>
                  <c:pt idx="3">
                    <c:v>3974.9341581057056</c:v>
                  </c:pt>
                  <c:pt idx="4">
                    <c:v>5130.3800803627464</c:v>
                  </c:pt>
                  <c:pt idx="5">
                    <c:v>4407.8353915663829</c:v>
                  </c:pt>
                  <c:pt idx="6">
                    <c:v>5075.9546362715919</c:v>
                  </c:pt>
                  <c:pt idx="7">
                    <c:v>3278.0382418120703</c:v>
                  </c:pt>
                  <c:pt idx="8">
                    <c:v>3218.6081591837983</c:v>
                  </c:pt>
                  <c:pt idx="9">
                    <c:v>2812.606857860128</c:v>
                  </c:pt>
                  <c:pt idx="10">
                    <c:v>1268.6758691593282</c:v>
                  </c:pt>
                  <c:pt idx="11">
                    <c:v>1509.5240987581158</c:v>
                  </c:pt>
                  <c:pt idx="12">
                    <c:v>2565.7178360738062</c:v>
                  </c:pt>
                  <c:pt idx="13">
                    <c:v>1944.9182921449355</c:v>
                  </c:pt>
                  <c:pt idx="14">
                    <c:v>1490.9495834291483</c:v>
                  </c:pt>
                  <c:pt idx="15">
                    <c:v>4612.6368589778294</c:v>
                  </c:pt>
                  <c:pt idx="16">
                    <c:v>1723.9745142716881</c:v>
                  </c:pt>
                  <c:pt idx="17">
                    <c:v>3666.7383321001621</c:v>
                  </c:pt>
                  <c:pt idx="18">
                    <c:v>4098.0086803249424</c:v>
                  </c:pt>
                  <c:pt idx="19">
                    <c:v>2626.3602731056703</c:v>
                  </c:pt>
                </c:numCache>
              </c:numRef>
            </c:plus>
            <c:minus>
              <c:numRef>
                <c:f>'rockfish release'!$N$192:$N$211</c:f>
                <c:numCache>
                  <c:formatCode>General</c:formatCode>
                  <c:ptCount val="20"/>
                  <c:pt idx="0">
                    <c:v>5311.1726475161222</c:v>
                  </c:pt>
                  <c:pt idx="1">
                    <c:v>3775.3741964381384</c:v>
                  </c:pt>
                  <c:pt idx="2">
                    <c:v>3499.4934970795275</c:v>
                  </c:pt>
                  <c:pt idx="3">
                    <c:v>3974.9341581057056</c:v>
                  </c:pt>
                  <c:pt idx="4">
                    <c:v>5130.3800803627464</c:v>
                  </c:pt>
                  <c:pt idx="5">
                    <c:v>4407.8353915663829</c:v>
                  </c:pt>
                  <c:pt idx="6">
                    <c:v>5075.9546362715919</c:v>
                  </c:pt>
                  <c:pt idx="7">
                    <c:v>3278.0382418120703</c:v>
                  </c:pt>
                  <c:pt idx="8">
                    <c:v>3218.6081591837983</c:v>
                  </c:pt>
                  <c:pt idx="9">
                    <c:v>2812.606857860128</c:v>
                  </c:pt>
                  <c:pt idx="10">
                    <c:v>1268.6758691593282</c:v>
                  </c:pt>
                  <c:pt idx="11">
                    <c:v>1509.5240987581158</c:v>
                  </c:pt>
                  <c:pt idx="12">
                    <c:v>2565.7178360738062</c:v>
                  </c:pt>
                  <c:pt idx="13">
                    <c:v>1944.9182921449355</c:v>
                  </c:pt>
                  <c:pt idx="14">
                    <c:v>1490.9495834291483</c:v>
                  </c:pt>
                  <c:pt idx="15">
                    <c:v>4612.6368589778294</c:v>
                  </c:pt>
                  <c:pt idx="16">
                    <c:v>1723.9745142716881</c:v>
                  </c:pt>
                  <c:pt idx="17">
                    <c:v>3666.7383321001621</c:v>
                  </c:pt>
                  <c:pt idx="18">
                    <c:v>4098.0086803249424</c:v>
                  </c:pt>
                  <c:pt idx="19">
                    <c:v>2626.3602731056703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release'!$K$192:$K$211</c:f>
              <c:numCache>
                <c:formatCode>_(* #,##0_);_(* \(#,##0\);_(* "-"??_);_(@_)</c:formatCode>
                <c:ptCount val="20"/>
                <c:pt idx="0">
                  <c:v>13178.877978360179</c:v>
                </c:pt>
                <c:pt idx="1">
                  <c:v>9368.0245700122123</c:v>
                </c:pt>
                <c:pt idx="2">
                  <c:v>8683.4680107122313</c:v>
                </c:pt>
                <c:pt idx="3">
                  <c:v>9863.2026707303394</c:v>
                </c:pt>
                <c:pt idx="4">
                  <c:v>12730.26835106382</c:v>
                </c:pt>
                <c:pt idx="5">
                  <c:v>10937.382124325773</c:v>
                </c:pt>
                <c:pt idx="6">
                  <c:v>12595.219778140694</c:v>
                </c:pt>
                <c:pt idx="7">
                  <c:v>8133.9600243353761</c:v>
                </c:pt>
                <c:pt idx="8">
                  <c:v>7986.4931918331122</c:v>
                </c:pt>
                <c:pt idx="9">
                  <c:v>6979.0618834755442</c:v>
                </c:pt>
                <c:pt idx="10">
                  <c:v>3148.0288033114775</c:v>
                </c:pt>
                <c:pt idx="11">
                  <c:v>3745.6575455574925</c:v>
                </c:pt>
                <c:pt idx="12">
                  <c:v>5003.2403459372481</c:v>
                </c:pt>
                <c:pt idx="13">
                  <c:v>5493.6947390166642</c:v>
                </c:pt>
                <c:pt idx="14">
                  <c:v>4768.5556170448262</c:v>
                </c:pt>
                <c:pt idx="15">
                  <c:v>5887.0060795267827</c:v>
                </c:pt>
                <c:pt idx="16">
                  <c:v>4379.026725480021</c:v>
                </c:pt>
                <c:pt idx="17">
                  <c:v>7155.611022108299</c:v>
                </c:pt>
                <c:pt idx="18">
                  <c:v>7878.4321525885562</c:v>
                </c:pt>
                <c:pt idx="19">
                  <c:v>7630.9043109540635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6-47C1-A689-C71495ADDA54}"/>
            </c:ext>
          </c:extLst>
        </c:ser>
        <c:ser>
          <c:idx val="1"/>
          <c:order val="1"/>
          <c:tx>
            <c:v>EWYKT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release'!$N$297:$N$316</c:f>
                <c:numCache>
                  <c:formatCode>General</c:formatCode>
                  <c:ptCount val="20"/>
                  <c:pt idx="0">
                    <c:v>350.83679867287663</c:v>
                  </c:pt>
                  <c:pt idx="1">
                    <c:v>649.49786831235099</c:v>
                  </c:pt>
                  <c:pt idx="2">
                    <c:v>1135.2718972440264</c:v>
                  </c:pt>
                  <c:pt idx="3">
                    <c:v>1457.3220867950261</c:v>
                  </c:pt>
                  <c:pt idx="4">
                    <c:v>1419.5396623225624</c:v>
                  </c:pt>
                  <c:pt idx="5">
                    <c:v>1383.556400920216</c:v>
                  </c:pt>
                  <c:pt idx="6">
                    <c:v>1234.2258661004787</c:v>
                  </c:pt>
                  <c:pt idx="7">
                    <c:v>806.02505541255766</c:v>
                  </c:pt>
                  <c:pt idx="8">
                    <c:v>527.15477954437358</c:v>
                  </c:pt>
                  <c:pt idx="9">
                    <c:v>115.14643648750823</c:v>
                  </c:pt>
                  <c:pt idx="10">
                    <c:v>223.09622069454718</c:v>
                  </c:pt>
                  <c:pt idx="11">
                    <c:v>208.70291613360868</c:v>
                  </c:pt>
                  <c:pt idx="12">
                    <c:v>132.35577613454322</c:v>
                  </c:pt>
                  <c:pt idx="13">
                    <c:v>76.723193160535473</c:v>
                  </c:pt>
                  <c:pt idx="14">
                    <c:v>1148.25483832082</c:v>
                  </c:pt>
                  <c:pt idx="15">
                    <c:v>305.3045817898178</c:v>
                  </c:pt>
                  <c:pt idx="16">
                    <c:v>712.223723021296</c:v>
                  </c:pt>
                  <c:pt idx="17">
                    <c:v>3834.5361242505978</c:v>
                  </c:pt>
                  <c:pt idx="18">
                    <c:v>402.25925058773493</c:v>
                  </c:pt>
                  <c:pt idx="19">
                    <c:v>1359.6459783936511</c:v>
                  </c:pt>
                </c:numCache>
              </c:numRef>
            </c:plus>
            <c:minus>
              <c:numRef>
                <c:f>'rockfish release'!$N$297:$N$316</c:f>
                <c:numCache>
                  <c:formatCode>General</c:formatCode>
                  <c:ptCount val="20"/>
                  <c:pt idx="0">
                    <c:v>350.83679867287663</c:v>
                  </c:pt>
                  <c:pt idx="1">
                    <c:v>649.49786831235099</c:v>
                  </c:pt>
                  <c:pt idx="2">
                    <c:v>1135.2718972440264</c:v>
                  </c:pt>
                  <c:pt idx="3">
                    <c:v>1457.3220867950261</c:v>
                  </c:pt>
                  <c:pt idx="4">
                    <c:v>1419.5396623225624</c:v>
                  </c:pt>
                  <c:pt idx="5">
                    <c:v>1383.556400920216</c:v>
                  </c:pt>
                  <c:pt idx="6">
                    <c:v>1234.2258661004787</c:v>
                  </c:pt>
                  <c:pt idx="7">
                    <c:v>806.02505541255766</c:v>
                  </c:pt>
                  <c:pt idx="8">
                    <c:v>527.15477954437358</c:v>
                  </c:pt>
                  <c:pt idx="9">
                    <c:v>115.14643648750823</c:v>
                  </c:pt>
                  <c:pt idx="10">
                    <c:v>223.09622069454718</c:v>
                  </c:pt>
                  <c:pt idx="11">
                    <c:v>208.70291613360868</c:v>
                  </c:pt>
                  <c:pt idx="12">
                    <c:v>132.35577613454322</c:v>
                  </c:pt>
                  <c:pt idx="13">
                    <c:v>76.723193160535473</c:v>
                  </c:pt>
                  <c:pt idx="14">
                    <c:v>1148.25483832082</c:v>
                  </c:pt>
                  <c:pt idx="15">
                    <c:v>305.3045817898178</c:v>
                  </c:pt>
                  <c:pt idx="16">
                    <c:v>712.223723021296</c:v>
                  </c:pt>
                  <c:pt idx="17">
                    <c:v>3834.5361242505978</c:v>
                  </c:pt>
                  <c:pt idx="18">
                    <c:v>402.25925058773493</c:v>
                  </c:pt>
                  <c:pt idx="19">
                    <c:v>1359.6459783936511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release'!$K$297:$K$316</c:f>
              <c:numCache>
                <c:formatCode>_(* #,##0_);_(* \(#,##0\);_(* "-"??_);_(@_)</c:formatCode>
                <c:ptCount val="20"/>
                <c:pt idx="0">
                  <c:v>327.91363909694945</c:v>
                </c:pt>
                <c:pt idx="1">
                  <c:v>607.06063443076289</c:v>
                </c:pt>
                <c:pt idx="2">
                  <c:v>1061.0949039496161</c:v>
                </c:pt>
                <c:pt idx="3">
                  <c:v>1362.1028085565595</c:v>
                </c:pt>
                <c:pt idx="4">
                  <c:v>1326.7890320384263</c:v>
                </c:pt>
                <c:pt idx="5">
                  <c:v>1293.1568639259187</c:v>
                </c:pt>
                <c:pt idx="6">
                  <c:v>1153.5833662590121</c:v>
                </c:pt>
                <c:pt idx="7">
                  <c:v>753.36056572017117</c:v>
                </c:pt>
                <c:pt idx="8">
                  <c:v>492.71126284823691</c:v>
                </c:pt>
                <c:pt idx="9">
                  <c:v>107.62293796002444</c:v>
                </c:pt>
                <c:pt idx="10">
                  <c:v>208.51944229754736</c:v>
                </c:pt>
                <c:pt idx="11">
                  <c:v>195.06657505254429</c:v>
                </c:pt>
                <c:pt idx="12">
                  <c:v>93.483333333333334</c:v>
                </c:pt>
                <c:pt idx="13">
                  <c:v>85.46321243523316</c:v>
                </c:pt>
                <c:pt idx="14">
                  <c:v>208.12167300380227</c:v>
                </c:pt>
                <c:pt idx="15">
                  <c:v>229.33595284872297</c:v>
                </c:pt>
                <c:pt idx="16">
                  <c:v>439.45304437564499</c:v>
                </c:pt>
                <c:pt idx="17">
                  <c:v>1584.1164483260552</c:v>
                </c:pt>
                <c:pt idx="18">
                  <c:v>421.38528138528142</c:v>
                </c:pt>
                <c:pt idx="19">
                  <c:v>1756.3879919273463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6-47C1-A689-C71495ADDA54}"/>
            </c:ext>
          </c:extLst>
        </c:ser>
        <c:ser>
          <c:idx val="2"/>
          <c:order val="2"/>
          <c:tx>
            <c:v>NSEI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release'!$N$213:$N$232</c:f>
                <c:numCache>
                  <c:formatCode>General</c:formatCode>
                  <c:ptCount val="20"/>
                  <c:pt idx="0">
                    <c:v>8930.8930923333664</c:v>
                  </c:pt>
                  <c:pt idx="1">
                    <c:v>10097.475152219686</c:v>
                  </c:pt>
                  <c:pt idx="2">
                    <c:v>7132.9685675428946</c:v>
                  </c:pt>
                  <c:pt idx="3">
                    <c:v>6724.5313703744578</c:v>
                  </c:pt>
                  <c:pt idx="4">
                    <c:v>8174.0829916977336</c:v>
                  </c:pt>
                  <c:pt idx="5">
                    <c:v>6472.2613368292468</c:v>
                  </c:pt>
                  <c:pt idx="6">
                    <c:v>8081.9844080224975</c:v>
                  </c:pt>
                  <c:pt idx="7">
                    <c:v>6372.1541806605128</c:v>
                  </c:pt>
                  <c:pt idx="8">
                    <c:v>3126.0127966290156</c:v>
                  </c:pt>
                  <c:pt idx="9">
                    <c:v>3697.290967831927</c:v>
                  </c:pt>
                  <c:pt idx="10">
                    <c:v>2319.8164989501406</c:v>
                  </c:pt>
                  <c:pt idx="11">
                    <c:v>2144.9626661754178</c:v>
                  </c:pt>
                  <c:pt idx="12">
                    <c:v>1832.6012428109013</c:v>
                  </c:pt>
                  <c:pt idx="13">
                    <c:v>3618.9305499829188</c:v>
                  </c:pt>
                  <c:pt idx="14">
                    <c:v>1927.5235072322712</c:v>
                  </c:pt>
                  <c:pt idx="15">
                    <c:v>2690.2751783338222</c:v>
                  </c:pt>
                  <c:pt idx="16">
                    <c:v>1760.7602904832488</c:v>
                  </c:pt>
                  <c:pt idx="17">
                    <c:v>2857.21159916023</c:v>
                  </c:pt>
                  <c:pt idx="18">
                    <c:v>4450.1664947575691</c:v>
                  </c:pt>
                  <c:pt idx="19">
                    <c:v>13104.757138267392</c:v>
                  </c:pt>
                </c:numCache>
              </c:numRef>
            </c:plus>
            <c:minus>
              <c:numRef>
                <c:f>'rockfish release'!$N$213:$N$232</c:f>
                <c:numCache>
                  <c:formatCode>General</c:formatCode>
                  <c:ptCount val="20"/>
                  <c:pt idx="0">
                    <c:v>8930.8930923333664</c:v>
                  </c:pt>
                  <c:pt idx="1">
                    <c:v>10097.475152219686</c:v>
                  </c:pt>
                  <c:pt idx="2">
                    <c:v>7132.9685675428946</c:v>
                  </c:pt>
                  <c:pt idx="3">
                    <c:v>6724.5313703744578</c:v>
                  </c:pt>
                  <c:pt idx="4">
                    <c:v>8174.0829916977336</c:v>
                  </c:pt>
                  <c:pt idx="5">
                    <c:v>6472.2613368292468</c:v>
                  </c:pt>
                  <c:pt idx="6">
                    <c:v>8081.9844080224975</c:v>
                  </c:pt>
                  <c:pt idx="7">
                    <c:v>6372.1541806605128</c:v>
                  </c:pt>
                  <c:pt idx="8">
                    <c:v>3126.0127966290156</c:v>
                  </c:pt>
                  <c:pt idx="9">
                    <c:v>3697.290967831927</c:v>
                  </c:pt>
                  <c:pt idx="10">
                    <c:v>2319.8164989501406</c:v>
                  </c:pt>
                  <c:pt idx="11">
                    <c:v>2144.9626661754178</c:v>
                  </c:pt>
                  <c:pt idx="12">
                    <c:v>1832.6012428109013</c:v>
                  </c:pt>
                  <c:pt idx="13">
                    <c:v>3618.9305499829188</c:v>
                  </c:pt>
                  <c:pt idx="14">
                    <c:v>1927.5235072322712</c:v>
                  </c:pt>
                  <c:pt idx="15">
                    <c:v>2690.2751783338222</c:v>
                  </c:pt>
                  <c:pt idx="16">
                    <c:v>1760.7602904832488</c:v>
                  </c:pt>
                  <c:pt idx="17">
                    <c:v>2857.21159916023</c:v>
                  </c:pt>
                  <c:pt idx="18">
                    <c:v>4450.1664947575691</c:v>
                  </c:pt>
                  <c:pt idx="19">
                    <c:v>13104.757138267392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release'!$K$213:$K$232</c:f>
              <c:numCache>
                <c:formatCode>_(* #,##0_);_(* \(#,##0\);_(* "-"??_);_(@_)</c:formatCode>
                <c:ptCount val="20"/>
                <c:pt idx="0">
                  <c:v>16320.938494011971</c:v>
                </c:pt>
                <c:pt idx="1">
                  <c:v>18452.832118846294</c:v>
                </c:pt>
                <c:pt idx="2">
                  <c:v>13035.285504707812</c:v>
                </c:pt>
                <c:pt idx="3">
                  <c:v>12288.878812260098</c:v>
                </c:pt>
                <c:pt idx="4">
                  <c:v>14937.890799182382</c:v>
                </c:pt>
                <c:pt idx="5">
                  <c:v>11827.862913983567</c:v>
                </c:pt>
                <c:pt idx="6">
                  <c:v>14769.583407748092</c:v>
                </c:pt>
                <c:pt idx="7">
                  <c:v>11644.920097207167</c:v>
                </c:pt>
                <c:pt idx="8">
                  <c:v>5712.694358537743</c:v>
                </c:pt>
                <c:pt idx="9">
                  <c:v>6756.6880329417372</c:v>
                </c:pt>
                <c:pt idx="10">
                  <c:v>4239.3948740984615</c:v>
                </c:pt>
                <c:pt idx="11">
                  <c:v>3919.854754129015</c:v>
                </c:pt>
                <c:pt idx="12">
                  <c:v>3173.915900131406</c:v>
                </c:pt>
                <c:pt idx="13">
                  <c:v>3594.910119047619</c:v>
                </c:pt>
                <c:pt idx="14">
                  <c:v>2590.4613250086713</c:v>
                </c:pt>
                <c:pt idx="15">
                  <c:v>2821.7182048605932</c:v>
                </c:pt>
                <c:pt idx="16">
                  <c:v>2538.3276064956458</c:v>
                </c:pt>
                <c:pt idx="17">
                  <c:v>3437.1187857457103</c:v>
                </c:pt>
                <c:pt idx="18">
                  <c:v>5418.217154627042</c:v>
                </c:pt>
                <c:pt idx="19">
                  <c:v>12025.055141579733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6-47C1-A689-C71495ADDA54}"/>
            </c:ext>
          </c:extLst>
        </c:ser>
        <c:ser>
          <c:idx val="3"/>
          <c:order val="3"/>
          <c:tx>
            <c:v>NSEO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release'!$N$234:$N$253</c:f>
                <c:numCache>
                  <c:formatCode>General</c:formatCode>
                  <c:ptCount val="20"/>
                  <c:pt idx="0">
                    <c:v>1048.5468535173861</c:v>
                  </c:pt>
                  <c:pt idx="1">
                    <c:v>1936.2055654897767</c:v>
                  </c:pt>
                  <c:pt idx="2">
                    <c:v>1536.7591451022008</c:v>
                  </c:pt>
                  <c:pt idx="3">
                    <c:v>2017.5742807539125</c:v>
                  </c:pt>
                  <c:pt idx="4">
                    <c:v>1872.405095566761</c:v>
                  </c:pt>
                  <c:pt idx="5">
                    <c:v>2178.4624222989082</c:v>
                  </c:pt>
                  <c:pt idx="6">
                    <c:v>2313.4605180780422</c:v>
                  </c:pt>
                  <c:pt idx="7">
                    <c:v>1471.1093861959096</c:v>
                  </c:pt>
                  <c:pt idx="8">
                    <c:v>926.49378062118262</c:v>
                  </c:pt>
                  <c:pt idx="9">
                    <c:v>532.59522718343419</c:v>
                  </c:pt>
                  <c:pt idx="10">
                    <c:v>375.40566360499014</c:v>
                  </c:pt>
                  <c:pt idx="11">
                    <c:v>546.46489455800281</c:v>
                  </c:pt>
                  <c:pt idx="12">
                    <c:v>723.67104143243728</c:v>
                  </c:pt>
                  <c:pt idx="13">
                    <c:v>390.87711818478323</c:v>
                  </c:pt>
                  <c:pt idx="14">
                    <c:v>966.14968110395989</c:v>
                  </c:pt>
                  <c:pt idx="15">
                    <c:v>1365.569289618689</c:v>
                  </c:pt>
                  <c:pt idx="16">
                    <c:v>789.04443843551053</c:v>
                  </c:pt>
                  <c:pt idx="17">
                    <c:v>707.70991154800572</c:v>
                  </c:pt>
                  <c:pt idx="18">
                    <c:v>1041.5490099703641</c:v>
                  </c:pt>
                  <c:pt idx="19">
                    <c:v>5319.0602855416082</c:v>
                  </c:pt>
                </c:numCache>
              </c:numRef>
            </c:plus>
            <c:minus>
              <c:numRef>
                <c:f>'rockfish release'!$N$234:$N$253</c:f>
                <c:numCache>
                  <c:formatCode>General</c:formatCode>
                  <c:ptCount val="20"/>
                  <c:pt idx="0">
                    <c:v>1048.5468535173861</c:v>
                  </c:pt>
                  <c:pt idx="1">
                    <c:v>1936.2055654897767</c:v>
                  </c:pt>
                  <c:pt idx="2">
                    <c:v>1536.7591451022008</c:v>
                  </c:pt>
                  <c:pt idx="3">
                    <c:v>2017.5742807539125</c:v>
                  </c:pt>
                  <c:pt idx="4">
                    <c:v>1872.405095566761</c:v>
                  </c:pt>
                  <c:pt idx="5">
                    <c:v>2178.4624222989082</c:v>
                  </c:pt>
                  <c:pt idx="6">
                    <c:v>2313.4605180780422</c:v>
                  </c:pt>
                  <c:pt idx="7">
                    <c:v>1471.1093861959096</c:v>
                  </c:pt>
                  <c:pt idx="8">
                    <c:v>926.49378062118262</c:v>
                  </c:pt>
                  <c:pt idx="9">
                    <c:v>532.59522718343419</c:v>
                  </c:pt>
                  <c:pt idx="10">
                    <c:v>375.40566360499014</c:v>
                  </c:pt>
                  <c:pt idx="11">
                    <c:v>546.46489455800281</c:v>
                  </c:pt>
                  <c:pt idx="12">
                    <c:v>723.67104143243728</c:v>
                  </c:pt>
                  <c:pt idx="13">
                    <c:v>390.87711818478323</c:v>
                  </c:pt>
                  <c:pt idx="14">
                    <c:v>966.14968110395989</c:v>
                  </c:pt>
                  <c:pt idx="15">
                    <c:v>1365.569289618689</c:v>
                  </c:pt>
                  <c:pt idx="16">
                    <c:v>789.04443843551053</c:v>
                  </c:pt>
                  <c:pt idx="17">
                    <c:v>707.70991154800572</c:v>
                  </c:pt>
                  <c:pt idx="18">
                    <c:v>1041.5490099703641</c:v>
                  </c:pt>
                  <c:pt idx="19">
                    <c:v>5319.0602855416082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release'!$K$234:$K$253</c:f>
              <c:numCache>
                <c:formatCode>_(* #,##0_);_(* \(#,##0\);_(* "-"??_);_(@_)</c:formatCode>
                <c:ptCount val="20"/>
                <c:pt idx="0">
                  <c:v>1856.8378953878125</c:v>
                </c:pt>
                <c:pt idx="1">
                  <c:v>3428.7641560335796</c:v>
                </c:pt>
                <c:pt idx="2">
                  <c:v>2721.3973387429842</c:v>
                </c:pt>
                <c:pt idx="3">
                  <c:v>3572.8573965927749</c:v>
                </c:pt>
                <c:pt idx="4">
                  <c:v>3315.781956049665</c:v>
                </c:pt>
                <c:pt idx="5">
                  <c:v>3857.7690313348203</c:v>
                </c:pt>
                <c:pt idx="6">
                  <c:v>4096.8328168080307</c:v>
                </c:pt>
                <c:pt idx="7">
                  <c:v>2605.1402923827245</c:v>
                </c:pt>
                <c:pt idx="8">
                  <c:v>1640.6980345490194</c:v>
                </c:pt>
                <c:pt idx="9">
                  <c:v>943.15575638746031</c:v>
                </c:pt>
                <c:pt idx="10">
                  <c:v>664.79381439810572</c:v>
                </c:pt>
                <c:pt idx="11">
                  <c:v>967.71710421005037</c:v>
                </c:pt>
                <c:pt idx="12">
                  <c:v>1002.7540613718412</c:v>
                </c:pt>
                <c:pt idx="13">
                  <c:v>715.1005025125628</c:v>
                </c:pt>
                <c:pt idx="14">
                  <c:v>991.63203917453654</c:v>
                </c:pt>
                <c:pt idx="15">
                  <c:v>922.81476014760153</c:v>
                </c:pt>
                <c:pt idx="16">
                  <c:v>643.62887511071744</c:v>
                </c:pt>
                <c:pt idx="17">
                  <c:v>757.77275064267349</c:v>
                </c:pt>
                <c:pt idx="18">
                  <c:v>1009.2962271199104</c:v>
                </c:pt>
                <c:pt idx="19">
                  <c:v>4047.616952442575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6-47C1-A689-C71495ADDA54}"/>
            </c:ext>
          </c:extLst>
        </c:ser>
        <c:ser>
          <c:idx val="4"/>
          <c:order val="4"/>
          <c:tx>
            <c:v>SSEI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release'!$N$255:$N$274</c:f>
                <c:numCache>
                  <c:formatCode>General</c:formatCode>
                  <c:ptCount val="20"/>
                  <c:pt idx="0">
                    <c:v>10730.858257518654</c:v>
                  </c:pt>
                  <c:pt idx="1">
                    <c:v>15409.901985438451</c:v>
                  </c:pt>
                  <c:pt idx="2">
                    <c:v>12826.140007449842</c:v>
                  </c:pt>
                  <c:pt idx="3">
                    <c:v>13086.872219210396</c:v>
                  </c:pt>
                  <c:pt idx="4">
                    <c:v>12687.92052169726</c:v>
                  </c:pt>
                  <c:pt idx="5">
                    <c:v>9427.1971987158904</c:v>
                  </c:pt>
                  <c:pt idx="6">
                    <c:v>14765.924835909376</c:v>
                  </c:pt>
                  <c:pt idx="7">
                    <c:v>10407.299006779653</c:v>
                  </c:pt>
                  <c:pt idx="8">
                    <c:v>6117.7829205262233</c:v>
                  </c:pt>
                  <c:pt idx="9">
                    <c:v>4911.5037721400513</c:v>
                  </c:pt>
                  <c:pt idx="10">
                    <c:v>2536.6416987547755</c:v>
                  </c:pt>
                  <c:pt idx="11">
                    <c:v>4752.8654987194741</c:v>
                  </c:pt>
                  <c:pt idx="12">
                    <c:v>3094.4835904542538</c:v>
                  </c:pt>
                  <c:pt idx="13">
                    <c:v>3686.5324354365575</c:v>
                  </c:pt>
                  <c:pt idx="14">
                    <c:v>10278.224379596657</c:v>
                  </c:pt>
                  <c:pt idx="15">
                    <c:v>4160.2182772767273</c:v>
                  </c:pt>
                  <c:pt idx="16">
                    <c:v>2976.3965161511724</c:v>
                  </c:pt>
                  <c:pt idx="17">
                    <c:v>5038.0056213404187</c:v>
                  </c:pt>
                  <c:pt idx="18">
                    <c:v>8862.2958116844566</c:v>
                  </c:pt>
                  <c:pt idx="19">
                    <c:v>9407.404440123486</c:v>
                  </c:pt>
                </c:numCache>
              </c:numRef>
            </c:plus>
            <c:minus>
              <c:numRef>
                <c:f>'rockfish release'!$N$255:$N$274</c:f>
                <c:numCache>
                  <c:formatCode>General</c:formatCode>
                  <c:ptCount val="20"/>
                  <c:pt idx="0">
                    <c:v>10730.858257518654</c:v>
                  </c:pt>
                  <c:pt idx="1">
                    <c:v>15409.901985438451</c:v>
                  </c:pt>
                  <c:pt idx="2">
                    <c:v>12826.140007449842</c:v>
                  </c:pt>
                  <c:pt idx="3">
                    <c:v>13086.872219210396</c:v>
                  </c:pt>
                  <c:pt idx="4">
                    <c:v>12687.92052169726</c:v>
                  </c:pt>
                  <c:pt idx="5">
                    <c:v>9427.1971987158904</c:v>
                  </c:pt>
                  <c:pt idx="6">
                    <c:v>14765.924835909376</c:v>
                  </c:pt>
                  <c:pt idx="7">
                    <c:v>10407.299006779653</c:v>
                  </c:pt>
                  <c:pt idx="8">
                    <c:v>6117.7829205262233</c:v>
                  </c:pt>
                  <c:pt idx="9">
                    <c:v>4911.5037721400513</c:v>
                  </c:pt>
                  <c:pt idx="10">
                    <c:v>2536.6416987547755</c:v>
                  </c:pt>
                  <c:pt idx="11">
                    <c:v>4752.8654987194741</c:v>
                  </c:pt>
                  <c:pt idx="12">
                    <c:v>3094.4835904542538</c:v>
                  </c:pt>
                  <c:pt idx="13">
                    <c:v>3686.5324354365575</c:v>
                  </c:pt>
                  <c:pt idx="14">
                    <c:v>10278.224379596657</c:v>
                  </c:pt>
                  <c:pt idx="15">
                    <c:v>4160.2182772767273</c:v>
                  </c:pt>
                  <c:pt idx="16">
                    <c:v>2976.3965161511724</c:v>
                  </c:pt>
                  <c:pt idx="17">
                    <c:v>5038.0056213404187</c:v>
                  </c:pt>
                  <c:pt idx="18">
                    <c:v>8862.2958116844566</c:v>
                  </c:pt>
                  <c:pt idx="19">
                    <c:v>9407.404440123486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release'!$K$255:$K$274</c:f>
              <c:numCache>
                <c:formatCode>_(* #,##0_);_(* \(#,##0\);_(* "-"??_);_(@_)</c:formatCode>
                <c:ptCount val="20"/>
                <c:pt idx="0">
                  <c:v>18921.487167467538</c:v>
                </c:pt>
                <c:pt idx="1">
                  <c:v>27171.942418036298</c:v>
                </c:pt>
                <c:pt idx="2">
                  <c:v>22616.051552918605</c:v>
                </c:pt>
                <c:pt idx="3">
                  <c:v>23075.794947210117</c:v>
                </c:pt>
                <c:pt idx="4">
                  <c:v>22372.332163173705</c:v>
                </c:pt>
                <c:pt idx="5">
                  <c:v>16622.770196009977</c:v>
                </c:pt>
                <c:pt idx="6">
                  <c:v>26036.431624906661</c:v>
                </c:pt>
                <c:pt idx="7">
                  <c:v>18350.962232382888</c:v>
                </c:pt>
                <c:pt idx="8">
                  <c:v>10787.352534731564</c:v>
                </c:pt>
                <c:pt idx="9">
                  <c:v>8660.3469515033648</c:v>
                </c:pt>
                <c:pt idx="10">
                  <c:v>4472.804709522844</c:v>
                </c:pt>
                <c:pt idx="11">
                  <c:v>8380.623561000697</c:v>
                </c:pt>
                <c:pt idx="12">
                  <c:v>4428.6754850088182</c:v>
                </c:pt>
                <c:pt idx="13">
                  <c:v>5290.3880839980466</c:v>
                </c:pt>
                <c:pt idx="14">
                  <c:v>9935.8351156912322</c:v>
                </c:pt>
                <c:pt idx="15">
                  <c:v>7025.2998562529947</c:v>
                </c:pt>
                <c:pt idx="16">
                  <c:v>6370.3608787428657</c:v>
                </c:pt>
                <c:pt idx="17">
                  <c:v>7318.4347539543051</c:v>
                </c:pt>
                <c:pt idx="18">
                  <c:v>15572.301587301587</c:v>
                </c:pt>
                <c:pt idx="19">
                  <c:v>24534.540871546567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66-47C1-A689-C71495ADDA54}"/>
            </c:ext>
          </c:extLst>
        </c:ser>
        <c:ser>
          <c:idx val="5"/>
          <c:order val="5"/>
          <c:tx>
            <c:v>SSEO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release'!$N$276:$N$295</c:f>
                <c:numCache>
                  <c:formatCode>General</c:formatCode>
                  <c:ptCount val="20"/>
                  <c:pt idx="0">
                    <c:v>5600.827199400137</c:v>
                  </c:pt>
                  <c:pt idx="1">
                    <c:v>6100.5597091467116</c:v>
                  </c:pt>
                  <c:pt idx="2">
                    <c:v>4473.0155790431127</c:v>
                  </c:pt>
                  <c:pt idx="3">
                    <c:v>7353.9871516258263</c:v>
                  </c:pt>
                  <c:pt idx="4">
                    <c:v>6249.3871505739708</c:v>
                  </c:pt>
                  <c:pt idx="5">
                    <c:v>6671.292466179686</c:v>
                  </c:pt>
                  <c:pt idx="6">
                    <c:v>9419.8212697858471</c:v>
                  </c:pt>
                  <c:pt idx="7">
                    <c:v>3124.0108806015387</c:v>
                  </c:pt>
                  <c:pt idx="8">
                    <c:v>3360.2232417659038</c:v>
                  </c:pt>
                  <c:pt idx="9">
                    <c:v>4651.8815866300019</c:v>
                  </c:pt>
                  <c:pt idx="10">
                    <c:v>1710.832881728028</c:v>
                  </c:pt>
                  <c:pt idx="11">
                    <c:v>1709.4674923571358</c:v>
                  </c:pt>
                  <c:pt idx="12">
                    <c:v>2541.9030894227544</c:v>
                  </c:pt>
                  <c:pt idx="13">
                    <c:v>865.69088169023803</c:v>
                  </c:pt>
                  <c:pt idx="14">
                    <c:v>1785.4593877702459</c:v>
                  </c:pt>
                  <c:pt idx="15">
                    <c:v>2147.7162586939999</c:v>
                  </c:pt>
                  <c:pt idx="16">
                    <c:v>4093.0056379058315</c:v>
                  </c:pt>
                  <c:pt idx="17">
                    <c:v>1816.3949379594237</c:v>
                  </c:pt>
                  <c:pt idx="18">
                    <c:v>3024.0624151864281</c:v>
                  </c:pt>
                  <c:pt idx="19">
                    <c:v>7132.4522328932953</c:v>
                  </c:pt>
                </c:numCache>
              </c:numRef>
            </c:plus>
            <c:minus>
              <c:numRef>
                <c:f>'rockfish release'!$N$276:$N$295</c:f>
                <c:numCache>
                  <c:formatCode>General</c:formatCode>
                  <c:ptCount val="20"/>
                  <c:pt idx="0">
                    <c:v>5600.827199400137</c:v>
                  </c:pt>
                  <c:pt idx="1">
                    <c:v>6100.5597091467116</c:v>
                  </c:pt>
                  <c:pt idx="2">
                    <c:v>4473.0155790431127</c:v>
                  </c:pt>
                  <c:pt idx="3">
                    <c:v>7353.9871516258263</c:v>
                  </c:pt>
                  <c:pt idx="4">
                    <c:v>6249.3871505739708</c:v>
                  </c:pt>
                  <c:pt idx="5">
                    <c:v>6671.292466179686</c:v>
                  </c:pt>
                  <c:pt idx="6">
                    <c:v>9419.8212697858471</c:v>
                  </c:pt>
                  <c:pt idx="7">
                    <c:v>3124.0108806015387</c:v>
                  </c:pt>
                  <c:pt idx="8">
                    <c:v>3360.2232417659038</c:v>
                  </c:pt>
                  <c:pt idx="9">
                    <c:v>4651.8815866300019</c:v>
                  </c:pt>
                  <c:pt idx="10">
                    <c:v>1710.832881728028</c:v>
                  </c:pt>
                  <c:pt idx="11">
                    <c:v>1709.4674923571358</c:v>
                  </c:pt>
                  <c:pt idx="12">
                    <c:v>2541.9030894227544</c:v>
                  </c:pt>
                  <c:pt idx="13">
                    <c:v>865.69088169023803</c:v>
                  </c:pt>
                  <c:pt idx="14">
                    <c:v>1785.4593877702459</c:v>
                  </c:pt>
                  <c:pt idx="15">
                    <c:v>2147.7162586939999</c:v>
                  </c:pt>
                  <c:pt idx="16">
                    <c:v>4093.0056379058315</c:v>
                  </c:pt>
                  <c:pt idx="17">
                    <c:v>1816.3949379594237</c:v>
                  </c:pt>
                  <c:pt idx="18">
                    <c:v>3024.0624151864281</c:v>
                  </c:pt>
                  <c:pt idx="19">
                    <c:v>7132.4522328932953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release'!$K$276:$K$295</c:f>
              <c:numCache>
                <c:formatCode>_(* #,##0_);_(* \(#,##0\);_(* "-"??_);_(@_)</c:formatCode>
                <c:ptCount val="20"/>
                <c:pt idx="0">
                  <c:v>8041.3161274019458</c:v>
                </c:pt>
                <c:pt idx="1">
                  <c:v>8758.8006965460499</c:v>
                </c:pt>
                <c:pt idx="2">
                  <c:v>6422.0749959455816</c:v>
                </c:pt>
                <c:pt idx="3">
                  <c:v>10558.393140464867</c:v>
                </c:pt>
                <c:pt idx="4">
                  <c:v>8972.4777950069983</c:v>
                </c:pt>
                <c:pt idx="5">
                  <c:v>9578.2229640384958</c:v>
                </c:pt>
                <c:pt idx="6">
                  <c:v>13524.388094331063</c:v>
                </c:pt>
                <c:pt idx="7">
                  <c:v>4485.2587273270728</c:v>
                </c:pt>
                <c:pt idx="8">
                  <c:v>4824.3976083705966</c:v>
                </c:pt>
                <c:pt idx="9">
                  <c:v>6678.8795821692902</c:v>
                </c:pt>
                <c:pt idx="10">
                  <c:v>2456.3064621244853</c:v>
                </c:pt>
                <c:pt idx="11">
                  <c:v>2454.3461217716322</c:v>
                </c:pt>
                <c:pt idx="12">
                  <c:v>2196.472605893186</c:v>
                </c:pt>
                <c:pt idx="13">
                  <c:v>1356.6365316494687</c:v>
                </c:pt>
                <c:pt idx="14">
                  <c:v>2558.4471455886369</c:v>
                </c:pt>
                <c:pt idx="15">
                  <c:v>3064.4530800230282</c:v>
                </c:pt>
                <c:pt idx="16">
                  <c:v>3861.5297542043986</c:v>
                </c:pt>
                <c:pt idx="17">
                  <c:v>2243.756130790191</c:v>
                </c:pt>
                <c:pt idx="18">
                  <c:v>2793.4645161290318</c:v>
                </c:pt>
                <c:pt idx="19">
                  <c:v>7217.8525932666062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66-47C1-A689-C71495ADD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AFOGNAK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release'!$K$4:$K$23</c:f>
                <c:numCache>
                  <c:formatCode>General</c:formatCode>
                  <c:ptCount val="20"/>
                  <c:pt idx="0">
                    <c:v>46.961648144643107</c:v>
                  </c:pt>
                  <c:pt idx="1">
                    <c:v>102.19174635037913</c:v>
                  </c:pt>
                  <c:pt idx="2">
                    <c:v>46.673907227507577</c:v>
                  </c:pt>
                  <c:pt idx="3">
                    <c:v>59.831581728340147</c:v>
                  </c:pt>
                  <c:pt idx="4">
                    <c:v>55.538536984659267</c:v>
                  </c:pt>
                  <c:pt idx="5">
                    <c:v>42.096928592193763</c:v>
                  </c:pt>
                  <c:pt idx="6">
                    <c:v>62.126560201535376</c:v>
                  </c:pt>
                  <c:pt idx="7">
                    <c:v>51.067315015989159</c:v>
                  </c:pt>
                  <c:pt idx="8">
                    <c:v>297.16115955808107</c:v>
                  </c:pt>
                  <c:pt idx="9">
                    <c:v>92.159976281325228</c:v>
                  </c:pt>
                  <c:pt idx="10">
                    <c:v>156.03562690362588</c:v>
                  </c:pt>
                  <c:pt idx="11">
                    <c:v>121.16279575751918</c:v>
                  </c:pt>
                  <c:pt idx="12">
                    <c:v>126.07191753833428</c:v>
                  </c:pt>
                  <c:pt idx="13">
                    <c:v>80.982852989075099</c:v>
                  </c:pt>
                  <c:pt idx="14">
                    <c:v>70.977667435760011</c:v>
                  </c:pt>
                  <c:pt idx="15">
                    <c:v>85.711191513991253</c:v>
                  </c:pt>
                  <c:pt idx="16">
                    <c:v>112.15959677507547</c:v>
                  </c:pt>
                  <c:pt idx="17">
                    <c:v>60.342978477444937</c:v>
                  </c:pt>
                  <c:pt idx="18">
                    <c:v>72.782776293740554</c:v>
                  </c:pt>
                  <c:pt idx="19">
                    <c:v>92.738074451546396</c:v>
                  </c:pt>
                </c:numCache>
              </c:numRef>
            </c:plus>
            <c:minus>
              <c:numRef>
                <c:f>'BRF release'!$K$4:$K$23</c:f>
                <c:numCache>
                  <c:formatCode>General</c:formatCode>
                  <c:ptCount val="20"/>
                  <c:pt idx="0">
                    <c:v>46.961648144643107</c:v>
                  </c:pt>
                  <c:pt idx="1">
                    <c:v>102.19174635037913</c:v>
                  </c:pt>
                  <c:pt idx="2">
                    <c:v>46.673907227507577</c:v>
                  </c:pt>
                  <c:pt idx="3">
                    <c:v>59.831581728340147</c:v>
                  </c:pt>
                  <c:pt idx="4">
                    <c:v>55.538536984659267</c:v>
                  </c:pt>
                  <c:pt idx="5">
                    <c:v>42.096928592193763</c:v>
                  </c:pt>
                  <c:pt idx="6">
                    <c:v>62.126560201535376</c:v>
                  </c:pt>
                  <c:pt idx="7">
                    <c:v>51.067315015989159</c:v>
                  </c:pt>
                  <c:pt idx="8">
                    <c:v>297.16115955808107</c:v>
                  </c:pt>
                  <c:pt idx="9">
                    <c:v>92.159976281325228</c:v>
                  </c:pt>
                  <c:pt idx="10">
                    <c:v>156.03562690362588</c:v>
                  </c:pt>
                  <c:pt idx="11">
                    <c:v>121.16279575751918</c:v>
                  </c:pt>
                  <c:pt idx="12">
                    <c:v>126.07191753833428</c:v>
                  </c:pt>
                  <c:pt idx="13">
                    <c:v>80.982852989075099</c:v>
                  </c:pt>
                  <c:pt idx="14">
                    <c:v>70.977667435760011</c:v>
                  </c:pt>
                  <c:pt idx="15">
                    <c:v>85.711191513991253</c:v>
                  </c:pt>
                  <c:pt idx="16">
                    <c:v>112.15959677507547</c:v>
                  </c:pt>
                  <c:pt idx="17">
                    <c:v>60.342978477444937</c:v>
                  </c:pt>
                  <c:pt idx="18">
                    <c:v>72.782776293740554</c:v>
                  </c:pt>
                  <c:pt idx="19">
                    <c:v>92.738074451546396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release'!$H$4:$H$23</c:f>
              <c:numCache>
                <c:formatCode>0</c:formatCode>
                <c:ptCount val="20"/>
                <c:pt idx="0">
                  <c:v>680.22857164800007</c:v>
                </c:pt>
                <c:pt idx="1">
                  <c:v>1796.137254023</c:v>
                </c:pt>
                <c:pt idx="2">
                  <c:v>811.04918021599997</c:v>
                </c:pt>
                <c:pt idx="3">
                  <c:v>610.52631547199996</c:v>
                </c:pt>
                <c:pt idx="4">
                  <c:v>666.34782595199999</c:v>
                </c:pt>
                <c:pt idx="5">
                  <c:v>497.18589766599996</c:v>
                </c:pt>
                <c:pt idx="6">
                  <c:v>1282.5630248749999</c:v>
                </c:pt>
                <c:pt idx="7">
                  <c:v>698.05357177400003</c:v>
                </c:pt>
                <c:pt idx="8">
                  <c:v>1711.2784822350002</c:v>
                </c:pt>
                <c:pt idx="9">
                  <c:v>1220.8110235649999</c:v>
                </c:pt>
                <c:pt idx="10">
                  <c:v>1120.3611109420001</c:v>
                </c:pt>
                <c:pt idx="11">
                  <c:v>656.87878744500006</c:v>
                </c:pt>
                <c:pt idx="12">
                  <c:v>1884.1666675849999</c:v>
                </c:pt>
                <c:pt idx="13">
                  <c:v>905.956834222</c:v>
                </c:pt>
                <c:pt idx="14">
                  <c:v>832.94690288700008</c:v>
                </c:pt>
                <c:pt idx="15">
                  <c:v>1607.8668832450001</c:v>
                </c:pt>
                <c:pt idx="16">
                  <c:v>880.77669876000004</c:v>
                </c:pt>
                <c:pt idx="17">
                  <c:v>602.95950203999996</c:v>
                </c:pt>
                <c:pt idx="18">
                  <c:v>743.72384965499998</c:v>
                </c:pt>
                <c:pt idx="19">
                  <c:v>477.73493935399995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7-4701-8B71-C700DDC36094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release'!$T$4:$T$23</c:f>
                <c:numCache>
                  <c:formatCode>General</c:formatCode>
                  <c:ptCount val="20"/>
                  <c:pt idx="0">
                    <c:v>502.30328187661326</c:v>
                  </c:pt>
                  <c:pt idx="1">
                    <c:v>1360.642406977476</c:v>
                  </c:pt>
                  <c:pt idx="2">
                    <c:v>682.97233744338143</c:v>
                  </c:pt>
                  <c:pt idx="3">
                    <c:v>394.24914205571127</c:v>
                  </c:pt>
                  <c:pt idx="4">
                    <c:v>548.30900404324768</c:v>
                  </c:pt>
                  <c:pt idx="5">
                    <c:v>540.75283667708993</c:v>
                  </c:pt>
                  <c:pt idx="6">
                    <c:v>1072.1398680978987</c:v>
                  </c:pt>
                  <c:pt idx="7">
                    <c:v>614.87013135478401</c:v>
                  </c:pt>
                  <c:pt idx="8">
                    <c:v>2319.0145043485804</c:v>
                  </c:pt>
                  <c:pt idx="9">
                    <c:v>943.88186847074917</c:v>
                  </c:pt>
                  <c:pt idx="10">
                    <c:v>800.88105263500006</c:v>
                  </c:pt>
                  <c:pt idx="11">
                    <c:v>963.03575827720374</c:v>
                  </c:pt>
                  <c:pt idx="12">
                    <c:v>4682.9649217849146</c:v>
                  </c:pt>
                  <c:pt idx="13">
                    <c:v>1209.76974601867</c:v>
                  </c:pt>
                  <c:pt idx="14">
                    <c:v>1056.9386656890558</c:v>
                  </c:pt>
                  <c:pt idx="15">
                    <c:v>3213.6451140144718</c:v>
                  </c:pt>
                  <c:pt idx="16">
                    <c:v>1065.7223625795239</c:v>
                  </c:pt>
                  <c:pt idx="17">
                    <c:v>2267.3884007518254</c:v>
                  </c:pt>
                  <c:pt idx="18">
                    <c:v>460.79332677845559</c:v>
                  </c:pt>
                  <c:pt idx="19">
                    <c:v>1178.6333878316032</c:v>
                  </c:pt>
                </c:numCache>
              </c:numRef>
            </c:plus>
            <c:minus>
              <c:numRef>
                <c:f>'BRF release'!$T$4:$T$23</c:f>
                <c:numCache>
                  <c:formatCode>General</c:formatCode>
                  <c:ptCount val="20"/>
                  <c:pt idx="0">
                    <c:v>502.30328187661326</c:v>
                  </c:pt>
                  <c:pt idx="1">
                    <c:v>1360.642406977476</c:v>
                  </c:pt>
                  <c:pt idx="2">
                    <c:v>682.97233744338143</c:v>
                  </c:pt>
                  <c:pt idx="3">
                    <c:v>394.24914205571127</c:v>
                  </c:pt>
                  <c:pt idx="4">
                    <c:v>548.30900404324768</c:v>
                  </c:pt>
                  <c:pt idx="5">
                    <c:v>540.75283667708993</c:v>
                  </c:pt>
                  <c:pt idx="6">
                    <c:v>1072.1398680978987</c:v>
                  </c:pt>
                  <c:pt idx="7">
                    <c:v>614.87013135478401</c:v>
                  </c:pt>
                  <c:pt idx="8">
                    <c:v>2319.0145043485804</c:v>
                  </c:pt>
                  <c:pt idx="9">
                    <c:v>943.88186847074917</c:v>
                  </c:pt>
                  <c:pt idx="10">
                    <c:v>800.88105263500006</c:v>
                  </c:pt>
                  <c:pt idx="11">
                    <c:v>963.03575827720374</c:v>
                  </c:pt>
                  <c:pt idx="12">
                    <c:v>4682.9649217849146</c:v>
                  </c:pt>
                  <c:pt idx="13">
                    <c:v>1209.76974601867</c:v>
                  </c:pt>
                  <c:pt idx="14">
                    <c:v>1056.9386656890558</c:v>
                  </c:pt>
                  <c:pt idx="15">
                    <c:v>3213.6451140144718</c:v>
                  </c:pt>
                  <c:pt idx="16">
                    <c:v>1065.7223625795239</c:v>
                  </c:pt>
                  <c:pt idx="17">
                    <c:v>2267.3884007518254</c:v>
                  </c:pt>
                  <c:pt idx="18">
                    <c:v>460.79332677845559</c:v>
                  </c:pt>
                  <c:pt idx="19">
                    <c:v>1178.6333878316032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release'!$Q$4:$Q$23</c:f>
              <c:numCache>
                <c:formatCode>_(* #,##0_);_(* \(#,##0\);_(* "-"??_);_(@_)</c:formatCode>
                <c:ptCount val="20"/>
                <c:pt idx="0">
                  <c:v>293.43842691799955</c:v>
                </c:pt>
                <c:pt idx="1">
                  <c:v>794.87234306040784</c:v>
                </c:pt>
                <c:pt idx="2">
                  <c:v>398.94060806674543</c:v>
                </c:pt>
                <c:pt idx="3">
                  <c:v>230.23987617276987</c:v>
                </c:pt>
                <c:pt idx="4">
                  <c:v>320.30687762003038</c:v>
                </c:pt>
                <c:pt idx="5">
                  <c:v>315.87046900336412</c:v>
                </c:pt>
                <c:pt idx="6">
                  <c:v>626.38350699676084</c:v>
                </c:pt>
                <c:pt idx="7">
                  <c:v>359.1623827442902</c:v>
                </c:pt>
                <c:pt idx="8">
                  <c:v>1354.8204061402607</c:v>
                </c:pt>
                <c:pt idx="9">
                  <c:v>551.04497716376591</c:v>
                </c:pt>
                <c:pt idx="10">
                  <c:v>467.13825259732118</c:v>
                </c:pt>
                <c:pt idx="11">
                  <c:v>561.75804725953515</c:v>
                </c:pt>
                <c:pt idx="12">
                  <c:v>2003.2556875419227</c:v>
                </c:pt>
                <c:pt idx="13">
                  <c:v>539.44852925560861</c:v>
                </c:pt>
                <c:pt idx="14">
                  <c:v>453.75193544565718</c:v>
                </c:pt>
                <c:pt idx="15">
                  <c:v>1596.2907688364039</c:v>
                </c:pt>
                <c:pt idx="16">
                  <c:v>313.07336087232756</c:v>
                </c:pt>
                <c:pt idx="17">
                  <c:v>825.88880412371122</c:v>
                </c:pt>
                <c:pt idx="18">
                  <c:v>102.49145186163729</c:v>
                </c:pt>
                <c:pt idx="19">
                  <c:v>438.08351907028464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7-4701-8B71-C700DDC36094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release'!$Y$4:$Y$23</c:f>
                <c:numCache>
                  <c:formatCode>General</c:formatCode>
                  <c:ptCount val="20"/>
                  <c:pt idx="0">
                    <c:v>504.49378923875526</c:v>
                  </c:pt>
                  <c:pt idx="1">
                    <c:v>1364.4745921737056</c:v>
                  </c:pt>
                  <c:pt idx="2">
                    <c:v>684.56531268298863</c:v>
                  </c:pt>
                  <c:pt idx="3">
                    <c:v>398.76334358085057</c:v>
                  </c:pt>
                  <c:pt idx="4">
                    <c:v>551.11459153727253</c:v>
                  </c:pt>
                  <c:pt idx="5">
                    <c:v>542.388958010039</c:v>
                  </c:pt>
                  <c:pt idx="6">
                    <c:v>1073.9383624060811</c:v>
                  </c:pt>
                  <c:pt idx="7">
                    <c:v>616.98715472462754</c:v>
                  </c:pt>
                  <c:pt idx="8">
                    <c:v>2337.9762672296306</c:v>
                  </c:pt>
                  <c:pt idx="9">
                    <c:v>948.37041437194091</c:v>
                  </c:pt>
                  <c:pt idx="10">
                    <c:v>815.93968976447843</c:v>
                  </c:pt>
                  <c:pt idx="11">
                    <c:v>970.62778385760578</c:v>
                  </c:pt>
                  <c:pt idx="12">
                    <c:v>4684.6616299429552</c:v>
                  </c:pt>
                  <c:pt idx="13">
                    <c:v>1212.477241378298</c:v>
                  </c:pt>
                  <c:pt idx="14">
                    <c:v>1059.3192022724704</c:v>
                  </c:pt>
                  <c:pt idx="15">
                    <c:v>3214.7879132502408</c:v>
                  </c:pt>
                  <c:pt idx="16">
                    <c:v>1071.6081043230449</c:v>
                  </c:pt>
                  <c:pt idx="17">
                    <c:v>2268.191225385428</c:v>
                  </c:pt>
                  <c:pt idx="18">
                    <c:v>466.50597266120957</c:v>
                  </c:pt>
                  <c:pt idx="19">
                    <c:v>1182.2762001175456</c:v>
                  </c:pt>
                </c:numCache>
              </c:numRef>
            </c:plus>
            <c:minus>
              <c:numRef>
                <c:f>'BRF release'!$Y$4:$Y$23</c:f>
                <c:numCache>
                  <c:formatCode>General</c:formatCode>
                  <c:ptCount val="20"/>
                  <c:pt idx="0">
                    <c:v>504.49378923875526</c:v>
                  </c:pt>
                  <c:pt idx="1">
                    <c:v>1364.4745921737056</c:v>
                  </c:pt>
                  <c:pt idx="2">
                    <c:v>684.56531268298863</c:v>
                  </c:pt>
                  <c:pt idx="3">
                    <c:v>398.76334358085057</c:v>
                  </c:pt>
                  <c:pt idx="4">
                    <c:v>551.11459153727253</c:v>
                  </c:pt>
                  <c:pt idx="5">
                    <c:v>542.388958010039</c:v>
                  </c:pt>
                  <c:pt idx="6">
                    <c:v>1073.9383624060811</c:v>
                  </c:pt>
                  <c:pt idx="7">
                    <c:v>616.98715472462754</c:v>
                  </c:pt>
                  <c:pt idx="8">
                    <c:v>2337.9762672296306</c:v>
                  </c:pt>
                  <c:pt idx="9">
                    <c:v>948.37041437194091</c:v>
                  </c:pt>
                  <c:pt idx="10">
                    <c:v>815.93968976447843</c:v>
                  </c:pt>
                  <c:pt idx="11">
                    <c:v>970.62778385760578</c:v>
                  </c:pt>
                  <c:pt idx="12">
                    <c:v>4684.6616299429552</c:v>
                  </c:pt>
                  <c:pt idx="13">
                    <c:v>1212.477241378298</c:v>
                  </c:pt>
                  <c:pt idx="14">
                    <c:v>1059.3192022724704</c:v>
                  </c:pt>
                  <c:pt idx="15">
                    <c:v>3214.7879132502408</c:v>
                  </c:pt>
                  <c:pt idx="16">
                    <c:v>1071.6081043230449</c:v>
                  </c:pt>
                  <c:pt idx="17">
                    <c:v>2268.191225385428</c:v>
                  </c:pt>
                  <c:pt idx="18">
                    <c:v>466.50597266120957</c:v>
                  </c:pt>
                  <c:pt idx="19">
                    <c:v>1182.2762001175456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release'!$V$4:$V$23</c:f>
              <c:numCache>
                <c:formatCode>_(* #,##0_);_(* \(#,##0\);_(* "-"??_);_(@_)</c:formatCode>
                <c:ptCount val="20"/>
                <c:pt idx="0">
                  <c:v>973.66699856599962</c:v>
                </c:pt>
                <c:pt idx="1">
                  <c:v>2591.0095970834077</c:v>
                </c:pt>
                <c:pt idx="2">
                  <c:v>1209.9897882827454</c:v>
                </c:pt>
                <c:pt idx="3">
                  <c:v>840.76619164476983</c:v>
                </c:pt>
                <c:pt idx="4">
                  <c:v>986.65470357203037</c:v>
                </c:pt>
                <c:pt idx="5">
                  <c:v>813.05636666936402</c:v>
                </c:pt>
                <c:pt idx="6">
                  <c:v>1908.9465318717607</c:v>
                </c:pt>
                <c:pt idx="7">
                  <c:v>1057.2159545182903</c:v>
                </c:pt>
                <c:pt idx="8">
                  <c:v>3066.0988883752607</c:v>
                </c:pt>
                <c:pt idx="9">
                  <c:v>1771.8560007287658</c:v>
                </c:pt>
                <c:pt idx="10">
                  <c:v>1587.4993635393212</c:v>
                </c:pt>
                <c:pt idx="11">
                  <c:v>1218.6368347045352</c:v>
                </c:pt>
                <c:pt idx="12">
                  <c:v>3887.4223551269224</c:v>
                </c:pt>
                <c:pt idx="13">
                  <c:v>1445.4053634776087</c:v>
                </c:pt>
                <c:pt idx="14">
                  <c:v>1286.6988383326573</c:v>
                </c:pt>
                <c:pt idx="15">
                  <c:v>3204.1576520814042</c:v>
                </c:pt>
                <c:pt idx="16">
                  <c:v>1193.8500596323277</c:v>
                </c:pt>
                <c:pt idx="17">
                  <c:v>1428.8483061637112</c:v>
                </c:pt>
                <c:pt idx="18">
                  <c:v>846.21530151663728</c:v>
                </c:pt>
                <c:pt idx="19">
                  <c:v>915.81845842428459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7-4701-8B71-C700DDC3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release'!$D$24:$D$43</c:f>
              <c:numCache>
                <c:formatCode>_(* #,##0_);_(* \(#,##0\);_(* "-"??_);_(@_)</c:formatCode>
                <c:ptCount val="20"/>
                <c:pt idx="0">
                  <c:v>315</c:v>
                </c:pt>
                <c:pt idx="1">
                  <c:v>436</c:v>
                </c:pt>
                <c:pt idx="2">
                  <c:v>432</c:v>
                </c:pt>
                <c:pt idx="3">
                  <c:v>411</c:v>
                </c:pt>
                <c:pt idx="4">
                  <c:v>649</c:v>
                </c:pt>
                <c:pt idx="5">
                  <c:v>318</c:v>
                </c:pt>
                <c:pt idx="6">
                  <c:v>421</c:v>
                </c:pt>
                <c:pt idx="7">
                  <c:v>547</c:v>
                </c:pt>
                <c:pt idx="8">
                  <c:v>396</c:v>
                </c:pt>
                <c:pt idx="9">
                  <c:v>575</c:v>
                </c:pt>
                <c:pt idx="10">
                  <c:v>695</c:v>
                </c:pt>
                <c:pt idx="11">
                  <c:v>527</c:v>
                </c:pt>
                <c:pt idx="12">
                  <c:v>399</c:v>
                </c:pt>
                <c:pt idx="13">
                  <c:v>630</c:v>
                </c:pt>
                <c:pt idx="14">
                  <c:v>951</c:v>
                </c:pt>
                <c:pt idx="15">
                  <c:v>1124</c:v>
                </c:pt>
                <c:pt idx="16">
                  <c:v>969</c:v>
                </c:pt>
                <c:pt idx="17">
                  <c:v>1927</c:v>
                </c:pt>
                <c:pt idx="18">
                  <c:v>1190</c:v>
                </c:pt>
                <c:pt idx="19">
                  <c:v>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D-46A9-9654-A49464356926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release'!$R$24:$R$43</c:f>
                <c:numCache>
                  <c:formatCode>General</c:formatCode>
                  <c:ptCount val="20"/>
                  <c:pt idx="0">
                    <c:v>334.60724527822202</c:v>
                  </c:pt>
                  <c:pt idx="1">
                    <c:v>463.13891727398351</c:v>
                  </c:pt>
                  <c:pt idx="2">
                    <c:v>458.88993638156165</c:v>
                  </c:pt>
                  <c:pt idx="3">
                    <c:v>436.58278669634689</c:v>
                  </c:pt>
                  <c:pt idx="4">
                    <c:v>689.39714979544794</c:v>
                  </c:pt>
                  <c:pt idx="5">
                    <c:v>337.79398094753844</c:v>
                  </c:pt>
                  <c:pt idx="6">
                    <c:v>447.20523892740147</c:v>
                  </c:pt>
                  <c:pt idx="7">
                    <c:v>581.04813703869036</c:v>
                  </c:pt>
                  <c:pt idx="8">
                    <c:v>420.64910834976484</c:v>
                  </c:pt>
                  <c:pt idx="9">
                    <c:v>610.79100328564334</c:v>
                  </c:pt>
                  <c:pt idx="10">
                    <c:v>738.26043005829945</c:v>
                  </c:pt>
                  <c:pt idx="11">
                    <c:v>559.80323257658097</c:v>
                  </c:pt>
                  <c:pt idx="12">
                    <c:v>213.18138735978945</c:v>
                  </c:pt>
                  <c:pt idx="13">
                    <c:v>802.28203986111964</c:v>
                  </c:pt>
                  <c:pt idx="14">
                    <c:v>710.96369918557627</c:v>
                  </c:pt>
                  <c:pt idx="15">
                    <c:v>5765.9111945123905</c:v>
                  </c:pt>
                  <c:pt idx="16">
                    <c:v>1512.5720383131825</c:v>
                  </c:pt>
                  <c:pt idx="17">
                    <c:v>1096.5476162344926</c:v>
                  </c:pt>
                  <c:pt idx="18">
                    <c:v>5609.1518125247612</c:v>
                  </c:pt>
                  <c:pt idx="19">
                    <c:v>1307.5288164862268</c:v>
                  </c:pt>
                </c:numCache>
              </c:numRef>
            </c:plus>
            <c:minus>
              <c:numRef>
                <c:f>'rockfish release'!$R$24:$R$43</c:f>
                <c:numCache>
                  <c:formatCode>General</c:formatCode>
                  <c:ptCount val="20"/>
                  <c:pt idx="0">
                    <c:v>334.60724527822202</c:v>
                  </c:pt>
                  <c:pt idx="1">
                    <c:v>463.13891727398351</c:v>
                  </c:pt>
                  <c:pt idx="2">
                    <c:v>458.88993638156165</c:v>
                  </c:pt>
                  <c:pt idx="3">
                    <c:v>436.58278669634689</c:v>
                  </c:pt>
                  <c:pt idx="4">
                    <c:v>689.39714979544794</c:v>
                  </c:pt>
                  <c:pt idx="5">
                    <c:v>337.79398094753844</c:v>
                  </c:pt>
                  <c:pt idx="6">
                    <c:v>447.20523892740147</c:v>
                  </c:pt>
                  <c:pt idx="7">
                    <c:v>581.04813703869036</c:v>
                  </c:pt>
                  <c:pt idx="8">
                    <c:v>420.64910834976484</c:v>
                  </c:pt>
                  <c:pt idx="9">
                    <c:v>610.79100328564334</c:v>
                  </c:pt>
                  <c:pt idx="10">
                    <c:v>738.26043005829945</c:v>
                  </c:pt>
                  <c:pt idx="11">
                    <c:v>559.80323257658097</c:v>
                  </c:pt>
                  <c:pt idx="12">
                    <c:v>213.18138735978945</c:v>
                  </c:pt>
                  <c:pt idx="13">
                    <c:v>802.28203986111964</c:v>
                  </c:pt>
                  <c:pt idx="14">
                    <c:v>710.96369918557627</c:v>
                  </c:pt>
                  <c:pt idx="15">
                    <c:v>5765.9111945123905</c:v>
                  </c:pt>
                  <c:pt idx="16">
                    <c:v>1512.5720383131825</c:v>
                  </c:pt>
                  <c:pt idx="17">
                    <c:v>1096.5476162344926</c:v>
                  </c:pt>
                  <c:pt idx="18">
                    <c:v>5609.1518125247612</c:v>
                  </c:pt>
                  <c:pt idx="19">
                    <c:v>1307.5288164862268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release'!$O$24:$O$43</c:f>
              <c:numCache>
                <c:formatCode>_(* #,##0_);_(* \(#,##0\);_(* "-"??_);_(@_)</c:formatCode>
                <c:ptCount val="20"/>
                <c:pt idx="0">
                  <c:v>118.82748975180436</c:v>
                </c:pt>
                <c:pt idx="1">
                  <c:v>164.47233502154506</c:v>
                </c:pt>
                <c:pt idx="2">
                  <c:v>162.96341451676028</c:v>
                </c:pt>
                <c:pt idx="3">
                  <c:v>155.04158186663994</c:v>
                </c:pt>
                <c:pt idx="4">
                  <c:v>244.82235190133656</c:v>
                </c:pt>
                <c:pt idx="5">
                  <c:v>119.95918013039295</c:v>
                </c:pt>
                <c:pt idx="6">
                  <c:v>158.81388312860201</c:v>
                </c:pt>
                <c:pt idx="7">
                  <c:v>206.34487902932369</c:v>
                </c:pt>
                <c:pt idx="8">
                  <c:v>149.3831299736969</c:v>
                </c:pt>
                <c:pt idx="9">
                  <c:v>216.9073225628174</c:v>
                </c:pt>
                <c:pt idx="10">
                  <c:v>262.1749377063619</c:v>
                </c:pt>
                <c:pt idx="11">
                  <c:v>198.80027650539967</c:v>
                </c:pt>
                <c:pt idx="12">
                  <c:v>0</c:v>
                </c:pt>
                <c:pt idx="13">
                  <c:v>439.17471466198435</c:v>
                </c:pt>
                <c:pt idx="14">
                  <c:v>183.25839416058398</c:v>
                </c:pt>
                <c:pt idx="15">
                  <c:v>2104.6711409395971</c:v>
                </c:pt>
                <c:pt idx="16">
                  <c:v>153.04047619047628</c:v>
                </c:pt>
                <c:pt idx="17">
                  <c:v>251.26808375634528</c:v>
                </c:pt>
                <c:pt idx="18">
                  <c:v>1291.6699029126212</c:v>
                </c:pt>
                <c:pt idx="19">
                  <c:v>482.92396907216471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D-46A9-9654-A49464356926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release'!$N$24:$N$43</c:f>
                <c:numCache>
                  <c:formatCode>General</c:formatCode>
                  <c:ptCount val="20"/>
                  <c:pt idx="0">
                    <c:v>334.60724527822202</c:v>
                  </c:pt>
                  <c:pt idx="1">
                    <c:v>463.13891727398351</c:v>
                  </c:pt>
                  <c:pt idx="2">
                    <c:v>458.88993638156165</c:v>
                  </c:pt>
                  <c:pt idx="3">
                    <c:v>436.58278669634689</c:v>
                  </c:pt>
                  <c:pt idx="4">
                    <c:v>689.39714979544794</c:v>
                  </c:pt>
                  <c:pt idx="5">
                    <c:v>337.79398094753844</c:v>
                  </c:pt>
                  <c:pt idx="6">
                    <c:v>447.20523892740147</c:v>
                  </c:pt>
                  <c:pt idx="7">
                    <c:v>581.04813703869036</c:v>
                  </c:pt>
                  <c:pt idx="8">
                    <c:v>420.64910834976484</c:v>
                  </c:pt>
                  <c:pt idx="9">
                    <c:v>610.79100328564334</c:v>
                  </c:pt>
                  <c:pt idx="10">
                    <c:v>738.26043005829945</c:v>
                  </c:pt>
                  <c:pt idx="11">
                    <c:v>559.80323257658097</c:v>
                  </c:pt>
                  <c:pt idx="12">
                    <c:v>213.18138735978945</c:v>
                  </c:pt>
                  <c:pt idx="13">
                    <c:v>802.28203986111964</c:v>
                  </c:pt>
                  <c:pt idx="14">
                    <c:v>710.96369918557627</c:v>
                  </c:pt>
                  <c:pt idx="15">
                    <c:v>5765.9111945123905</c:v>
                  </c:pt>
                  <c:pt idx="16">
                    <c:v>1512.5720383131825</c:v>
                  </c:pt>
                  <c:pt idx="17">
                    <c:v>1096.5476162344926</c:v>
                  </c:pt>
                  <c:pt idx="18">
                    <c:v>5609.1518125247612</c:v>
                  </c:pt>
                  <c:pt idx="19">
                    <c:v>1307.5288164862268</c:v>
                  </c:pt>
                </c:numCache>
              </c:numRef>
            </c:plus>
            <c:minus>
              <c:numRef>
                <c:f>'rockfish release'!$N$24:$N$43</c:f>
                <c:numCache>
                  <c:formatCode>General</c:formatCode>
                  <c:ptCount val="20"/>
                  <c:pt idx="0">
                    <c:v>334.60724527822202</c:v>
                  </c:pt>
                  <c:pt idx="1">
                    <c:v>463.13891727398351</c:v>
                  </c:pt>
                  <c:pt idx="2">
                    <c:v>458.88993638156165</c:v>
                  </c:pt>
                  <c:pt idx="3">
                    <c:v>436.58278669634689</c:v>
                  </c:pt>
                  <c:pt idx="4">
                    <c:v>689.39714979544794</c:v>
                  </c:pt>
                  <c:pt idx="5">
                    <c:v>337.79398094753844</c:v>
                  </c:pt>
                  <c:pt idx="6">
                    <c:v>447.20523892740147</c:v>
                  </c:pt>
                  <c:pt idx="7">
                    <c:v>581.04813703869036</c:v>
                  </c:pt>
                  <c:pt idx="8">
                    <c:v>420.64910834976484</c:v>
                  </c:pt>
                  <c:pt idx="9">
                    <c:v>610.79100328564334</c:v>
                  </c:pt>
                  <c:pt idx="10">
                    <c:v>738.26043005829945</c:v>
                  </c:pt>
                  <c:pt idx="11">
                    <c:v>559.80323257658097</c:v>
                  </c:pt>
                  <c:pt idx="12">
                    <c:v>213.18138735978945</c:v>
                  </c:pt>
                  <c:pt idx="13">
                    <c:v>802.28203986111964</c:v>
                  </c:pt>
                  <c:pt idx="14">
                    <c:v>710.96369918557627</c:v>
                  </c:pt>
                  <c:pt idx="15">
                    <c:v>5765.9111945123905</c:v>
                  </c:pt>
                  <c:pt idx="16">
                    <c:v>1512.5720383131825</c:v>
                  </c:pt>
                  <c:pt idx="17">
                    <c:v>1096.5476162344926</c:v>
                  </c:pt>
                  <c:pt idx="18">
                    <c:v>5609.1518125247612</c:v>
                  </c:pt>
                  <c:pt idx="19">
                    <c:v>1307.5288164862268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release'!$K$24:$K$43</c:f>
              <c:numCache>
                <c:formatCode>_(* #,##0_);_(* \(#,##0\);_(* "-"??_);_(@_)</c:formatCode>
                <c:ptCount val="20"/>
                <c:pt idx="0">
                  <c:v>433.82748975180436</c:v>
                </c:pt>
                <c:pt idx="1">
                  <c:v>600.47233502154506</c:v>
                </c:pt>
                <c:pt idx="2">
                  <c:v>594.96341451676028</c:v>
                </c:pt>
                <c:pt idx="3">
                  <c:v>566.04158186663994</c:v>
                </c:pt>
                <c:pt idx="4">
                  <c:v>893.82235190133656</c:v>
                </c:pt>
                <c:pt idx="5">
                  <c:v>437.95918013039295</c:v>
                </c:pt>
                <c:pt idx="6">
                  <c:v>579.81388312860201</c:v>
                </c:pt>
                <c:pt idx="7">
                  <c:v>753.34487902932369</c:v>
                </c:pt>
                <c:pt idx="8">
                  <c:v>545.3831299736969</c:v>
                </c:pt>
                <c:pt idx="9">
                  <c:v>791.9073225628174</c:v>
                </c:pt>
                <c:pt idx="10">
                  <c:v>957.1749377063619</c:v>
                </c:pt>
                <c:pt idx="11">
                  <c:v>725.80027650539967</c:v>
                </c:pt>
                <c:pt idx="12">
                  <c:v>399</c:v>
                </c:pt>
                <c:pt idx="13">
                  <c:v>1069.1747146619844</c:v>
                </c:pt>
                <c:pt idx="14">
                  <c:v>1134.258394160584</c:v>
                </c:pt>
                <c:pt idx="15">
                  <c:v>3228.6711409395971</c:v>
                </c:pt>
                <c:pt idx="16">
                  <c:v>1122.0404761904763</c:v>
                </c:pt>
                <c:pt idx="17">
                  <c:v>2178.2680837563453</c:v>
                </c:pt>
                <c:pt idx="18">
                  <c:v>2481.6699029126212</c:v>
                </c:pt>
                <c:pt idx="19">
                  <c:v>2478.9239690721647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D-46A9-9654-A49464356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release'!$K$25:$K$44</c:f>
                <c:numCache>
                  <c:formatCode>General</c:formatCode>
                  <c:ptCount val="20"/>
                  <c:pt idx="0">
                    <c:v>23.883819638333293</c:v>
                  </c:pt>
                  <c:pt idx="1">
                    <c:v>17.42717411617615</c:v>
                  </c:pt>
                  <c:pt idx="2">
                    <c:v>14.773686930160663</c:v>
                  </c:pt>
                  <c:pt idx="3">
                    <c:v>25.789474882905235</c:v>
                  </c:pt>
                  <c:pt idx="4">
                    <c:v>42.584316373546727</c:v>
                  </c:pt>
                  <c:pt idx="5">
                    <c:v>16.943849573769093</c:v>
                  </c:pt>
                  <c:pt idx="6">
                    <c:v>17.485802762177595</c:v>
                  </c:pt>
                  <c:pt idx="7">
                    <c:v>32.629860090861563</c:v>
                  </c:pt>
                  <c:pt idx="8">
                    <c:v>37.589432651602138</c:v>
                  </c:pt>
                  <c:pt idx="9">
                    <c:v>31.165209370496452</c:v>
                  </c:pt>
                  <c:pt idx="10">
                    <c:v>64.382637119235909</c:v>
                  </c:pt>
                  <c:pt idx="11">
                    <c:v>44.139991608484983</c:v>
                  </c:pt>
                  <c:pt idx="12">
                    <c:v>18.521320608606548</c:v>
                  </c:pt>
                  <c:pt idx="13">
                    <c:v>36.18530566664505</c:v>
                  </c:pt>
                  <c:pt idx="14">
                    <c:v>40.019812488082451</c:v>
                  </c:pt>
                  <c:pt idx="15">
                    <c:v>38.967531063380719</c:v>
                  </c:pt>
                  <c:pt idx="16">
                    <c:v>75.663220046677893</c:v>
                  </c:pt>
                  <c:pt idx="17">
                    <c:v>92.587734607797515</c:v>
                  </c:pt>
                  <c:pt idx="18">
                    <c:v>67.316390563662139</c:v>
                  </c:pt>
                  <c:pt idx="19">
                    <c:v>85.011039079719936</c:v>
                  </c:pt>
                </c:numCache>
              </c:numRef>
            </c:plus>
            <c:minus>
              <c:numRef>
                <c:f>'BRF release'!$K$25:$K$44</c:f>
                <c:numCache>
                  <c:formatCode>General</c:formatCode>
                  <c:ptCount val="20"/>
                  <c:pt idx="0">
                    <c:v>23.883819638333293</c:v>
                  </c:pt>
                  <c:pt idx="1">
                    <c:v>17.42717411617615</c:v>
                  </c:pt>
                  <c:pt idx="2">
                    <c:v>14.773686930160663</c:v>
                  </c:pt>
                  <c:pt idx="3">
                    <c:v>25.789474882905235</c:v>
                  </c:pt>
                  <c:pt idx="4">
                    <c:v>42.584316373546727</c:v>
                  </c:pt>
                  <c:pt idx="5">
                    <c:v>16.943849573769093</c:v>
                  </c:pt>
                  <c:pt idx="6">
                    <c:v>17.485802762177595</c:v>
                  </c:pt>
                  <c:pt idx="7">
                    <c:v>32.629860090861563</c:v>
                  </c:pt>
                  <c:pt idx="8">
                    <c:v>37.589432651602138</c:v>
                  </c:pt>
                  <c:pt idx="9">
                    <c:v>31.165209370496452</c:v>
                  </c:pt>
                  <c:pt idx="10">
                    <c:v>64.382637119235909</c:v>
                  </c:pt>
                  <c:pt idx="11">
                    <c:v>44.139991608484983</c:v>
                  </c:pt>
                  <c:pt idx="12">
                    <c:v>18.521320608606548</c:v>
                  </c:pt>
                  <c:pt idx="13">
                    <c:v>36.18530566664505</c:v>
                  </c:pt>
                  <c:pt idx="14">
                    <c:v>40.019812488082451</c:v>
                  </c:pt>
                  <c:pt idx="15">
                    <c:v>38.967531063380719</c:v>
                  </c:pt>
                  <c:pt idx="16">
                    <c:v>75.663220046677893</c:v>
                  </c:pt>
                  <c:pt idx="17">
                    <c:v>92.587734607797515</c:v>
                  </c:pt>
                  <c:pt idx="18">
                    <c:v>67.316390563662139</c:v>
                  </c:pt>
                  <c:pt idx="19">
                    <c:v>85.011039079719936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release'!$H$25:$H$44</c:f>
              <c:numCache>
                <c:formatCode>0</c:formatCode>
                <c:ptCount val="20"/>
                <c:pt idx="0">
                  <c:v>123.03614447399998</c:v>
                </c:pt>
                <c:pt idx="1">
                  <c:v>252.42857151000001</c:v>
                </c:pt>
                <c:pt idx="2">
                  <c:v>256.72131143999997</c:v>
                </c:pt>
                <c:pt idx="3">
                  <c:v>263.15789459999996</c:v>
                </c:pt>
                <c:pt idx="4">
                  <c:v>510.92391293999998</c:v>
                </c:pt>
                <c:pt idx="5">
                  <c:v>200.11538470799999</c:v>
                </c:pt>
                <c:pt idx="6">
                  <c:v>360.98319318299997</c:v>
                </c:pt>
                <c:pt idx="7">
                  <c:v>446.02678593500002</c:v>
                </c:pt>
                <c:pt idx="8">
                  <c:v>216.46835458500001</c:v>
                </c:pt>
                <c:pt idx="9">
                  <c:v>412.83464564999997</c:v>
                </c:pt>
                <c:pt idx="10">
                  <c:v>462.27777770800003</c:v>
                </c:pt>
                <c:pt idx="11">
                  <c:v>239.30303014500001</c:v>
                </c:pt>
                <c:pt idx="12">
                  <c:v>276.80434796100002</c:v>
                </c:pt>
                <c:pt idx="13">
                  <c:v>404.80575525700004</c:v>
                </c:pt>
                <c:pt idx="14">
                  <c:v>469.64601783000001</c:v>
                </c:pt>
                <c:pt idx="15">
                  <c:v>730.99675330499997</c:v>
                </c:pt>
                <c:pt idx="16">
                  <c:v>594.17475709999997</c:v>
                </c:pt>
                <c:pt idx="17">
                  <c:v>925.15576397999996</c:v>
                </c:pt>
                <c:pt idx="18">
                  <c:v>687.866109048</c:v>
                </c:pt>
                <c:pt idx="19">
                  <c:v>1393.945946394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6-47F9-8B8F-25D6CB8229D9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release'!$T$25:$T$44</c:f>
                <c:numCache>
                  <c:formatCode>General</c:formatCode>
                  <c:ptCount val="20"/>
                  <c:pt idx="0">
                    <c:v>238.46494050106125</c:v>
                  </c:pt>
                  <c:pt idx="1">
                    <c:v>344.22752954267901</c:v>
                  </c:pt>
                  <c:pt idx="2">
                    <c:v>376.15114978495069</c:v>
                  </c:pt>
                  <c:pt idx="3">
                    <c:v>265.36450410246363</c:v>
                  </c:pt>
                  <c:pt idx="4">
                    <c:v>504.81084948435694</c:v>
                  </c:pt>
                  <c:pt idx="5">
                    <c:v>263.20077425555428</c:v>
                  </c:pt>
                  <c:pt idx="6">
                    <c:v>367.4120124335621</c:v>
                  </c:pt>
                  <c:pt idx="7">
                    <c:v>463.42740214251961</c:v>
                  </c:pt>
                  <c:pt idx="8">
                    <c:v>375.97309389692936</c:v>
                  </c:pt>
                  <c:pt idx="9">
                    <c:v>422.82881434093338</c:v>
                  </c:pt>
                  <c:pt idx="10">
                    <c:v>411.3023553953484</c:v>
                  </c:pt>
                  <c:pt idx="11">
                    <c:v>417.54233064828026</c:v>
                  </c:pt>
                  <c:pt idx="12">
                    <c:v>152.70075345293321</c:v>
                  </c:pt>
                  <c:pt idx="13">
                    <c:v>597.88044709601434</c:v>
                  </c:pt>
                  <c:pt idx="14">
                    <c:v>479.25977519438698</c:v>
                  </c:pt>
                  <c:pt idx="15">
                    <c:v>4482.0950181581065</c:v>
                  </c:pt>
                  <c:pt idx="16">
                    <c:v>1118.0076762550123</c:v>
                  </c:pt>
                  <c:pt idx="17">
                    <c:v>914.70464515078561</c:v>
                  </c:pt>
                  <c:pt idx="18">
                    <c:v>4009.4594046523521</c:v>
                  </c:pt>
                  <c:pt idx="19">
                    <c:v>992.42090700548943</c:v>
                  </c:pt>
                </c:numCache>
              </c:numRef>
            </c:plus>
            <c:minus>
              <c:numRef>
                <c:f>'BRF release'!$T$25:$T$44</c:f>
                <c:numCache>
                  <c:formatCode>General</c:formatCode>
                  <c:ptCount val="20"/>
                  <c:pt idx="0">
                    <c:v>238.46494050106125</c:v>
                  </c:pt>
                  <c:pt idx="1">
                    <c:v>344.22752954267901</c:v>
                  </c:pt>
                  <c:pt idx="2">
                    <c:v>376.15114978495069</c:v>
                  </c:pt>
                  <c:pt idx="3">
                    <c:v>265.36450410246363</c:v>
                  </c:pt>
                  <c:pt idx="4">
                    <c:v>504.81084948435694</c:v>
                  </c:pt>
                  <c:pt idx="5">
                    <c:v>263.20077425555428</c:v>
                  </c:pt>
                  <c:pt idx="6">
                    <c:v>367.4120124335621</c:v>
                  </c:pt>
                  <c:pt idx="7">
                    <c:v>463.42740214251961</c:v>
                  </c:pt>
                  <c:pt idx="8">
                    <c:v>375.97309389692936</c:v>
                  </c:pt>
                  <c:pt idx="9">
                    <c:v>422.82881434093338</c:v>
                  </c:pt>
                  <c:pt idx="10">
                    <c:v>411.3023553953484</c:v>
                  </c:pt>
                  <c:pt idx="11">
                    <c:v>417.54233064828026</c:v>
                  </c:pt>
                  <c:pt idx="12">
                    <c:v>152.70075345293321</c:v>
                  </c:pt>
                  <c:pt idx="13">
                    <c:v>597.88044709601434</c:v>
                  </c:pt>
                  <c:pt idx="14">
                    <c:v>479.25977519438698</c:v>
                  </c:pt>
                  <c:pt idx="15">
                    <c:v>4482.0950181581065</c:v>
                  </c:pt>
                  <c:pt idx="16">
                    <c:v>1118.0076762550123</c:v>
                  </c:pt>
                  <c:pt idx="17">
                    <c:v>914.70464515078561</c:v>
                  </c:pt>
                  <c:pt idx="18">
                    <c:v>4009.4594046523521</c:v>
                  </c:pt>
                  <c:pt idx="19">
                    <c:v>992.42090700548943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release'!$Q$25:$Q$44</c:f>
              <c:numCache>
                <c:formatCode>_(* #,##0_);_(* \(#,##0\);_(* "-"??_);_(@_)</c:formatCode>
                <c:ptCount val="20"/>
                <c:pt idx="0">
                  <c:v>84.724533015500569</c:v>
                </c:pt>
                <c:pt idx="1">
                  <c:v>122.29994149375293</c:v>
                </c:pt>
                <c:pt idx="2">
                  <c:v>133.66662087929024</c:v>
                </c:pt>
                <c:pt idx="3">
                  <c:v>94.332528735428014</c:v>
                </c:pt>
                <c:pt idx="4">
                  <c:v>179.36183003793215</c:v>
                </c:pt>
                <c:pt idx="5">
                  <c:v>93.527496378948356</c:v>
                </c:pt>
                <c:pt idx="6">
                  <c:v>130.51945560163782</c:v>
                </c:pt>
                <c:pt idx="7">
                  <c:v>164.67908613252987</c:v>
                </c:pt>
                <c:pt idx="8">
                  <c:v>133.56609267357703</c:v>
                </c:pt>
                <c:pt idx="9">
                  <c:v>150.3890769045843</c:v>
                </c:pt>
                <c:pt idx="10">
                  <c:v>146.50952390442433</c:v>
                </c:pt>
                <c:pt idx="11">
                  <c:v>148.71540658184176</c:v>
                </c:pt>
                <c:pt idx="12">
                  <c:v>0</c:v>
                </c:pt>
                <c:pt idx="13">
                  <c:v>327.22821867302912</c:v>
                </c:pt>
                <c:pt idx="14">
                  <c:v>123.67130898544819</c:v>
                </c:pt>
                <c:pt idx="15">
                  <c:v>1636.9664434207248</c:v>
                </c:pt>
                <c:pt idx="16">
                  <c:v>113.16940472968578</c:v>
                </c:pt>
                <c:pt idx="17">
                  <c:v>209.65180738420059</c:v>
                </c:pt>
                <c:pt idx="18">
                  <c:v>923.7396879478639</c:v>
                </c:pt>
                <c:pt idx="19">
                  <c:v>366.63458501504618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6-47F9-8B8F-25D6CB8229D9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release'!$Y$25:$Y$44</c:f>
                <c:numCache>
                  <c:formatCode>General</c:formatCode>
                  <c:ptCount val="20"/>
                  <c:pt idx="0">
                    <c:v>239.65801611607137</c:v>
                  </c:pt>
                  <c:pt idx="1">
                    <c:v>344.66838916954867</c:v>
                  </c:pt>
                  <c:pt idx="2">
                    <c:v>376.44116314511996</c:v>
                  </c:pt>
                  <c:pt idx="3">
                    <c:v>266.6147352497278</c:v>
                  </c:pt>
                  <c:pt idx="4">
                    <c:v>506.60380748482385</c:v>
                  </c:pt>
                  <c:pt idx="5">
                    <c:v>263.74560016633785</c:v>
                  </c:pt>
                  <c:pt idx="6">
                    <c:v>367.82786759395731</c:v>
                  </c:pt>
                  <c:pt idx="7">
                    <c:v>464.57471393319912</c:v>
                  </c:pt>
                  <c:pt idx="8">
                    <c:v>377.84749937176849</c:v>
                  </c:pt>
                  <c:pt idx="9">
                    <c:v>423.9757970828835</c:v>
                  </c:pt>
                  <c:pt idx="10">
                    <c:v>416.31088325455613</c:v>
                  </c:pt>
                  <c:pt idx="11">
                    <c:v>419.86895186759756</c:v>
                  </c:pt>
                  <c:pt idx="12">
                    <c:v>153.81989280382524</c:v>
                  </c:pt>
                  <c:pt idx="13">
                    <c:v>598.97446136368671</c:v>
                  </c:pt>
                  <c:pt idx="14">
                    <c:v>480.9277674567727</c:v>
                  </c:pt>
                  <c:pt idx="15">
                    <c:v>4482.2644076710703</c:v>
                  </c:pt>
                  <c:pt idx="16">
                    <c:v>1120.5650748764947</c:v>
                  </c:pt>
                  <c:pt idx="17">
                    <c:v>919.37863606907274</c:v>
                  </c:pt>
                  <c:pt idx="18">
                    <c:v>4010.0244655106176</c:v>
                  </c:pt>
                  <c:pt idx="19">
                    <c:v>996.05528633053893</c:v>
                  </c:pt>
                </c:numCache>
              </c:numRef>
            </c:plus>
            <c:minus>
              <c:numRef>
                <c:f>'BRF release'!$Y$25:$Y$44</c:f>
                <c:numCache>
                  <c:formatCode>General</c:formatCode>
                  <c:ptCount val="20"/>
                  <c:pt idx="0">
                    <c:v>239.65801611607137</c:v>
                  </c:pt>
                  <c:pt idx="1">
                    <c:v>344.66838916954867</c:v>
                  </c:pt>
                  <c:pt idx="2">
                    <c:v>376.44116314511996</c:v>
                  </c:pt>
                  <c:pt idx="3">
                    <c:v>266.6147352497278</c:v>
                  </c:pt>
                  <c:pt idx="4">
                    <c:v>506.60380748482385</c:v>
                  </c:pt>
                  <c:pt idx="5">
                    <c:v>263.74560016633785</c:v>
                  </c:pt>
                  <c:pt idx="6">
                    <c:v>367.82786759395731</c:v>
                  </c:pt>
                  <c:pt idx="7">
                    <c:v>464.57471393319912</c:v>
                  </c:pt>
                  <c:pt idx="8">
                    <c:v>377.84749937176849</c:v>
                  </c:pt>
                  <c:pt idx="9">
                    <c:v>423.9757970828835</c:v>
                  </c:pt>
                  <c:pt idx="10">
                    <c:v>416.31088325455613</c:v>
                  </c:pt>
                  <c:pt idx="11">
                    <c:v>419.86895186759756</c:v>
                  </c:pt>
                  <c:pt idx="12">
                    <c:v>153.81989280382524</c:v>
                  </c:pt>
                  <c:pt idx="13">
                    <c:v>598.97446136368671</c:v>
                  </c:pt>
                  <c:pt idx="14">
                    <c:v>480.9277674567727</c:v>
                  </c:pt>
                  <c:pt idx="15">
                    <c:v>4482.2644076710703</c:v>
                  </c:pt>
                  <c:pt idx="16">
                    <c:v>1120.5650748764947</c:v>
                  </c:pt>
                  <c:pt idx="17">
                    <c:v>919.37863606907274</c:v>
                  </c:pt>
                  <c:pt idx="18">
                    <c:v>4010.0244655106176</c:v>
                  </c:pt>
                  <c:pt idx="19">
                    <c:v>996.05528633053893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release'!$V$25:$V$44</c:f>
              <c:numCache>
                <c:formatCode>_(* #,##0_);_(* \(#,##0\);_(* "-"??_);_(@_)</c:formatCode>
                <c:ptCount val="20"/>
                <c:pt idx="0">
                  <c:v>207.76067748950055</c:v>
                </c:pt>
                <c:pt idx="1">
                  <c:v>374.72851300375294</c:v>
                </c:pt>
                <c:pt idx="2">
                  <c:v>390.3879323192902</c:v>
                </c:pt>
                <c:pt idx="3">
                  <c:v>357.49042333542798</c:v>
                </c:pt>
                <c:pt idx="4">
                  <c:v>690.28574297793216</c:v>
                </c:pt>
                <c:pt idx="5">
                  <c:v>293.64288108694836</c:v>
                </c:pt>
                <c:pt idx="6">
                  <c:v>491.50264878463781</c:v>
                </c:pt>
                <c:pt idx="7">
                  <c:v>610.70587206752987</c:v>
                </c:pt>
                <c:pt idx="8">
                  <c:v>350.03444725857707</c:v>
                </c:pt>
                <c:pt idx="9">
                  <c:v>563.22372255458424</c:v>
                </c:pt>
                <c:pt idx="10">
                  <c:v>608.78730161242436</c:v>
                </c:pt>
                <c:pt idx="11">
                  <c:v>388.01843672684174</c:v>
                </c:pt>
                <c:pt idx="12">
                  <c:v>276.80434796100002</c:v>
                </c:pt>
                <c:pt idx="13">
                  <c:v>732.03397393002911</c:v>
                </c:pt>
                <c:pt idx="14">
                  <c:v>593.31732681544815</c:v>
                </c:pt>
                <c:pt idx="15">
                  <c:v>2367.9631967257246</c:v>
                </c:pt>
                <c:pt idx="16">
                  <c:v>707.34416182968573</c:v>
                </c:pt>
                <c:pt idx="17">
                  <c:v>1134.8075713642006</c:v>
                </c:pt>
                <c:pt idx="18">
                  <c:v>1611.6057969958638</c:v>
                </c:pt>
                <c:pt idx="19">
                  <c:v>1760.5805314090462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6-47F9-8B8F-25D6CB82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release'!$K$46:$K$65</c:f>
                <c:numCache>
                  <c:formatCode>General</c:formatCode>
                  <c:ptCount val="20"/>
                  <c:pt idx="0">
                    <c:v>13.101680468843927</c:v>
                  </c:pt>
                  <c:pt idx="1">
                    <c:v>7.779122778376081</c:v>
                  </c:pt>
                  <c:pt idx="2">
                    <c:v>1.9447806945940203</c:v>
                  </c:pt>
                  <c:pt idx="3">
                    <c:v>6.3461264770962762</c:v>
                  </c:pt>
                  <c:pt idx="4">
                    <c:v>14.022892376809514</c:v>
                  </c:pt>
                  <c:pt idx="5">
                    <c:v>2.5589219665710794</c:v>
                  </c:pt>
                  <c:pt idx="6">
                    <c:v>11.054542895587064</c:v>
                  </c:pt>
                  <c:pt idx="7">
                    <c:v>7.8814796570389243</c:v>
                  </c:pt>
                  <c:pt idx="8">
                    <c:v>46.572379791593647</c:v>
                  </c:pt>
                  <c:pt idx="9">
                    <c:v>82.397287323588756</c:v>
                  </c:pt>
                  <c:pt idx="10">
                    <c:v>0</c:v>
                  </c:pt>
                  <c:pt idx="11">
                    <c:v>11.259256652912748</c:v>
                  </c:pt>
                  <c:pt idx="12">
                    <c:v>22.518513305825497</c:v>
                  </c:pt>
                  <c:pt idx="13">
                    <c:v>12.078111682215495</c:v>
                  </c:pt>
                  <c:pt idx="14">
                    <c:v>19.550163824603047</c:v>
                  </c:pt>
                  <c:pt idx="15">
                    <c:v>19.038379431288831</c:v>
                  </c:pt>
                  <c:pt idx="16">
                    <c:v>2.9683494812224516</c:v>
                  </c:pt>
                  <c:pt idx="17">
                    <c:v>37.137636090861875</c:v>
                  </c:pt>
                  <c:pt idx="18">
                    <c:v>9.8439725513701024</c:v>
                  </c:pt>
                  <c:pt idx="19">
                    <c:v>16.17238682872922</c:v>
                  </c:pt>
                </c:numCache>
              </c:numRef>
            </c:plus>
            <c:minus>
              <c:numRef>
                <c:f>'BRF release'!$K$46:$K$65</c:f>
                <c:numCache>
                  <c:formatCode>General</c:formatCode>
                  <c:ptCount val="20"/>
                  <c:pt idx="0">
                    <c:v>13.101680468843927</c:v>
                  </c:pt>
                  <c:pt idx="1">
                    <c:v>7.779122778376081</c:v>
                  </c:pt>
                  <c:pt idx="2">
                    <c:v>1.9447806945940203</c:v>
                  </c:pt>
                  <c:pt idx="3">
                    <c:v>6.3461264770962762</c:v>
                  </c:pt>
                  <c:pt idx="4">
                    <c:v>14.022892376809514</c:v>
                  </c:pt>
                  <c:pt idx="5">
                    <c:v>2.5589219665710794</c:v>
                  </c:pt>
                  <c:pt idx="6">
                    <c:v>11.054542895587064</c:v>
                  </c:pt>
                  <c:pt idx="7">
                    <c:v>7.8814796570389243</c:v>
                  </c:pt>
                  <c:pt idx="8">
                    <c:v>46.572379791593647</c:v>
                  </c:pt>
                  <c:pt idx="9">
                    <c:v>82.397287323588756</c:v>
                  </c:pt>
                  <c:pt idx="10">
                    <c:v>0</c:v>
                  </c:pt>
                  <c:pt idx="11">
                    <c:v>11.259256652912748</c:v>
                  </c:pt>
                  <c:pt idx="12">
                    <c:v>22.518513305825497</c:v>
                  </c:pt>
                  <c:pt idx="13">
                    <c:v>12.078111682215495</c:v>
                  </c:pt>
                  <c:pt idx="14">
                    <c:v>19.550163824603047</c:v>
                  </c:pt>
                  <c:pt idx="15">
                    <c:v>19.038379431288831</c:v>
                  </c:pt>
                  <c:pt idx="16">
                    <c:v>2.9683494812224516</c:v>
                  </c:pt>
                  <c:pt idx="17">
                    <c:v>37.137636090861875</c:v>
                  </c:pt>
                  <c:pt idx="18">
                    <c:v>9.8439725513701024</c:v>
                  </c:pt>
                  <c:pt idx="19">
                    <c:v>16.17238682872922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release'!$H$46:$H$65</c:f>
              <c:numCache>
                <c:formatCode>0</c:formatCode>
                <c:ptCount val="20"/>
                <c:pt idx="0">
                  <c:v>120.615384576</c:v>
                </c:pt>
                <c:pt idx="1">
                  <c:v>71.615384591999998</c:v>
                </c:pt>
                <c:pt idx="2">
                  <c:v>17.903846148</c:v>
                </c:pt>
                <c:pt idx="3">
                  <c:v>58.423076903999998</c:v>
                </c:pt>
                <c:pt idx="4">
                  <c:v>129.09615380399998</c:v>
                </c:pt>
                <c:pt idx="5">
                  <c:v>23.557692299999999</c:v>
                </c:pt>
                <c:pt idx="6">
                  <c:v>101.769230736</c:v>
                </c:pt>
                <c:pt idx="7">
                  <c:v>72.557692283999998</c:v>
                </c:pt>
                <c:pt idx="8">
                  <c:v>428.74999986</c:v>
                </c:pt>
                <c:pt idx="9">
                  <c:v>758.55769206000002</c:v>
                </c:pt>
                <c:pt idx="10">
                  <c:v>335</c:v>
                </c:pt>
                <c:pt idx="11">
                  <c:v>103.65384612</c:v>
                </c:pt>
                <c:pt idx="12">
                  <c:v>207.30769223999999</c:v>
                </c:pt>
                <c:pt idx="13">
                  <c:v>111.192307656</c:v>
                </c:pt>
                <c:pt idx="14">
                  <c:v>179.98076917200001</c:v>
                </c:pt>
                <c:pt idx="15">
                  <c:v>175.269230712</c:v>
                </c:pt>
                <c:pt idx="16">
                  <c:v>27.326923067999999</c:v>
                </c:pt>
                <c:pt idx="17">
                  <c:v>414.86538468600003</c:v>
                </c:pt>
                <c:pt idx="18">
                  <c:v>187.38461536899999</c:v>
                </c:pt>
                <c:pt idx="19">
                  <c:v>148.884615336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B-4486-B902-013BD90B6C93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release'!$T$46:$T$65</c:f>
                <c:numCache>
                  <c:formatCode>General</c:formatCode>
                  <c:ptCount val="20"/>
                  <c:pt idx="0">
                    <c:v>96.900039314716949</c:v>
                  </c:pt>
                  <c:pt idx="1">
                    <c:v>79.740780926171055</c:v>
                  </c:pt>
                  <c:pt idx="2">
                    <c:v>37.440970927668701</c:v>
                  </c:pt>
                  <c:pt idx="3">
                    <c:v>40.030655120079665</c:v>
                  </c:pt>
                  <c:pt idx="4">
                    <c:v>106.56253679407841</c:v>
                  </c:pt>
                  <c:pt idx="5">
                    <c:v>21.519560159259154</c:v>
                  </c:pt>
                  <c:pt idx="6">
                    <c:v>97.743813283988032</c:v>
                  </c:pt>
                  <c:pt idx="7">
                    <c:v>67.777316583915123</c:v>
                  </c:pt>
                  <c:pt idx="8">
                    <c:v>450.02840027056692</c:v>
                  </c:pt>
                  <c:pt idx="9">
                    <c:v>604.46136589260391</c:v>
                  </c:pt>
                  <c:pt idx="10">
                    <c:v>200.02905917068739</c:v>
                  </c:pt>
                  <c:pt idx="11">
                    <c:v>151.32938359358926</c:v>
                  </c:pt>
                  <c:pt idx="12">
                    <c:v>88.405699367487657</c:v>
                  </c:pt>
                  <c:pt idx="13">
                    <c:v>127.16822208073957</c:v>
                  </c:pt>
                  <c:pt idx="14">
                    <c:v>101.29465280133732</c:v>
                  </c:pt>
                  <c:pt idx="15">
                    <c:v>945.0680776721274</c:v>
                  </c:pt>
                  <c:pt idx="16">
                    <c:v>35.767015442626807</c:v>
                  </c:pt>
                  <c:pt idx="17">
                    <c:v>223.09869393921602</c:v>
                  </c:pt>
                  <c:pt idx="18">
                    <c:v>690.7051915577581</c:v>
                  </c:pt>
                  <c:pt idx="19">
                    <c:v>79.552778116672499</c:v>
                  </c:pt>
                </c:numCache>
              </c:numRef>
            </c:plus>
            <c:minus>
              <c:numRef>
                <c:f>'BRF release'!$T$46:$T$65</c:f>
                <c:numCache>
                  <c:formatCode>General</c:formatCode>
                  <c:ptCount val="20"/>
                  <c:pt idx="0">
                    <c:v>96.900039314716949</c:v>
                  </c:pt>
                  <c:pt idx="1">
                    <c:v>79.740780926171055</c:v>
                  </c:pt>
                  <c:pt idx="2">
                    <c:v>37.440970927668701</c:v>
                  </c:pt>
                  <c:pt idx="3">
                    <c:v>40.030655120079665</c:v>
                  </c:pt>
                  <c:pt idx="4">
                    <c:v>106.56253679407841</c:v>
                  </c:pt>
                  <c:pt idx="5">
                    <c:v>21.519560159259154</c:v>
                  </c:pt>
                  <c:pt idx="6">
                    <c:v>97.743813283988032</c:v>
                  </c:pt>
                  <c:pt idx="7">
                    <c:v>67.777316583915123</c:v>
                  </c:pt>
                  <c:pt idx="8">
                    <c:v>450.02840027056692</c:v>
                  </c:pt>
                  <c:pt idx="9">
                    <c:v>604.46136589260391</c:v>
                  </c:pt>
                  <c:pt idx="10">
                    <c:v>200.02905917068739</c:v>
                  </c:pt>
                  <c:pt idx="11">
                    <c:v>151.32938359358926</c:v>
                  </c:pt>
                  <c:pt idx="12">
                    <c:v>88.405699367487657</c:v>
                  </c:pt>
                  <c:pt idx="13">
                    <c:v>127.16822208073957</c:v>
                  </c:pt>
                  <c:pt idx="14">
                    <c:v>101.29465280133732</c:v>
                  </c:pt>
                  <c:pt idx="15">
                    <c:v>945.0680776721274</c:v>
                  </c:pt>
                  <c:pt idx="16">
                    <c:v>35.767015442626807</c:v>
                  </c:pt>
                  <c:pt idx="17">
                    <c:v>223.09869393921602</c:v>
                  </c:pt>
                  <c:pt idx="18">
                    <c:v>690.7051915577581</c:v>
                  </c:pt>
                  <c:pt idx="19">
                    <c:v>79.552778116672499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release'!$Q$46:$Q$65</c:f>
              <c:numCache>
                <c:formatCode>_(* #,##0_);_(* \(#,##0\);_(* "-"??_);_(@_)</c:formatCode>
                <c:ptCount val="20"/>
                <c:pt idx="0">
                  <c:v>34.427746749155787</c:v>
                </c:pt>
                <c:pt idx="1">
                  <c:v>28.330949749699656</c:v>
                </c:pt>
                <c:pt idx="2">
                  <c:v>13.304779393077496</c:v>
                </c:pt>
                <c:pt idx="3">
                  <c:v>14.230211147436826</c:v>
                </c:pt>
                <c:pt idx="4">
                  <c:v>37.8622044918285</c:v>
                </c:pt>
                <c:pt idx="5">
                  <c:v>7.6469022196624428</c:v>
                </c:pt>
                <c:pt idx="6">
                  <c:v>34.722515504473712</c:v>
                </c:pt>
                <c:pt idx="7">
                  <c:v>24.084692670205467</c:v>
                </c:pt>
                <c:pt idx="8">
                  <c:v>159.87456547291796</c:v>
                </c:pt>
                <c:pt idx="9">
                  <c:v>214.99099341837967</c:v>
                </c:pt>
                <c:pt idx="10">
                  <c:v>71.25211378373443</c:v>
                </c:pt>
                <c:pt idx="11">
                  <c:v>53.898752670079276</c:v>
                </c:pt>
                <c:pt idx="12">
                  <c:v>0</c:v>
                </c:pt>
                <c:pt idx="13">
                  <c:v>69.600922701882368</c:v>
                </c:pt>
                <c:pt idx="14">
                  <c:v>26.138730921214595</c:v>
                </c:pt>
                <c:pt idx="15">
                  <c:v>345.16107392412079</c:v>
                </c:pt>
                <c:pt idx="16">
                  <c:v>3.6204866322190474</c:v>
                </c:pt>
                <c:pt idx="17">
                  <c:v>51.134587166878212</c:v>
                </c:pt>
                <c:pt idx="18">
                  <c:v>159.13162691538835</c:v>
                </c:pt>
                <c:pt idx="19">
                  <c:v>29.38954589298968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B-4486-B902-013BD90B6C93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release'!$Y$46:$Y$65</c:f>
                <c:numCache>
                  <c:formatCode>General</c:formatCode>
                  <c:ptCount val="20"/>
                  <c:pt idx="0">
                    <c:v>97.781755201578264</c:v>
                  </c:pt>
                  <c:pt idx="1">
                    <c:v>80.119329090530044</c:v>
                  </c:pt>
                  <c:pt idx="2">
                    <c:v>37.49144537033213</c:v>
                  </c:pt>
                  <c:pt idx="3">
                    <c:v>40.530564647017478</c:v>
                  </c:pt>
                  <c:pt idx="4">
                    <c:v>107.48123444862782</c:v>
                  </c:pt>
                  <c:pt idx="5">
                    <c:v>21.67116865974177</c:v>
                  </c:pt>
                  <c:pt idx="6">
                    <c:v>98.366945433542298</c:v>
                  </c:pt>
                  <c:pt idx="7">
                    <c:v>68.234026445026487</c:v>
                  </c:pt>
                  <c:pt idx="8">
                    <c:v>452.43181542585847</c:v>
                  </c:pt>
                  <c:pt idx="9">
                    <c:v>610.05151898428903</c:v>
                  </c:pt>
                  <c:pt idx="10">
                    <c:v>200.02905917068739</c:v>
                  </c:pt>
                  <c:pt idx="11">
                    <c:v>151.74766291179526</c:v>
                  </c:pt>
                  <c:pt idx="12">
                    <c:v>91.228565275133249</c:v>
                  </c:pt>
                  <c:pt idx="13">
                    <c:v>127.74050841054441</c:v>
                  </c:pt>
                  <c:pt idx="14">
                    <c:v>103.16402275848056</c:v>
                  </c:pt>
                  <c:pt idx="15">
                    <c:v>945.25982212630822</c:v>
                  </c:pt>
                  <c:pt idx="16">
                    <c:v>35.889977602609036</c:v>
                  </c:pt>
                  <c:pt idx="17">
                    <c:v>226.16859032987153</c:v>
                  </c:pt>
                  <c:pt idx="18">
                    <c:v>690.77533644480343</c:v>
                  </c:pt>
                  <c:pt idx="19">
                    <c:v>81.179988924725663</c:v>
                  </c:pt>
                </c:numCache>
              </c:numRef>
            </c:plus>
            <c:minus>
              <c:numRef>
                <c:f>'BRF release'!$Y$46:$Y$65</c:f>
                <c:numCache>
                  <c:formatCode>General</c:formatCode>
                  <c:ptCount val="20"/>
                  <c:pt idx="0">
                    <c:v>97.781755201578264</c:v>
                  </c:pt>
                  <c:pt idx="1">
                    <c:v>80.119329090530044</c:v>
                  </c:pt>
                  <c:pt idx="2">
                    <c:v>37.49144537033213</c:v>
                  </c:pt>
                  <c:pt idx="3">
                    <c:v>40.530564647017478</c:v>
                  </c:pt>
                  <c:pt idx="4">
                    <c:v>107.48123444862782</c:v>
                  </c:pt>
                  <c:pt idx="5">
                    <c:v>21.67116865974177</c:v>
                  </c:pt>
                  <c:pt idx="6">
                    <c:v>98.366945433542298</c:v>
                  </c:pt>
                  <c:pt idx="7">
                    <c:v>68.234026445026487</c:v>
                  </c:pt>
                  <c:pt idx="8">
                    <c:v>452.43181542585847</c:v>
                  </c:pt>
                  <c:pt idx="9">
                    <c:v>610.05151898428903</c:v>
                  </c:pt>
                  <c:pt idx="10">
                    <c:v>200.02905917068739</c:v>
                  </c:pt>
                  <c:pt idx="11">
                    <c:v>151.74766291179526</c:v>
                  </c:pt>
                  <c:pt idx="12">
                    <c:v>91.228565275133249</c:v>
                  </c:pt>
                  <c:pt idx="13">
                    <c:v>127.74050841054441</c:v>
                  </c:pt>
                  <c:pt idx="14">
                    <c:v>103.16402275848056</c:v>
                  </c:pt>
                  <c:pt idx="15">
                    <c:v>945.25982212630822</c:v>
                  </c:pt>
                  <c:pt idx="16">
                    <c:v>35.889977602609036</c:v>
                  </c:pt>
                  <c:pt idx="17">
                    <c:v>226.16859032987153</c:v>
                  </c:pt>
                  <c:pt idx="18">
                    <c:v>690.77533644480343</c:v>
                  </c:pt>
                  <c:pt idx="19">
                    <c:v>81.179988924725663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release'!$V$46:$V$65</c:f>
              <c:numCache>
                <c:formatCode>_(* #,##0_);_(* \(#,##0\);_(* "-"??_);_(@_)</c:formatCode>
                <c:ptCount val="20"/>
                <c:pt idx="0">
                  <c:v>155.0431313251558</c:v>
                </c:pt>
                <c:pt idx="1">
                  <c:v>99.946334341699654</c:v>
                </c:pt>
                <c:pt idx="2">
                  <c:v>31.208625541077495</c:v>
                </c:pt>
                <c:pt idx="3">
                  <c:v>72.653288051436817</c:v>
                </c:pt>
                <c:pt idx="4">
                  <c:v>166.95835829582848</c:v>
                </c:pt>
                <c:pt idx="5">
                  <c:v>31.204594519662443</c:v>
                </c:pt>
                <c:pt idx="6">
                  <c:v>136.4917462404737</c:v>
                </c:pt>
                <c:pt idx="7">
                  <c:v>96.642384954205468</c:v>
                </c:pt>
                <c:pt idx="8">
                  <c:v>588.624565332918</c:v>
                </c:pt>
                <c:pt idx="9">
                  <c:v>973.54868547837964</c:v>
                </c:pt>
                <c:pt idx="10">
                  <c:v>406.25211378373444</c:v>
                </c:pt>
                <c:pt idx="11">
                  <c:v>157.55259879007929</c:v>
                </c:pt>
                <c:pt idx="12">
                  <c:v>207.30769223999999</c:v>
                </c:pt>
                <c:pt idx="13">
                  <c:v>180.79323035788235</c:v>
                </c:pt>
                <c:pt idx="14">
                  <c:v>206.11950009321461</c:v>
                </c:pt>
                <c:pt idx="15">
                  <c:v>520.43030463612081</c:v>
                </c:pt>
                <c:pt idx="16">
                  <c:v>30.947409700219048</c:v>
                </c:pt>
                <c:pt idx="17">
                  <c:v>465.99997185287822</c:v>
                </c:pt>
                <c:pt idx="18">
                  <c:v>346.51624228438834</c:v>
                </c:pt>
                <c:pt idx="19">
                  <c:v>178.27416122898967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B-4486-B902-013BD90B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release'!$K$67:$K$86</c:f>
                <c:numCache>
                  <c:formatCode>General</c:formatCode>
                  <c:ptCount val="20"/>
                  <c:pt idx="0">
                    <c:v>124.51851867139224</c:v>
                  </c:pt>
                  <c:pt idx="1">
                    <c:v>156.42192498490382</c:v>
                  </c:pt>
                  <c:pt idx="2">
                    <c:v>148.32703084565463</c:v>
                  </c:pt>
                  <c:pt idx="3">
                    <c:v>357.36576773567839</c:v>
                  </c:pt>
                  <c:pt idx="4">
                    <c:v>394.43686107420064</c:v>
                  </c:pt>
                  <c:pt idx="5">
                    <c:v>804.96579661181102</c:v>
                  </c:pt>
                  <c:pt idx="6">
                    <c:v>263.07615741348968</c:v>
                  </c:pt>
                  <c:pt idx="7">
                    <c:v>333.08108531793067</c:v>
                  </c:pt>
                  <c:pt idx="8">
                    <c:v>291.89235925645676</c:v>
                  </c:pt>
                  <c:pt idx="9">
                    <c:v>164.04064888066779</c:v>
                  </c:pt>
                  <c:pt idx="10">
                    <c:v>71.622816840522901</c:v>
                  </c:pt>
                  <c:pt idx="11">
                    <c:v>26.295575542139861</c:v>
                  </c:pt>
                  <c:pt idx="12">
                    <c:v>67.133912950133919</c:v>
                  </c:pt>
                  <c:pt idx="13">
                    <c:v>16.469771802419803</c:v>
                  </c:pt>
                  <c:pt idx="14">
                    <c:v>53.688504780055851</c:v>
                  </c:pt>
                  <c:pt idx="15">
                    <c:v>22.923804659769928</c:v>
                  </c:pt>
                  <c:pt idx="16">
                    <c:v>59.867217602722533</c:v>
                  </c:pt>
                  <c:pt idx="17">
                    <c:v>33.285904071065879</c:v>
                  </c:pt>
                  <c:pt idx="18">
                    <c:v>25.533070613376307</c:v>
                  </c:pt>
                  <c:pt idx="19">
                    <c:v>19.812532021678965</c:v>
                  </c:pt>
                </c:numCache>
              </c:numRef>
            </c:plus>
            <c:minus>
              <c:numRef>
                <c:f>'BRF release'!$K$67:$K$86</c:f>
                <c:numCache>
                  <c:formatCode>General</c:formatCode>
                  <c:ptCount val="20"/>
                  <c:pt idx="0">
                    <c:v>124.51851867139224</c:v>
                  </c:pt>
                  <c:pt idx="1">
                    <c:v>156.42192498490382</c:v>
                  </c:pt>
                  <c:pt idx="2">
                    <c:v>148.32703084565463</c:v>
                  </c:pt>
                  <c:pt idx="3">
                    <c:v>357.36576773567839</c:v>
                  </c:pt>
                  <c:pt idx="4">
                    <c:v>394.43686107420064</c:v>
                  </c:pt>
                  <c:pt idx="5">
                    <c:v>804.96579661181102</c:v>
                  </c:pt>
                  <c:pt idx="6">
                    <c:v>263.07615741348968</c:v>
                  </c:pt>
                  <c:pt idx="7">
                    <c:v>333.08108531793067</c:v>
                  </c:pt>
                  <c:pt idx="8">
                    <c:v>291.89235925645676</c:v>
                  </c:pt>
                  <c:pt idx="9">
                    <c:v>164.04064888066779</c:v>
                  </c:pt>
                  <c:pt idx="10">
                    <c:v>71.622816840522901</c:v>
                  </c:pt>
                  <c:pt idx="11">
                    <c:v>26.295575542139861</c:v>
                  </c:pt>
                  <c:pt idx="12">
                    <c:v>67.133912950133919</c:v>
                  </c:pt>
                  <c:pt idx="13">
                    <c:v>16.469771802419803</c:v>
                  </c:pt>
                  <c:pt idx="14">
                    <c:v>53.688504780055851</c:v>
                  </c:pt>
                  <c:pt idx="15">
                    <c:v>22.923804659769928</c:v>
                  </c:pt>
                  <c:pt idx="16">
                    <c:v>59.867217602722533</c:v>
                  </c:pt>
                  <c:pt idx="17">
                    <c:v>33.285904071065879</c:v>
                  </c:pt>
                  <c:pt idx="18">
                    <c:v>25.533070613376307</c:v>
                  </c:pt>
                  <c:pt idx="19">
                    <c:v>19.812532021678965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release'!$H$67:$H$86</c:f>
              <c:numCache>
                <c:formatCode>0</c:formatCode>
                <c:ptCount val="20"/>
                <c:pt idx="0">
                  <c:v>219.06881073700001</c:v>
                </c:pt>
                <c:pt idx="1">
                  <c:v>275.197339683</c:v>
                </c:pt>
                <c:pt idx="2">
                  <c:v>260.955772637</c:v>
                </c:pt>
                <c:pt idx="3">
                  <c:v>628.72329811899999</c:v>
                </c:pt>
                <c:pt idx="4">
                  <c:v>1746.134614934</c:v>
                </c:pt>
                <c:pt idx="5">
                  <c:v>1416.1981818390002</c:v>
                </c:pt>
                <c:pt idx="6">
                  <c:v>982.72580543499998</c:v>
                </c:pt>
                <c:pt idx="7">
                  <c:v>585.99859698099999</c:v>
                </c:pt>
                <c:pt idx="8">
                  <c:v>513.53415289400004</c:v>
                </c:pt>
                <c:pt idx="9">
                  <c:v>288.60116749100001</c:v>
                </c:pt>
                <c:pt idx="10">
                  <c:v>229.14814818799999</c:v>
                </c:pt>
                <c:pt idx="11">
                  <c:v>142.87850467799998</c:v>
                </c:pt>
                <c:pt idx="12">
                  <c:v>234.14634175999998</c:v>
                </c:pt>
                <c:pt idx="13">
                  <c:v>54.894736748000007</c:v>
                </c:pt>
                <c:pt idx="14">
                  <c:v>186.66666645999999</c:v>
                </c:pt>
                <c:pt idx="15">
                  <c:v>115.97945204299999</c:v>
                </c:pt>
                <c:pt idx="16">
                  <c:v>208.28571449399999</c:v>
                </c:pt>
                <c:pt idx="17">
                  <c:v>138.61904745000001</c:v>
                </c:pt>
                <c:pt idx="18">
                  <c:v>138.648648624</c:v>
                </c:pt>
                <c:pt idx="19">
                  <c:v>166.82926827599999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A-48CF-85B0-716EFEE0C89C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release'!$T$67:$T$86</c:f>
                <c:numCache>
                  <c:formatCode>General</c:formatCode>
                  <c:ptCount val="20"/>
                  <c:pt idx="0">
                    <c:v>834.91101076176233</c:v>
                  </c:pt>
                  <c:pt idx="1">
                    <c:v>732.78372791892332</c:v>
                  </c:pt>
                  <c:pt idx="2">
                    <c:v>815.41151643784474</c:v>
                  </c:pt>
                  <c:pt idx="3">
                    <c:v>1548.8813680560188</c:v>
                  </c:pt>
                  <c:pt idx="4">
                    <c:v>3092.0822420971622</c:v>
                  </c:pt>
                  <c:pt idx="5">
                    <c:v>3333.5032377293655</c:v>
                  </c:pt>
                  <c:pt idx="6">
                    <c:v>2086.6348014642208</c:v>
                  </c:pt>
                  <c:pt idx="7">
                    <c:v>1423.9104997287604</c:v>
                  </c:pt>
                  <c:pt idx="8">
                    <c:v>1194.7972411287872</c:v>
                  </c:pt>
                  <c:pt idx="9">
                    <c:v>697.7540148271919</c:v>
                  </c:pt>
                  <c:pt idx="10">
                    <c:v>180.79425209418955</c:v>
                  </c:pt>
                  <c:pt idx="11">
                    <c:v>324.67786696853597</c:v>
                  </c:pt>
                  <c:pt idx="12">
                    <c:v>2314.8121602796214</c:v>
                  </c:pt>
                  <c:pt idx="13">
                    <c:v>454.58859281974321</c:v>
                  </c:pt>
                  <c:pt idx="14">
                    <c:v>482.08282486445449</c:v>
                  </c:pt>
                  <c:pt idx="15">
                    <c:v>386.77933842901183</c:v>
                  </c:pt>
                  <c:pt idx="16">
                    <c:v>618.71969919168168</c:v>
                  </c:pt>
                  <c:pt idx="17">
                    <c:v>273.76583344100186</c:v>
                  </c:pt>
                  <c:pt idx="18">
                    <c:v>281.91172794762434</c:v>
                  </c:pt>
                  <c:pt idx="19">
                    <c:v>1199.1987010282558</c:v>
                  </c:pt>
                </c:numCache>
              </c:numRef>
            </c:plus>
            <c:minus>
              <c:numRef>
                <c:f>'BRF release'!$T$67:$T$86</c:f>
                <c:numCache>
                  <c:formatCode>General</c:formatCode>
                  <c:ptCount val="20"/>
                  <c:pt idx="0">
                    <c:v>834.91101076176233</c:v>
                  </c:pt>
                  <c:pt idx="1">
                    <c:v>732.78372791892332</c:v>
                  </c:pt>
                  <c:pt idx="2">
                    <c:v>815.41151643784474</c:v>
                  </c:pt>
                  <c:pt idx="3">
                    <c:v>1548.8813680560188</c:v>
                  </c:pt>
                  <c:pt idx="4">
                    <c:v>3092.0822420971622</c:v>
                  </c:pt>
                  <c:pt idx="5">
                    <c:v>3333.5032377293655</c:v>
                  </c:pt>
                  <c:pt idx="6">
                    <c:v>2086.6348014642208</c:v>
                  </c:pt>
                  <c:pt idx="7">
                    <c:v>1423.9104997287604</c:v>
                  </c:pt>
                  <c:pt idx="8">
                    <c:v>1194.7972411287872</c:v>
                  </c:pt>
                  <c:pt idx="9">
                    <c:v>697.7540148271919</c:v>
                  </c:pt>
                  <c:pt idx="10">
                    <c:v>180.79425209418955</c:v>
                  </c:pt>
                  <c:pt idx="11">
                    <c:v>324.67786696853597</c:v>
                  </c:pt>
                  <c:pt idx="12">
                    <c:v>2314.8121602796214</c:v>
                  </c:pt>
                  <c:pt idx="13">
                    <c:v>454.58859281974321</c:v>
                  </c:pt>
                  <c:pt idx="14">
                    <c:v>482.08282486445449</c:v>
                  </c:pt>
                  <c:pt idx="15">
                    <c:v>386.77933842901183</c:v>
                  </c:pt>
                  <c:pt idx="16">
                    <c:v>618.71969919168168</c:v>
                  </c:pt>
                  <c:pt idx="17">
                    <c:v>273.76583344100186</c:v>
                  </c:pt>
                  <c:pt idx="18">
                    <c:v>281.91172794762434</c:v>
                  </c:pt>
                  <c:pt idx="19">
                    <c:v>1199.1987010282558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release'!$Q$67:$Q$86</c:f>
              <c:numCache>
                <c:formatCode>_(* #,##0_);_(* \(#,##0\);_(* "-"??_);_(@_)</c:formatCode>
                <c:ptCount val="20"/>
                <c:pt idx="0">
                  <c:v>787.52231382456262</c:v>
                </c:pt>
                <c:pt idx="1">
                  <c:v>601.19877505402815</c:v>
                </c:pt>
                <c:pt idx="2">
                  <c:v>762.98148510715555</c:v>
                </c:pt>
                <c:pt idx="3">
                  <c:v>1270.7508992098064</c:v>
                </c:pt>
                <c:pt idx="4">
                  <c:v>2536.8413427990386</c:v>
                </c:pt>
                <c:pt idx="5">
                  <c:v>2734.9107066734277</c:v>
                </c:pt>
                <c:pt idx="6">
                  <c:v>1711.9406979574651</c:v>
                </c:pt>
                <c:pt idx="7">
                  <c:v>1168.2208755571812</c:v>
                </c:pt>
                <c:pt idx="8">
                  <c:v>980.24916552736886</c:v>
                </c:pt>
                <c:pt idx="9">
                  <c:v>572.45929872715601</c:v>
                </c:pt>
                <c:pt idx="10">
                  <c:v>160.43683892561771</c:v>
                </c:pt>
                <c:pt idx="11">
                  <c:v>301.87335488223698</c:v>
                </c:pt>
                <c:pt idx="12">
                  <c:v>1363.483536194763</c:v>
                </c:pt>
                <c:pt idx="13">
                  <c:v>278.06288648164428</c:v>
                </c:pt>
                <c:pt idx="14">
                  <c:v>331.80289658521298</c:v>
                </c:pt>
                <c:pt idx="15">
                  <c:v>220.3253448214798</c:v>
                </c:pt>
                <c:pt idx="16">
                  <c:v>364.76603698745788</c:v>
                </c:pt>
                <c:pt idx="17">
                  <c:v>214.39087287495281</c:v>
                </c:pt>
                <c:pt idx="18">
                  <c:v>174.45645598606475</c:v>
                </c:pt>
                <c:pt idx="19">
                  <c:v>619.2289923816885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A-48CF-85B0-716EFEE0C89C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release'!$Y$67:$Y$86</c:f>
                <c:numCache>
                  <c:formatCode>General</c:formatCode>
                  <c:ptCount val="20"/>
                  <c:pt idx="0">
                    <c:v>844.14528215428982</c:v>
                  </c:pt>
                  <c:pt idx="1">
                    <c:v>749.29287366071856</c:v>
                  </c:pt>
                  <c:pt idx="2">
                    <c:v>828.79240417546862</c:v>
                  </c:pt>
                  <c:pt idx="3">
                    <c:v>1589.5734598502818</c:v>
                  </c:pt>
                  <c:pt idx="4">
                    <c:v>3117.138596416059</c:v>
                  </c:pt>
                  <c:pt idx="5">
                    <c:v>3429.3168080052114</c:v>
                  </c:pt>
                  <c:pt idx="6">
                    <c:v>2103.1533133086318</c:v>
                  </c:pt>
                  <c:pt idx="7">
                    <c:v>1462.3488368492583</c:v>
                  </c:pt>
                  <c:pt idx="8">
                    <c:v>1229.9356067702331</c:v>
                  </c:pt>
                  <c:pt idx="9">
                    <c:v>716.77751059352829</c:v>
                  </c:pt>
                  <c:pt idx="10">
                    <c:v>194.46436558523635</c:v>
                  </c:pt>
                  <c:pt idx="11">
                    <c:v>325.74096241082538</c:v>
                  </c:pt>
                  <c:pt idx="12">
                    <c:v>2315.7854606259198</c:v>
                  </c:pt>
                  <c:pt idx="13">
                    <c:v>454.88684538581464</c:v>
                  </c:pt>
                  <c:pt idx="14">
                    <c:v>485.06319750606764</c:v>
                  </c:pt>
                  <c:pt idx="15">
                    <c:v>387.45807186799362</c:v>
                  </c:pt>
                  <c:pt idx="16">
                    <c:v>621.60932257434558</c:v>
                  </c:pt>
                  <c:pt idx="17">
                    <c:v>275.78194822989155</c:v>
                  </c:pt>
                  <c:pt idx="18">
                    <c:v>283.06564618364234</c:v>
                  </c:pt>
                  <c:pt idx="19">
                    <c:v>1199.3623559929526</c:v>
                  </c:pt>
                </c:numCache>
              </c:numRef>
            </c:plus>
            <c:minus>
              <c:numRef>
                <c:f>'BRF release'!$Y$67:$Y$86</c:f>
                <c:numCache>
                  <c:formatCode>General</c:formatCode>
                  <c:ptCount val="20"/>
                  <c:pt idx="0">
                    <c:v>844.14528215428982</c:v>
                  </c:pt>
                  <c:pt idx="1">
                    <c:v>749.29287366071856</c:v>
                  </c:pt>
                  <c:pt idx="2">
                    <c:v>828.79240417546862</c:v>
                  </c:pt>
                  <c:pt idx="3">
                    <c:v>1589.5734598502818</c:v>
                  </c:pt>
                  <c:pt idx="4">
                    <c:v>3117.138596416059</c:v>
                  </c:pt>
                  <c:pt idx="5">
                    <c:v>3429.3168080052114</c:v>
                  </c:pt>
                  <c:pt idx="6">
                    <c:v>2103.1533133086318</c:v>
                  </c:pt>
                  <c:pt idx="7">
                    <c:v>1462.3488368492583</c:v>
                  </c:pt>
                  <c:pt idx="8">
                    <c:v>1229.9356067702331</c:v>
                  </c:pt>
                  <c:pt idx="9">
                    <c:v>716.77751059352829</c:v>
                  </c:pt>
                  <c:pt idx="10">
                    <c:v>194.46436558523635</c:v>
                  </c:pt>
                  <c:pt idx="11">
                    <c:v>325.74096241082538</c:v>
                  </c:pt>
                  <c:pt idx="12">
                    <c:v>2315.7854606259198</c:v>
                  </c:pt>
                  <c:pt idx="13">
                    <c:v>454.88684538581464</c:v>
                  </c:pt>
                  <c:pt idx="14">
                    <c:v>485.06319750606764</c:v>
                  </c:pt>
                  <c:pt idx="15">
                    <c:v>387.45807186799362</c:v>
                  </c:pt>
                  <c:pt idx="16">
                    <c:v>621.60932257434558</c:v>
                  </c:pt>
                  <c:pt idx="17">
                    <c:v>275.78194822989155</c:v>
                  </c:pt>
                  <c:pt idx="18">
                    <c:v>283.06564618364234</c:v>
                  </c:pt>
                  <c:pt idx="19">
                    <c:v>1199.3623559929526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release'!$V$67:$V$86</c:f>
              <c:numCache>
                <c:formatCode>_(* #,##0_);_(* \(#,##0\);_(* "-"??_);_(@_)</c:formatCode>
                <c:ptCount val="20"/>
                <c:pt idx="0">
                  <c:v>1006.5911245615627</c:v>
                </c:pt>
                <c:pt idx="1">
                  <c:v>876.39611473702814</c:v>
                </c:pt>
                <c:pt idx="2">
                  <c:v>1023.9372577441555</c:v>
                </c:pt>
                <c:pt idx="3">
                  <c:v>1899.4741973288064</c:v>
                </c:pt>
                <c:pt idx="4">
                  <c:v>4282.9759577330387</c:v>
                </c:pt>
                <c:pt idx="5">
                  <c:v>4151.1088885124282</c:v>
                </c:pt>
                <c:pt idx="6">
                  <c:v>2694.6665033924651</c:v>
                </c:pt>
                <c:pt idx="7">
                  <c:v>1754.2194725381812</c:v>
                </c:pt>
                <c:pt idx="8">
                  <c:v>1493.7833184213689</c:v>
                </c:pt>
                <c:pt idx="9">
                  <c:v>861.06046621815608</c:v>
                </c:pt>
                <c:pt idx="10">
                  <c:v>389.58498711361767</c:v>
                </c:pt>
                <c:pt idx="11">
                  <c:v>444.75185956023699</c:v>
                </c:pt>
                <c:pt idx="12">
                  <c:v>1597.6298779547631</c:v>
                </c:pt>
                <c:pt idx="13">
                  <c:v>332.9576232296443</c:v>
                </c:pt>
                <c:pt idx="14">
                  <c:v>518.46956304521291</c:v>
                </c:pt>
                <c:pt idx="15">
                  <c:v>336.30479686447978</c:v>
                </c:pt>
                <c:pt idx="16">
                  <c:v>573.05175148145781</c:v>
                </c:pt>
                <c:pt idx="17">
                  <c:v>353.00992032495282</c:v>
                </c:pt>
                <c:pt idx="18">
                  <c:v>313.10510461006476</c:v>
                </c:pt>
                <c:pt idx="19">
                  <c:v>786.05826065768849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AA-48CF-85B0-716EFEE0C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EASTSIDE</a:t>
            </a:r>
          </a:p>
        </c:rich>
      </c:tx>
      <c:layout>
        <c:manualLayout>
          <c:xMode val="edge"/>
          <c:yMode val="edge"/>
          <c:x val="0.46940785096473719"/>
          <c:y val="2.42791993217118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release'!$K$88:$K$107</c:f>
                <c:numCache>
                  <c:formatCode>General</c:formatCode>
                  <c:ptCount val="20"/>
                  <c:pt idx="0">
                    <c:v>30.809420477515797</c:v>
                  </c:pt>
                  <c:pt idx="1">
                    <c:v>105.93936941604268</c:v>
                  </c:pt>
                  <c:pt idx="2">
                    <c:v>39.407398285194617</c:v>
                  </c:pt>
                  <c:pt idx="3">
                    <c:v>71.138030670676002</c:v>
                  </c:pt>
                  <c:pt idx="4">
                    <c:v>85.365636804811203</c:v>
                  </c:pt>
                  <c:pt idx="5">
                    <c:v>42.989889038394132</c:v>
                  </c:pt>
                  <c:pt idx="6">
                    <c:v>71.342744428001694</c:v>
                  </c:pt>
                  <c:pt idx="7">
                    <c:v>81.373718536960311</c:v>
                  </c:pt>
                  <c:pt idx="8">
                    <c:v>267.25381018868353</c:v>
                  </c:pt>
                  <c:pt idx="9">
                    <c:v>80.452506628994726</c:v>
                  </c:pt>
                  <c:pt idx="10">
                    <c:v>0</c:v>
                  </c:pt>
                  <c:pt idx="11">
                    <c:v>103.78987496412297</c:v>
                  </c:pt>
                  <c:pt idx="12">
                    <c:v>50.052513666130316</c:v>
                  </c:pt>
                  <c:pt idx="13">
                    <c:v>53.635004419329825</c:v>
                  </c:pt>
                  <c:pt idx="14">
                    <c:v>64.28011980026551</c:v>
                  </c:pt>
                  <c:pt idx="15">
                    <c:v>84.444424896845618</c:v>
                  </c:pt>
                  <c:pt idx="16">
                    <c:v>77.586514026435125</c:v>
                  </c:pt>
                  <c:pt idx="17">
                    <c:v>80.586243020693729</c:v>
                  </c:pt>
                  <c:pt idx="18">
                    <c:v>36.126894338772047</c:v>
                  </c:pt>
                  <c:pt idx="19">
                    <c:v>67.453183038813648</c:v>
                  </c:pt>
                </c:numCache>
              </c:numRef>
            </c:plus>
            <c:minus>
              <c:numRef>
                <c:f>'BRF release'!$K$88:$K$107</c:f>
                <c:numCache>
                  <c:formatCode>General</c:formatCode>
                  <c:ptCount val="20"/>
                  <c:pt idx="0">
                    <c:v>30.809420477515797</c:v>
                  </c:pt>
                  <c:pt idx="1">
                    <c:v>105.93936941604268</c:v>
                  </c:pt>
                  <c:pt idx="2">
                    <c:v>39.407398285194617</c:v>
                  </c:pt>
                  <c:pt idx="3">
                    <c:v>71.138030670676002</c:v>
                  </c:pt>
                  <c:pt idx="4">
                    <c:v>85.365636804811203</c:v>
                  </c:pt>
                  <c:pt idx="5">
                    <c:v>42.989889038394132</c:v>
                  </c:pt>
                  <c:pt idx="6">
                    <c:v>71.342744428001694</c:v>
                  </c:pt>
                  <c:pt idx="7">
                    <c:v>81.373718536960311</c:v>
                  </c:pt>
                  <c:pt idx="8">
                    <c:v>267.25381018868353</c:v>
                  </c:pt>
                  <c:pt idx="9">
                    <c:v>80.452506628994726</c:v>
                  </c:pt>
                  <c:pt idx="10">
                    <c:v>0</c:v>
                  </c:pt>
                  <c:pt idx="11">
                    <c:v>103.78987496412297</c:v>
                  </c:pt>
                  <c:pt idx="12">
                    <c:v>50.052513666130316</c:v>
                  </c:pt>
                  <c:pt idx="13">
                    <c:v>53.635004419329825</c:v>
                  </c:pt>
                  <c:pt idx="14">
                    <c:v>64.28011980026551</c:v>
                  </c:pt>
                  <c:pt idx="15">
                    <c:v>84.444424896845618</c:v>
                  </c:pt>
                  <c:pt idx="16">
                    <c:v>77.586514026435125</c:v>
                  </c:pt>
                  <c:pt idx="17">
                    <c:v>80.586243020693729</c:v>
                  </c:pt>
                  <c:pt idx="18">
                    <c:v>36.126894338772047</c:v>
                  </c:pt>
                  <c:pt idx="19">
                    <c:v>67.453183038813648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release'!$H$88:$H$107</c:f>
              <c:numCache>
                <c:formatCode>0</c:formatCode>
                <c:ptCount val="20"/>
                <c:pt idx="0">
                  <c:v>283.63461529199998</c:v>
                </c:pt>
                <c:pt idx="1">
                  <c:v>975.28846121999993</c:v>
                </c:pt>
                <c:pt idx="2">
                  <c:v>362.78846141999998</c:v>
                </c:pt>
                <c:pt idx="3">
                  <c:v>654.90384594</c:v>
                </c:pt>
                <c:pt idx="4">
                  <c:v>785.88461512799995</c:v>
                </c:pt>
                <c:pt idx="5">
                  <c:v>395.76923063999999</c:v>
                </c:pt>
                <c:pt idx="6">
                  <c:v>656.78846132399997</c:v>
                </c:pt>
                <c:pt idx="7">
                  <c:v>749.13461513999994</c:v>
                </c:pt>
                <c:pt idx="8">
                  <c:v>2460.3653838119999</c:v>
                </c:pt>
                <c:pt idx="9">
                  <c:v>740.65384591199995</c:v>
                </c:pt>
                <c:pt idx="10">
                  <c:v>604</c:v>
                </c:pt>
                <c:pt idx="11">
                  <c:v>955.499999688</c:v>
                </c:pt>
                <c:pt idx="12">
                  <c:v>460.78846138799997</c:v>
                </c:pt>
                <c:pt idx="13">
                  <c:v>493.76923060799999</c:v>
                </c:pt>
                <c:pt idx="14">
                  <c:v>591.76923057599993</c:v>
                </c:pt>
                <c:pt idx="15">
                  <c:v>777.40384589999996</c:v>
                </c:pt>
                <c:pt idx="16">
                  <c:v>714.26923053600001</c:v>
                </c:pt>
                <c:pt idx="17">
                  <c:v>900.23076938400004</c:v>
                </c:pt>
                <c:pt idx="18">
                  <c:v>687.69230763500002</c:v>
                </c:pt>
                <c:pt idx="19">
                  <c:v>620.98076902799994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0-4250-AFE3-7ABEC6892284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release'!$T$88:$T$107</c:f>
                <c:numCache>
                  <c:formatCode>General</c:formatCode>
                  <c:ptCount val="20"/>
                  <c:pt idx="0">
                    <c:v>370.06423607229908</c:v>
                  </c:pt>
                  <c:pt idx="1">
                    <c:v>1061.7876465479894</c:v>
                  </c:pt>
                  <c:pt idx="2">
                    <c:v>537.42377683230586</c:v>
                  </c:pt>
                  <c:pt idx="3">
                    <c:v>535.18474103665153</c:v>
                  </c:pt>
                  <c:pt idx="4">
                    <c:v>769.21623655037081</c:v>
                  </c:pt>
                  <c:pt idx="5">
                    <c:v>422.29667558163186</c:v>
                  </c:pt>
                  <c:pt idx="6">
                    <c:v>731.35896335036318</c:v>
                  </c:pt>
                  <c:pt idx="7">
                    <c:v>784.37666928519354</c:v>
                  </c:pt>
                  <c:pt idx="8">
                    <c:v>2845.7006780454244</c:v>
                  </c:pt>
                  <c:pt idx="9">
                    <c:v>746.9298148700135</c:v>
                  </c:pt>
                  <c:pt idx="10">
                    <c:v>424.38155712973327</c:v>
                  </c:pt>
                  <c:pt idx="11">
                    <c:v>1078.368342321927</c:v>
                  </c:pt>
                  <c:pt idx="12">
                    <c:v>170.82159295868365</c:v>
                  </c:pt>
                  <c:pt idx="13">
                    <c:v>1781.1992736655138</c:v>
                  </c:pt>
                  <c:pt idx="14">
                    <c:v>346.25276685021475</c:v>
                  </c:pt>
                  <c:pt idx="15">
                    <c:v>86.852733401515692</c:v>
                  </c:pt>
                  <c:pt idx="16">
                    <c:v>380.19666471613942</c:v>
                  </c:pt>
                  <c:pt idx="17">
                    <c:v>2046.0194045213598</c:v>
                  </c:pt>
                  <c:pt idx="18">
                    <c:v>10864.06105635389</c:v>
                  </c:pt>
                  <c:pt idx="19">
                    <c:v>672.66797965334843</c:v>
                  </c:pt>
                </c:numCache>
              </c:numRef>
            </c:plus>
            <c:minus>
              <c:numRef>
                <c:f>'BRF release'!$T$88:$T$107</c:f>
                <c:numCache>
                  <c:formatCode>General</c:formatCode>
                  <c:ptCount val="20"/>
                  <c:pt idx="0">
                    <c:v>370.06423607229908</c:v>
                  </c:pt>
                  <c:pt idx="1">
                    <c:v>1061.7876465479894</c:v>
                  </c:pt>
                  <c:pt idx="2">
                    <c:v>537.42377683230586</c:v>
                  </c:pt>
                  <c:pt idx="3">
                    <c:v>535.18474103665153</c:v>
                  </c:pt>
                  <c:pt idx="4">
                    <c:v>769.21623655037081</c:v>
                  </c:pt>
                  <c:pt idx="5">
                    <c:v>422.29667558163186</c:v>
                  </c:pt>
                  <c:pt idx="6">
                    <c:v>731.35896335036318</c:v>
                  </c:pt>
                  <c:pt idx="7">
                    <c:v>784.37666928519354</c:v>
                  </c:pt>
                  <c:pt idx="8">
                    <c:v>2845.7006780454244</c:v>
                  </c:pt>
                  <c:pt idx="9">
                    <c:v>746.9298148700135</c:v>
                  </c:pt>
                  <c:pt idx="10">
                    <c:v>424.38155712973327</c:v>
                  </c:pt>
                  <c:pt idx="11">
                    <c:v>1078.368342321927</c:v>
                  </c:pt>
                  <c:pt idx="12">
                    <c:v>170.82159295868365</c:v>
                  </c:pt>
                  <c:pt idx="13">
                    <c:v>1781.1992736655138</c:v>
                  </c:pt>
                  <c:pt idx="14">
                    <c:v>346.25276685021475</c:v>
                  </c:pt>
                  <c:pt idx="15">
                    <c:v>86.852733401515692</c:v>
                  </c:pt>
                  <c:pt idx="16">
                    <c:v>380.19666471613942</c:v>
                  </c:pt>
                  <c:pt idx="17">
                    <c:v>2046.0194045213598</c:v>
                  </c:pt>
                  <c:pt idx="18">
                    <c:v>10864.06105635389</c:v>
                  </c:pt>
                  <c:pt idx="19">
                    <c:v>672.66797965334843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release'!$Q$88:$Q$107</c:f>
              <c:numCache>
                <c:formatCode>_(* #,##0_);_(* \(#,##0\);_(* "-"??_);_(@_)</c:formatCode>
                <c:ptCount val="20"/>
                <c:pt idx="0">
                  <c:v>116.11955094350198</c:v>
                </c:pt>
                <c:pt idx="1">
                  <c:v>333.16630705631627</c:v>
                </c:pt>
                <c:pt idx="2">
                  <c:v>168.66958212244509</c:v>
                </c:pt>
                <c:pt idx="3">
                  <c:v>168.04069040238679</c:v>
                </c:pt>
                <c:pt idx="4">
                  <c:v>241.37752711220074</c:v>
                </c:pt>
                <c:pt idx="5">
                  <c:v>132.53402244977838</c:v>
                </c:pt>
                <c:pt idx="6">
                  <c:v>229.44736868664424</c:v>
                </c:pt>
                <c:pt idx="7">
                  <c:v>246.17272191228034</c:v>
                </c:pt>
                <c:pt idx="8">
                  <c:v>892.81791923006995</c:v>
                </c:pt>
                <c:pt idx="9">
                  <c:v>234.67778184075911</c:v>
                </c:pt>
                <c:pt idx="10">
                  <c:v>133.57878010332354</c:v>
                </c:pt>
                <c:pt idx="11">
                  <c:v>339.38186866578485</c:v>
                </c:pt>
                <c:pt idx="12">
                  <c:v>51.062882333558882</c:v>
                </c:pt>
                <c:pt idx="13">
                  <c:v>341.60553623329406</c:v>
                </c:pt>
                <c:pt idx="14">
                  <c:v>31.967593005939555</c:v>
                </c:pt>
                <c:pt idx="15">
                  <c:v>26.495163658210707</c:v>
                </c:pt>
                <c:pt idx="16">
                  <c:v>38.116385381978283</c:v>
                </c:pt>
                <c:pt idx="17">
                  <c:v>616.27180915721226</c:v>
                </c:pt>
                <c:pt idx="18">
                  <c:v>1808.0040839384237</c:v>
                </c:pt>
                <c:pt idx="19">
                  <c:v>165.59289142320327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0-4250-AFE3-7ABEC6892284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release'!$Y$88:$Y$107</c:f>
                <c:numCache>
                  <c:formatCode>General</c:formatCode>
                  <c:ptCount val="20"/>
                  <c:pt idx="0">
                    <c:v>371.34452898882819</c:v>
                  </c:pt>
                  <c:pt idx="1">
                    <c:v>1067.0595842567495</c:v>
                  </c:pt>
                  <c:pt idx="2">
                    <c:v>538.86664300577002</c:v>
                  </c:pt>
                  <c:pt idx="3">
                    <c:v>539.89195812326182</c:v>
                  </c:pt>
                  <c:pt idx="4">
                    <c:v>773.93857024947852</c:v>
                  </c:pt>
                  <c:pt idx="5">
                    <c:v>424.47922536542518</c:v>
                  </c:pt>
                  <c:pt idx="6">
                    <c:v>734.83040251165232</c:v>
                  </c:pt>
                  <c:pt idx="7">
                    <c:v>788.58635632850394</c:v>
                  </c:pt>
                  <c:pt idx="8">
                    <c:v>2858.2226904299387</c:v>
                  </c:pt>
                  <c:pt idx="9">
                    <c:v>751.25012756381022</c:v>
                  </c:pt>
                  <c:pt idx="10">
                    <c:v>424.38155712973327</c:v>
                  </c:pt>
                  <c:pt idx="11">
                    <c:v>1083.3515679903774</c:v>
                  </c:pt>
                  <c:pt idx="12">
                    <c:v>178.00356947331238</c:v>
                  </c:pt>
                  <c:pt idx="13">
                    <c:v>1782.0066122788703</c:v>
                  </c:pt>
                  <c:pt idx="14">
                    <c:v>352.16886908550805</c:v>
                  </c:pt>
                  <c:pt idx="15">
                    <c:v>121.13735260221662</c:v>
                  </c:pt>
                  <c:pt idx="16">
                    <c:v>388.03243552575697</c:v>
                  </c:pt>
                  <c:pt idx="17">
                    <c:v>2047.6058083142202</c:v>
                  </c:pt>
                  <c:pt idx="18">
                    <c:v>10864.121123619698</c:v>
                  </c:pt>
                  <c:pt idx="19">
                    <c:v>676.04152442951704</c:v>
                  </c:pt>
                </c:numCache>
              </c:numRef>
            </c:plus>
            <c:minus>
              <c:numRef>
                <c:f>'BRF release'!$Y$88:$Y$107</c:f>
                <c:numCache>
                  <c:formatCode>General</c:formatCode>
                  <c:ptCount val="20"/>
                  <c:pt idx="0">
                    <c:v>371.34452898882819</c:v>
                  </c:pt>
                  <c:pt idx="1">
                    <c:v>1067.0595842567495</c:v>
                  </c:pt>
                  <c:pt idx="2">
                    <c:v>538.86664300577002</c:v>
                  </c:pt>
                  <c:pt idx="3">
                    <c:v>539.89195812326182</c:v>
                  </c:pt>
                  <c:pt idx="4">
                    <c:v>773.93857024947852</c:v>
                  </c:pt>
                  <c:pt idx="5">
                    <c:v>424.47922536542518</c:v>
                  </c:pt>
                  <c:pt idx="6">
                    <c:v>734.83040251165232</c:v>
                  </c:pt>
                  <c:pt idx="7">
                    <c:v>788.58635632850394</c:v>
                  </c:pt>
                  <c:pt idx="8">
                    <c:v>2858.2226904299387</c:v>
                  </c:pt>
                  <c:pt idx="9">
                    <c:v>751.25012756381022</c:v>
                  </c:pt>
                  <c:pt idx="10">
                    <c:v>424.38155712973327</c:v>
                  </c:pt>
                  <c:pt idx="11">
                    <c:v>1083.3515679903774</c:v>
                  </c:pt>
                  <c:pt idx="12">
                    <c:v>178.00356947331238</c:v>
                  </c:pt>
                  <c:pt idx="13">
                    <c:v>1782.0066122788703</c:v>
                  </c:pt>
                  <c:pt idx="14">
                    <c:v>352.16886908550805</c:v>
                  </c:pt>
                  <c:pt idx="15">
                    <c:v>121.13735260221662</c:v>
                  </c:pt>
                  <c:pt idx="16">
                    <c:v>388.03243552575697</c:v>
                  </c:pt>
                  <c:pt idx="17">
                    <c:v>2047.6058083142202</c:v>
                  </c:pt>
                  <c:pt idx="18">
                    <c:v>10864.121123619698</c:v>
                  </c:pt>
                  <c:pt idx="19">
                    <c:v>676.04152442951704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release'!$V$88:$V$107</c:f>
              <c:numCache>
                <c:formatCode>_(* #,##0_);_(* \(#,##0\);_(* "-"??_);_(@_)</c:formatCode>
                <c:ptCount val="20"/>
                <c:pt idx="0">
                  <c:v>399.75416623550194</c:v>
                </c:pt>
                <c:pt idx="1">
                  <c:v>1308.4547682763161</c:v>
                </c:pt>
                <c:pt idx="2">
                  <c:v>531.45804354244501</c:v>
                </c:pt>
                <c:pt idx="3">
                  <c:v>822.94453634238675</c:v>
                </c:pt>
                <c:pt idx="4">
                  <c:v>1027.2621422402008</c:v>
                </c:pt>
                <c:pt idx="5">
                  <c:v>528.30325308977831</c:v>
                </c:pt>
                <c:pt idx="6">
                  <c:v>886.23583001064424</c:v>
                </c:pt>
                <c:pt idx="7">
                  <c:v>995.30733705228022</c:v>
                </c:pt>
                <c:pt idx="8">
                  <c:v>3353.1833030420698</c:v>
                </c:pt>
                <c:pt idx="9">
                  <c:v>975.331627752759</c:v>
                </c:pt>
                <c:pt idx="10">
                  <c:v>737.57878010332354</c:v>
                </c:pt>
                <c:pt idx="11">
                  <c:v>1294.8818683537847</c:v>
                </c:pt>
                <c:pt idx="12">
                  <c:v>511.85134372155886</c:v>
                </c:pt>
                <c:pt idx="13">
                  <c:v>835.3747668412941</c:v>
                </c:pt>
                <c:pt idx="14">
                  <c:v>623.73682358193946</c:v>
                </c:pt>
                <c:pt idx="15">
                  <c:v>803.89900955821065</c:v>
                </c:pt>
                <c:pt idx="16">
                  <c:v>752.38561591797827</c:v>
                </c:pt>
                <c:pt idx="17">
                  <c:v>1516.5025785412122</c:v>
                </c:pt>
                <c:pt idx="18">
                  <c:v>2495.6963915734236</c:v>
                </c:pt>
                <c:pt idx="19">
                  <c:v>786.57366045120318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0-4250-AFE3-7ABEC6892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</a:p>
        </c:rich>
      </c:tx>
      <c:layout>
        <c:manualLayout>
          <c:xMode val="edge"/>
          <c:yMode val="edge"/>
          <c:x val="0.46940785096473719"/>
          <c:y val="2.42791993217118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release'!$K$109:$K$128</c:f>
                <c:numCache>
                  <c:formatCode>General</c:formatCode>
                  <c:ptCount val="20"/>
                  <c:pt idx="0">
                    <c:v>98.330892065688332</c:v>
                  </c:pt>
                  <c:pt idx="1">
                    <c:v>349.01182006948062</c:v>
                  </c:pt>
                  <c:pt idx="2">
                    <c:v>220.93546666222178</c:v>
                  </c:pt>
                  <c:pt idx="3">
                    <c:v>155.51828613595066</c:v>
                  </c:pt>
                  <c:pt idx="4">
                    <c:v>97.897598364014243</c:v>
                  </c:pt>
                  <c:pt idx="5">
                    <c:v>106.21365997695322</c:v>
                  </c:pt>
                  <c:pt idx="6">
                    <c:v>129.5828157621834</c:v>
                  </c:pt>
                  <c:pt idx="7">
                    <c:v>72.957247825261121</c:v>
                  </c:pt>
                  <c:pt idx="8">
                    <c:v>44.755407659133056</c:v>
                  </c:pt>
                  <c:pt idx="9">
                    <c:v>40.524875218384132</c:v>
                  </c:pt>
                  <c:pt idx="10">
                    <c:v>38.177872276097311</c:v>
                  </c:pt>
                  <c:pt idx="11">
                    <c:v>32.128056118730868</c:v>
                  </c:pt>
                  <c:pt idx="12">
                    <c:v>36.541359871553922</c:v>
                  </c:pt>
                  <c:pt idx="13">
                    <c:v>20.921412973253979</c:v>
                  </c:pt>
                  <c:pt idx="14">
                    <c:v>30.545386810233772</c:v>
                  </c:pt>
                  <c:pt idx="15">
                    <c:v>31.534389139122382</c:v>
                  </c:pt>
                  <c:pt idx="16">
                    <c:v>62.653376713158003</c:v>
                  </c:pt>
                  <c:pt idx="17">
                    <c:v>43.625263254880707</c:v>
                  </c:pt>
                  <c:pt idx="18">
                    <c:v>29.347588676722889</c:v>
                  </c:pt>
                  <c:pt idx="19">
                    <c:v>49.944393226503408</c:v>
                  </c:pt>
                </c:numCache>
              </c:numRef>
            </c:plus>
            <c:minus>
              <c:numRef>
                <c:f>'BRF release'!$K$109:$K$128</c:f>
                <c:numCache>
                  <c:formatCode>General</c:formatCode>
                  <c:ptCount val="20"/>
                  <c:pt idx="0">
                    <c:v>98.330892065688332</c:v>
                  </c:pt>
                  <c:pt idx="1">
                    <c:v>349.01182006948062</c:v>
                  </c:pt>
                  <c:pt idx="2">
                    <c:v>220.93546666222178</c:v>
                  </c:pt>
                  <c:pt idx="3">
                    <c:v>155.51828613595066</c:v>
                  </c:pt>
                  <c:pt idx="4">
                    <c:v>97.897598364014243</c:v>
                  </c:pt>
                  <c:pt idx="5">
                    <c:v>106.21365997695322</c:v>
                  </c:pt>
                  <c:pt idx="6">
                    <c:v>129.5828157621834</c:v>
                  </c:pt>
                  <c:pt idx="7">
                    <c:v>72.957247825261121</c:v>
                  </c:pt>
                  <c:pt idx="8">
                    <c:v>44.755407659133056</c:v>
                  </c:pt>
                  <c:pt idx="9">
                    <c:v>40.524875218384132</c:v>
                  </c:pt>
                  <c:pt idx="10">
                    <c:v>38.177872276097311</c:v>
                  </c:pt>
                  <c:pt idx="11">
                    <c:v>32.128056118730868</c:v>
                  </c:pt>
                  <c:pt idx="12">
                    <c:v>36.541359871553922</c:v>
                  </c:pt>
                  <c:pt idx="13">
                    <c:v>20.921412973253979</c:v>
                  </c:pt>
                  <c:pt idx="14">
                    <c:v>30.545386810233772</c:v>
                  </c:pt>
                  <c:pt idx="15">
                    <c:v>31.534389139122382</c:v>
                  </c:pt>
                  <c:pt idx="16">
                    <c:v>62.653376713158003</c:v>
                  </c:pt>
                  <c:pt idx="17">
                    <c:v>43.625263254880707</c:v>
                  </c:pt>
                  <c:pt idx="18">
                    <c:v>29.347588676722889</c:v>
                  </c:pt>
                  <c:pt idx="19">
                    <c:v>49.944393226503408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release'!$H$109:$H$128</c:f>
              <c:numCache>
                <c:formatCode>0</c:formatCode>
                <c:ptCount val="20"/>
                <c:pt idx="0">
                  <c:v>2873.8054711919999</c:v>
                </c:pt>
                <c:pt idx="1">
                  <c:v>4756.7420834300001</c:v>
                </c:pt>
                <c:pt idx="2">
                  <c:v>4570.6435740719999</c:v>
                </c:pt>
                <c:pt idx="3">
                  <c:v>3194.0718391999999</c:v>
                </c:pt>
                <c:pt idx="4">
                  <c:v>3232.835741457</c:v>
                </c:pt>
                <c:pt idx="5">
                  <c:v>4126.053284304</c:v>
                </c:pt>
                <c:pt idx="6">
                  <c:v>4071.1922496400002</c:v>
                </c:pt>
                <c:pt idx="7">
                  <c:v>2977.2696404609997</c:v>
                </c:pt>
                <c:pt idx="8">
                  <c:v>2713.9845089280002</c:v>
                </c:pt>
                <c:pt idx="9">
                  <c:v>2257.4924930739999</c:v>
                </c:pt>
                <c:pt idx="10">
                  <c:v>1181.2568697649999</c:v>
                </c:pt>
                <c:pt idx="11">
                  <c:v>1173.0053586699999</c:v>
                </c:pt>
                <c:pt idx="12">
                  <c:v>970.023750049</c:v>
                </c:pt>
                <c:pt idx="13">
                  <c:v>762.58401858000002</c:v>
                </c:pt>
                <c:pt idx="14">
                  <c:v>1026.93759851</c:v>
                </c:pt>
                <c:pt idx="15">
                  <c:v>1028.46334402</c:v>
                </c:pt>
                <c:pt idx="16">
                  <c:v>1444.1081907980001</c:v>
                </c:pt>
                <c:pt idx="17">
                  <c:v>1843.2368409220001</c:v>
                </c:pt>
                <c:pt idx="18">
                  <c:v>710.74154354500001</c:v>
                </c:pt>
                <c:pt idx="19">
                  <c:v>1613.291999545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3-4DFD-8833-0F2C984C7DE6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release'!$T$109:$T$128</c:f>
                <c:numCache>
                  <c:formatCode>General</c:formatCode>
                  <c:ptCount val="20"/>
                  <c:pt idx="0">
                    <c:v>1682.9834519732392</c:v>
                  </c:pt>
                  <c:pt idx="1">
                    <c:v>4331.7911196157193</c:v>
                  </c:pt>
                  <c:pt idx="2">
                    <c:v>3502.1487593702163</c:v>
                  </c:pt>
                  <c:pt idx="3">
                    <c:v>2629.4503618411941</c:v>
                  </c:pt>
                  <c:pt idx="4">
                    <c:v>3028.1593247046176</c:v>
                  </c:pt>
                  <c:pt idx="5">
                    <c:v>3205.741717703012</c:v>
                  </c:pt>
                  <c:pt idx="6">
                    <c:v>2947.1491078302806</c:v>
                  </c:pt>
                  <c:pt idx="7">
                    <c:v>1982.9886969999977</c:v>
                  </c:pt>
                  <c:pt idx="8">
                    <c:v>1981.0668265527593</c:v>
                  </c:pt>
                  <c:pt idx="9">
                    <c:v>1721.193186105975</c:v>
                  </c:pt>
                  <c:pt idx="10">
                    <c:v>998.19748925834824</c:v>
                  </c:pt>
                  <c:pt idx="11">
                    <c:v>1008.9416473036197</c:v>
                  </c:pt>
                  <c:pt idx="12">
                    <c:v>920.36381656400988</c:v>
                  </c:pt>
                  <c:pt idx="13">
                    <c:v>597.56418046592387</c:v>
                  </c:pt>
                  <c:pt idx="14">
                    <c:v>2235.6872049708736</c:v>
                  </c:pt>
                  <c:pt idx="15">
                    <c:v>2280.7409059735783</c:v>
                  </c:pt>
                  <c:pt idx="16">
                    <c:v>1454.1090641173269</c:v>
                  </c:pt>
                  <c:pt idx="17">
                    <c:v>1693.4052359027721</c:v>
                  </c:pt>
                  <c:pt idx="18">
                    <c:v>1077.4746996677625</c:v>
                  </c:pt>
                  <c:pt idx="19">
                    <c:v>1782.5474731275656</c:v>
                  </c:pt>
                </c:numCache>
              </c:numRef>
            </c:plus>
            <c:minus>
              <c:numRef>
                <c:f>'BRF release'!$T$109:$T$128</c:f>
                <c:numCache>
                  <c:formatCode>General</c:formatCode>
                  <c:ptCount val="20"/>
                  <c:pt idx="0">
                    <c:v>1682.9834519732392</c:v>
                  </c:pt>
                  <c:pt idx="1">
                    <c:v>4331.7911196157193</c:v>
                  </c:pt>
                  <c:pt idx="2">
                    <c:v>3502.1487593702163</c:v>
                  </c:pt>
                  <c:pt idx="3">
                    <c:v>2629.4503618411941</c:v>
                  </c:pt>
                  <c:pt idx="4">
                    <c:v>3028.1593247046176</c:v>
                  </c:pt>
                  <c:pt idx="5">
                    <c:v>3205.741717703012</c:v>
                  </c:pt>
                  <c:pt idx="6">
                    <c:v>2947.1491078302806</c:v>
                  </c:pt>
                  <c:pt idx="7">
                    <c:v>1982.9886969999977</c:v>
                  </c:pt>
                  <c:pt idx="8">
                    <c:v>1981.0668265527593</c:v>
                  </c:pt>
                  <c:pt idx="9">
                    <c:v>1721.193186105975</c:v>
                  </c:pt>
                  <c:pt idx="10">
                    <c:v>998.19748925834824</c:v>
                  </c:pt>
                  <c:pt idx="11">
                    <c:v>1008.9416473036197</c:v>
                  </c:pt>
                  <c:pt idx="12">
                    <c:v>920.36381656400988</c:v>
                  </c:pt>
                  <c:pt idx="13">
                    <c:v>597.56418046592387</c:v>
                  </c:pt>
                  <c:pt idx="14">
                    <c:v>2235.6872049708736</c:v>
                  </c:pt>
                  <c:pt idx="15">
                    <c:v>2280.7409059735783</c:v>
                  </c:pt>
                  <c:pt idx="16">
                    <c:v>1454.1090641173269</c:v>
                  </c:pt>
                  <c:pt idx="17">
                    <c:v>1693.4052359027721</c:v>
                  </c:pt>
                  <c:pt idx="18">
                    <c:v>1077.4746996677625</c:v>
                  </c:pt>
                  <c:pt idx="19">
                    <c:v>1782.5474731275656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release'!$Q$109:$Q$128</c:f>
              <c:numCache>
                <c:formatCode>_(* #,##0_);_(* \(#,##0\);_(* "-"??_);_(@_)</c:formatCode>
                <c:ptCount val="20"/>
                <c:pt idx="0">
                  <c:v>2149.3649376193275</c:v>
                </c:pt>
                <c:pt idx="1">
                  <c:v>5565.657009077082</c:v>
                </c:pt>
                <c:pt idx="2">
                  <c:v>4504.2989434248584</c:v>
                </c:pt>
                <c:pt idx="3">
                  <c:v>3391.2223098684394</c:v>
                </c:pt>
                <c:pt idx="4">
                  <c:v>3909.0651847333183</c:v>
                </c:pt>
                <c:pt idx="5">
                  <c:v>4137.5466965342257</c:v>
                </c:pt>
                <c:pt idx="6">
                  <c:v>3790.9085564317957</c:v>
                </c:pt>
                <c:pt idx="7">
                  <c:v>2550.682704787328</c:v>
                </c:pt>
                <c:pt idx="8">
                  <c:v>2551.1672775261636</c:v>
                </c:pt>
                <c:pt idx="9">
                  <c:v>2214.6914182183432</c:v>
                </c:pt>
                <c:pt idx="10">
                  <c:v>1288.3729959732793</c:v>
                </c:pt>
                <c:pt idx="11">
                  <c:v>1302.2284812149144</c:v>
                </c:pt>
                <c:pt idx="12">
                  <c:v>1124.1298692407443</c:v>
                </c:pt>
                <c:pt idx="13">
                  <c:v>589.11526759730316</c:v>
                </c:pt>
                <c:pt idx="14">
                  <c:v>2042.8364264879999</c:v>
                </c:pt>
                <c:pt idx="15">
                  <c:v>2088.5372405863363</c:v>
                </c:pt>
                <c:pt idx="16">
                  <c:v>1396.9766358736179</c:v>
                </c:pt>
                <c:pt idx="17">
                  <c:v>1780.8176356665444</c:v>
                </c:pt>
                <c:pt idx="18">
                  <c:v>880.44905919302732</c:v>
                </c:pt>
                <c:pt idx="19">
                  <c:v>1574.0351399657827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3-4DFD-8833-0F2C984C7DE6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release'!$Y$109:$Y$128</c:f>
                <c:numCache>
                  <c:formatCode>General</c:formatCode>
                  <c:ptCount val="20"/>
                  <c:pt idx="0">
                    <c:v>1685.8535713252784</c:v>
                  </c:pt>
                  <c:pt idx="1">
                    <c:v>4345.8282932635311</c:v>
                  </c:pt>
                  <c:pt idx="2">
                    <c:v>3509.1107724304738</c:v>
                  </c:pt>
                  <c:pt idx="3">
                    <c:v>2634.0453949598987</c:v>
                  </c:pt>
                  <c:pt idx="4">
                    <c:v>3029.7413809698296</c:v>
                  </c:pt>
                  <c:pt idx="5">
                    <c:v>3207.5007875583069</c:v>
                  </c:pt>
                  <c:pt idx="6">
                    <c:v>2949.996537273506</c:v>
                  </c:pt>
                  <c:pt idx="7">
                    <c:v>1984.3303486163752</c:v>
                  </c:pt>
                  <c:pt idx="8">
                    <c:v>1981.5723095013605</c:v>
                  </c:pt>
                  <c:pt idx="9">
                    <c:v>1721.6701918222036</c:v>
                  </c:pt>
                  <c:pt idx="10">
                    <c:v>998.92731341834883</c:v>
                  </c:pt>
                  <c:pt idx="11">
                    <c:v>1009.4530497520477</c:v>
                  </c:pt>
                  <c:pt idx="12">
                    <c:v>921.08893480571828</c:v>
                  </c:pt>
                  <c:pt idx="13">
                    <c:v>597.93030973242082</c:v>
                  </c:pt>
                  <c:pt idx="14">
                    <c:v>2235.8958605279149</c:v>
                  </c:pt>
                  <c:pt idx="15">
                    <c:v>2280.9588987703296</c:v>
                  </c:pt>
                  <c:pt idx="16">
                    <c:v>1455.4582151204925</c:v>
                  </c:pt>
                  <c:pt idx="17">
                    <c:v>1693.9670765918033</c:v>
                  </c:pt>
                  <c:pt idx="18">
                    <c:v>1077.8743012917939</c:v>
                  </c:pt>
                  <c:pt idx="19">
                    <c:v>1783.2470205690049</c:v>
                  </c:pt>
                </c:numCache>
              </c:numRef>
            </c:plus>
            <c:minus>
              <c:numRef>
                <c:f>'BRF release'!$Y$109:$Y$128</c:f>
                <c:numCache>
                  <c:formatCode>General</c:formatCode>
                  <c:ptCount val="20"/>
                  <c:pt idx="0">
                    <c:v>1685.8535713252784</c:v>
                  </c:pt>
                  <c:pt idx="1">
                    <c:v>4345.8282932635311</c:v>
                  </c:pt>
                  <c:pt idx="2">
                    <c:v>3509.1107724304738</c:v>
                  </c:pt>
                  <c:pt idx="3">
                    <c:v>2634.0453949598987</c:v>
                  </c:pt>
                  <c:pt idx="4">
                    <c:v>3029.7413809698296</c:v>
                  </c:pt>
                  <c:pt idx="5">
                    <c:v>3207.5007875583069</c:v>
                  </c:pt>
                  <c:pt idx="6">
                    <c:v>2949.996537273506</c:v>
                  </c:pt>
                  <c:pt idx="7">
                    <c:v>1984.3303486163752</c:v>
                  </c:pt>
                  <c:pt idx="8">
                    <c:v>1981.5723095013605</c:v>
                  </c:pt>
                  <c:pt idx="9">
                    <c:v>1721.6701918222036</c:v>
                  </c:pt>
                  <c:pt idx="10">
                    <c:v>998.92731341834883</c:v>
                  </c:pt>
                  <c:pt idx="11">
                    <c:v>1009.4530497520477</c:v>
                  </c:pt>
                  <c:pt idx="12">
                    <c:v>921.08893480571828</c:v>
                  </c:pt>
                  <c:pt idx="13">
                    <c:v>597.93030973242082</c:v>
                  </c:pt>
                  <c:pt idx="14">
                    <c:v>2235.8958605279149</c:v>
                  </c:pt>
                  <c:pt idx="15">
                    <c:v>2280.9588987703296</c:v>
                  </c:pt>
                  <c:pt idx="16">
                    <c:v>1455.4582151204925</c:v>
                  </c:pt>
                  <c:pt idx="17">
                    <c:v>1693.9670765918033</c:v>
                  </c:pt>
                  <c:pt idx="18">
                    <c:v>1077.8743012917939</c:v>
                  </c:pt>
                  <c:pt idx="19">
                    <c:v>1783.2470205690049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release'!$V$109:$V$128</c:f>
              <c:numCache>
                <c:formatCode>_(* #,##0_);_(* \(#,##0\);_(* "-"??_);_(@_)</c:formatCode>
                <c:ptCount val="20"/>
                <c:pt idx="0">
                  <c:v>5023.1704088113274</c:v>
                </c:pt>
                <c:pt idx="1">
                  <c:v>10322.399092507083</c:v>
                </c:pt>
                <c:pt idx="2">
                  <c:v>9074.9425174968583</c:v>
                </c:pt>
                <c:pt idx="3">
                  <c:v>6585.2941490684389</c:v>
                </c:pt>
                <c:pt idx="4">
                  <c:v>7141.9009261903184</c:v>
                </c:pt>
                <c:pt idx="5">
                  <c:v>8263.5999808382257</c:v>
                </c:pt>
                <c:pt idx="6">
                  <c:v>7862.1008060717959</c:v>
                </c:pt>
                <c:pt idx="7">
                  <c:v>5527.9523452483281</c:v>
                </c:pt>
                <c:pt idx="8">
                  <c:v>5265.1517864541638</c:v>
                </c:pt>
                <c:pt idx="9">
                  <c:v>4472.1839112923426</c:v>
                </c:pt>
                <c:pt idx="10">
                  <c:v>2469.6298657382795</c:v>
                </c:pt>
                <c:pt idx="11">
                  <c:v>2475.2338398849142</c:v>
                </c:pt>
                <c:pt idx="12">
                  <c:v>2094.1536192897443</c:v>
                </c:pt>
                <c:pt idx="13">
                  <c:v>1351.6992861773033</c:v>
                </c:pt>
                <c:pt idx="14">
                  <c:v>3069.7740249979997</c:v>
                </c:pt>
                <c:pt idx="15">
                  <c:v>3117.0005846063364</c:v>
                </c:pt>
                <c:pt idx="16">
                  <c:v>2841.084826671618</c:v>
                </c:pt>
                <c:pt idx="17">
                  <c:v>3624.0544765885443</c:v>
                </c:pt>
                <c:pt idx="18">
                  <c:v>1591.1906027380273</c:v>
                </c:pt>
                <c:pt idx="19">
                  <c:v>3187.3271395107827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3-4DFD-8833-0F2C984C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6940785096473719"/>
          <c:y val="2.42791993217118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release'!$K$130:$K$149</c:f>
                <c:numCache>
                  <c:formatCode>General</c:formatCode>
                  <c:ptCount val="20"/>
                  <c:pt idx="0">
                    <c:v>99.426614431236572</c:v>
                  </c:pt>
                  <c:pt idx="1">
                    <c:v>98.416576654521108</c:v>
                  </c:pt>
                  <c:pt idx="2">
                    <c:v>97.779920534063336</c:v>
                  </c:pt>
                  <c:pt idx="3">
                    <c:v>153.18948080445711</c:v>
                  </c:pt>
                  <c:pt idx="4">
                    <c:v>216.57166612832336</c:v>
                  </c:pt>
                  <c:pt idx="5">
                    <c:v>104.9467892204768</c:v>
                  </c:pt>
                  <c:pt idx="6">
                    <c:v>175.35504010338823</c:v>
                  </c:pt>
                  <c:pt idx="7">
                    <c:v>101.69111737054914</c:v>
                  </c:pt>
                  <c:pt idx="8">
                    <c:v>167.15988388334245</c:v>
                  </c:pt>
                  <c:pt idx="9">
                    <c:v>92.096373813222172</c:v>
                  </c:pt>
                  <c:pt idx="10">
                    <c:v>131.02071694010107</c:v>
                  </c:pt>
                  <c:pt idx="11">
                    <c:v>85.613809227195702</c:v>
                  </c:pt>
                  <c:pt idx="12">
                    <c:v>65.834351446791501</c:v>
                  </c:pt>
                  <c:pt idx="13">
                    <c:v>58.410445423509579</c:v>
                  </c:pt>
                  <c:pt idx="14">
                    <c:v>28.013868741657713</c:v>
                  </c:pt>
                  <c:pt idx="15">
                    <c:v>39.054415190612332</c:v>
                  </c:pt>
                  <c:pt idx="16">
                    <c:v>73.25980011578342</c:v>
                  </c:pt>
                  <c:pt idx="17">
                    <c:v>50.795038844937828</c:v>
                  </c:pt>
                  <c:pt idx="18">
                    <c:v>27.761869101072342</c:v>
                  </c:pt>
                  <c:pt idx="19">
                    <c:v>20.214351312115816</c:v>
                  </c:pt>
                </c:numCache>
              </c:numRef>
            </c:plus>
            <c:minus>
              <c:numRef>
                <c:f>'BRF release'!$K$130:$K$149</c:f>
                <c:numCache>
                  <c:formatCode>General</c:formatCode>
                  <c:ptCount val="20"/>
                  <c:pt idx="0">
                    <c:v>99.426614431236572</c:v>
                  </c:pt>
                  <c:pt idx="1">
                    <c:v>98.416576654521108</c:v>
                  </c:pt>
                  <c:pt idx="2">
                    <c:v>97.779920534063336</c:v>
                  </c:pt>
                  <c:pt idx="3">
                    <c:v>153.18948080445711</c:v>
                  </c:pt>
                  <c:pt idx="4">
                    <c:v>216.57166612832336</c:v>
                  </c:pt>
                  <c:pt idx="5">
                    <c:v>104.9467892204768</c:v>
                  </c:pt>
                  <c:pt idx="6">
                    <c:v>175.35504010338823</c:v>
                  </c:pt>
                  <c:pt idx="7">
                    <c:v>101.69111737054914</c:v>
                  </c:pt>
                  <c:pt idx="8">
                    <c:v>167.15988388334245</c:v>
                  </c:pt>
                  <c:pt idx="9">
                    <c:v>92.096373813222172</c:v>
                  </c:pt>
                  <c:pt idx="10">
                    <c:v>131.02071694010107</c:v>
                  </c:pt>
                  <c:pt idx="11">
                    <c:v>85.613809227195702</c:v>
                  </c:pt>
                  <c:pt idx="12">
                    <c:v>65.834351446791501</c:v>
                  </c:pt>
                  <c:pt idx="13">
                    <c:v>58.410445423509579</c:v>
                  </c:pt>
                  <c:pt idx="14">
                    <c:v>28.013868741657713</c:v>
                  </c:pt>
                  <c:pt idx="15">
                    <c:v>39.054415190612332</c:v>
                  </c:pt>
                  <c:pt idx="16">
                    <c:v>73.25980011578342</c:v>
                  </c:pt>
                  <c:pt idx="17">
                    <c:v>50.795038844937828</c:v>
                  </c:pt>
                  <c:pt idx="18">
                    <c:v>27.761869101072342</c:v>
                  </c:pt>
                  <c:pt idx="19">
                    <c:v>20.214351312115816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release'!$H$130:$H$149</c:f>
              <c:numCache>
                <c:formatCode>0</c:formatCode>
                <c:ptCount val="20"/>
                <c:pt idx="0">
                  <c:v>1440.1714290360001</c:v>
                </c:pt>
                <c:pt idx="1">
                  <c:v>1729.784312879</c:v>
                </c:pt>
                <c:pt idx="2">
                  <c:v>1699.114753864</c:v>
                </c:pt>
                <c:pt idx="3">
                  <c:v>1563.1578939239998</c:v>
                </c:pt>
                <c:pt idx="4">
                  <c:v>2598.4130429520001</c:v>
                </c:pt>
                <c:pt idx="5">
                  <c:v>1239.4743595479999</c:v>
                </c:pt>
                <c:pt idx="6">
                  <c:v>3620.0924360290001</c:v>
                </c:pt>
                <c:pt idx="7">
                  <c:v>1390.0446435450001</c:v>
                </c:pt>
                <c:pt idx="8">
                  <c:v>962.6329120800001</c:v>
                </c:pt>
                <c:pt idx="9">
                  <c:v>1219.9685038799998</c:v>
                </c:pt>
                <c:pt idx="10">
                  <c:v>940.74999985800002</c:v>
                </c:pt>
                <c:pt idx="11">
                  <c:v>464.15151484500007</c:v>
                </c:pt>
                <c:pt idx="12">
                  <c:v>983.905797581</c:v>
                </c:pt>
                <c:pt idx="13">
                  <c:v>653.43884869700003</c:v>
                </c:pt>
                <c:pt idx="14">
                  <c:v>328.75221248100002</c:v>
                </c:pt>
                <c:pt idx="15">
                  <c:v>732.62662343500006</c:v>
                </c:pt>
                <c:pt idx="16">
                  <c:v>575.30097069800001</c:v>
                </c:pt>
                <c:pt idx="17">
                  <c:v>507.55451754000001</c:v>
                </c:pt>
                <c:pt idx="18">
                  <c:v>283.68200847600002</c:v>
                </c:pt>
                <c:pt idx="19">
                  <c:v>331.45945956600002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C5C-BC14-4EF15CC04395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release'!$T$130:$T$149</c:f>
                <c:numCache>
                  <c:formatCode>General</c:formatCode>
                  <c:ptCount val="20"/>
                  <c:pt idx="0">
                    <c:v>2548.0635212085967</c:v>
                  </c:pt>
                  <c:pt idx="1">
                    <c:v>3139.4417657167596</c:v>
                  </c:pt>
                  <c:pt idx="2">
                    <c:v>3195.0320844172456</c:v>
                  </c:pt>
                  <c:pt idx="3">
                    <c:v>2400.8546710549876</c:v>
                  </c:pt>
                  <c:pt idx="4">
                    <c:v>4707.639374941381</c:v>
                  </c:pt>
                  <c:pt idx="5">
                    <c:v>2820.004667643138</c:v>
                  </c:pt>
                  <c:pt idx="6">
                    <c:v>6898.9240481353245</c:v>
                  </c:pt>
                  <c:pt idx="7">
                    <c:v>2740.4187236836119</c:v>
                  </c:pt>
                  <c:pt idx="8">
                    <c:v>3184.8691954534092</c:v>
                  </c:pt>
                  <c:pt idx="9">
                    <c:v>2242.6193505988472</c:v>
                  </c:pt>
                  <c:pt idx="10">
                    <c:v>1529.5026775830966</c:v>
                  </c:pt>
                  <c:pt idx="11">
                    <c:v>1515.1456073896691</c:v>
                  </c:pt>
                  <c:pt idx="12">
                    <c:v>2256.203552055681</c:v>
                  </c:pt>
                  <c:pt idx="13">
                    <c:v>7295.7040480684227</c:v>
                  </c:pt>
                  <c:pt idx="14">
                    <c:v>898.12197931619016</c:v>
                  </c:pt>
                  <c:pt idx="15">
                    <c:v>1864.8391259776402</c:v>
                  </c:pt>
                  <c:pt idx="16">
                    <c:v>2691.4735982544544</c:v>
                  </c:pt>
                  <c:pt idx="17">
                    <c:v>2410.9500039193135</c:v>
                  </c:pt>
                  <c:pt idx="18">
                    <c:v>919.33291291648936</c:v>
                  </c:pt>
                  <c:pt idx="19">
                    <c:v>881.65199978958663</c:v>
                  </c:pt>
                </c:numCache>
              </c:numRef>
            </c:plus>
            <c:minus>
              <c:numRef>
                <c:f>'BRF release'!$T$130:$T$149</c:f>
                <c:numCache>
                  <c:formatCode>General</c:formatCode>
                  <c:ptCount val="20"/>
                  <c:pt idx="0">
                    <c:v>2548.0635212085967</c:v>
                  </c:pt>
                  <c:pt idx="1">
                    <c:v>3139.4417657167596</c:v>
                  </c:pt>
                  <c:pt idx="2">
                    <c:v>3195.0320844172456</c:v>
                  </c:pt>
                  <c:pt idx="3">
                    <c:v>2400.8546710549876</c:v>
                  </c:pt>
                  <c:pt idx="4">
                    <c:v>4707.639374941381</c:v>
                  </c:pt>
                  <c:pt idx="5">
                    <c:v>2820.004667643138</c:v>
                  </c:pt>
                  <c:pt idx="6">
                    <c:v>6898.9240481353245</c:v>
                  </c:pt>
                  <c:pt idx="7">
                    <c:v>2740.4187236836119</c:v>
                  </c:pt>
                  <c:pt idx="8">
                    <c:v>3184.8691954534092</c:v>
                  </c:pt>
                  <c:pt idx="9">
                    <c:v>2242.6193505988472</c:v>
                  </c:pt>
                  <c:pt idx="10">
                    <c:v>1529.5026775830966</c:v>
                  </c:pt>
                  <c:pt idx="11">
                    <c:v>1515.1456073896691</c:v>
                  </c:pt>
                  <c:pt idx="12">
                    <c:v>2256.203552055681</c:v>
                  </c:pt>
                  <c:pt idx="13">
                    <c:v>7295.7040480684227</c:v>
                  </c:pt>
                  <c:pt idx="14">
                    <c:v>898.12197931619016</c:v>
                  </c:pt>
                  <c:pt idx="15">
                    <c:v>1864.8391259776402</c:v>
                  </c:pt>
                  <c:pt idx="16">
                    <c:v>2691.4735982544544</c:v>
                  </c:pt>
                  <c:pt idx="17">
                    <c:v>2410.9500039193135</c:v>
                  </c:pt>
                  <c:pt idx="18">
                    <c:v>919.33291291648936</c:v>
                  </c:pt>
                  <c:pt idx="19">
                    <c:v>881.65199978958663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release'!$Q$130:$Q$149</c:f>
              <c:numCache>
                <c:formatCode>_(* #,##0_);_(* \(#,##0\);_(* "-"??_);_(@_)</c:formatCode>
                <c:ptCount val="20"/>
                <c:pt idx="0">
                  <c:v>2220.8973109145832</c:v>
                </c:pt>
                <c:pt idx="1">
                  <c:v>2736.4375911397706</c:v>
                </c:pt>
                <c:pt idx="2">
                  <c:v>2782.9850836619044</c:v>
                </c:pt>
                <c:pt idx="3">
                  <c:v>2088.4051337997525</c:v>
                </c:pt>
                <c:pt idx="4">
                  <c:v>4102.600472406978</c:v>
                </c:pt>
                <c:pt idx="5">
                  <c:v>2456.5003365154107</c:v>
                </c:pt>
                <c:pt idx="6">
                  <c:v>6016.354918428844</c:v>
                </c:pt>
                <c:pt idx="7">
                  <c:v>2387.0793135117328</c:v>
                </c:pt>
                <c:pt idx="8">
                  <c:v>2777.015032926025</c:v>
                </c:pt>
                <c:pt idx="9">
                  <c:v>1946.8967414928661</c:v>
                </c:pt>
                <c:pt idx="10">
                  <c:v>1320.5259950568004</c:v>
                </c:pt>
                <c:pt idx="11">
                  <c:v>1308.6698311254029</c:v>
                </c:pt>
                <c:pt idx="12">
                  <c:v>1879.586908924942</c:v>
                </c:pt>
                <c:pt idx="13">
                  <c:v>3163.8330412118962</c:v>
                </c:pt>
                <c:pt idx="14">
                  <c:v>686.31040357868949</c:v>
                </c:pt>
                <c:pt idx="15">
                  <c:v>979.43338388969232</c:v>
                </c:pt>
                <c:pt idx="16">
                  <c:v>1354.8021356057473</c:v>
                </c:pt>
                <c:pt idx="17">
                  <c:v>1162.2618886731134</c:v>
                </c:pt>
                <c:pt idx="18">
                  <c:v>441.47083338793891</c:v>
                </c:pt>
                <c:pt idx="19">
                  <c:v>495.84903268800542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E-4C5C-BC14-4EF15CC04395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release'!$Y$130:$Y$149</c:f>
                <c:numCache>
                  <c:formatCode>General</c:formatCode>
                  <c:ptCount val="20"/>
                  <c:pt idx="0">
                    <c:v>2550.0026195616374</c:v>
                  </c:pt>
                  <c:pt idx="1">
                    <c:v>3140.9839895942105</c:v>
                  </c:pt>
                  <c:pt idx="2">
                    <c:v>3196.5279497159499</c:v>
                  </c:pt>
                  <c:pt idx="3">
                    <c:v>2405.7369283767694</c:v>
                  </c:pt>
                  <c:pt idx="4">
                    <c:v>4712.6183561867256</c:v>
                  </c:pt>
                  <c:pt idx="5">
                    <c:v>2821.9567952214952</c:v>
                  </c:pt>
                  <c:pt idx="6">
                    <c:v>6901.1522524886777</c:v>
                  </c:pt>
                  <c:pt idx="7">
                    <c:v>2742.3048452839421</c:v>
                  </c:pt>
                  <c:pt idx="8">
                    <c:v>3189.2529248913361</c:v>
                  </c:pt>
                  <c:pt idx="9">
                    <c:v>2244.5095886963682</c:v>
                  </c:pt>
                  <c:pt idx="10">
                    <c:v>1535.1041883212226</c:v>
                  </c:pt>
                  <c:pt idx="11">
                    <c:v>1517.5624981932701</c:v>
                  </c:pt>
                  <c:pt idx="12">
                    <c:v>2257.1638465426236</c:v>
                  </c:pt>
                  <c:pt idx="13">
                    <c:v>7295.937865493137</c:v>
                  </c:pt>
                  <c:pt idx="14">
                    <c:v>898.55877190794035</c:v>
                  </c:pt>
                  <c:pt idx="15">
                    <c:v>1865.2480299206672</c:v>
                  </c:pt>
                  <c:pt idx="16">
                    <c:v>2692.4704507967745</c:v>
                  </c:pt>
                  <c:pt idx="17">
                    <c:v>2411.4850315458725</c:v>
                  </c:pt>
                  <c:pt idx="18">
                    <c:v>919.75199165182698</c:v>
                  </c:pt>
                  <c:pt idx="19">
                    <c:v>881.88370476608009</c:v>
                  </c:pt>
                </c:numCache>
              </c:numRef>
            </c:plus>
            <c:minus>
              <c:numRef>
                <c:f>'BRF release'!$Y$130:$Y$149</c:f>
                <c:numCache>
                  <c:formatCode>General</c:formatCode>
                  <c:ptCount val="20"/>
                  <c:pt idx="0">
                    <c:v>2550.0026195616374</c:v>
                  </c:pt>
                  <c:pt idx="1">
                    <c:v>3140.9839895942105</c:v>
                  </c:pt>
                  <c:pt idx="2">
                    <c:v>3196.5279497159499</c:v>
                  </c:pt>
                  <c:pt idx="3">
                    <c:v>2405.7369283767694</c:v>
                  </c:pt>
                  <c:pt idx="4">
                    <c:v>4712.6183561867256</c:v>
                  </c:pt>
                  <c:pt idx="5">
                    <c:v>2821.9567952214952</c:v>
                  </c:pt>
                  <c:pt idx="6">
                    <c:v>6901.1522524886777</c:v>
                  </c:pt>
                  <c:pt idx="7">
                    <c:v>2742.3048452839421</c:v>
                  </c:pt>
                  <c:pt idx="8">
                    <c:v>3189.2529248913361</c:v>
                  </c:pt>
                  <c:pt idx="9">
                    <c:v>2244.5095886963682</c:v>
                  </c:pt>
                  <c:pt idx="10">
                    <c:v>1535.1041883212226</c:v>
                  </c:pt>
                  <c:pt idx="11">
                    <c:v>1517.5624981932701</c:v>
                  </c:pt>
                  <c:pt idx="12">
                    <c:v>2257.1638465426236</c:v>
                  </c:pt>
                  <c:pt idx="13">
                    <c:v>7295.937865493137</c:v>
                  </c:pt>
                  <c:pt idx="14">
                    <c:v>898.55877190794035</c:v>
                  </c:pt>
                  <c:pt idx="15">
                    <c:v>1865.2480299206672</c:v>
                  </c:pt>
                  <c:pt idx="16">
                    <c:v>2692.4704507967745</c:v>
                  </c:pt>
                  <c:pt idx="17">
                    <c:v>2411.4850315458725</c:v>
                  </c:pt>
                  <c:pt idx="18">
                    <c:v>919.75199165182698</c:v>
                  </c:pt>
                  <c:pt idx="19">
                    <c:v>881.88370476608009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release'!$V$130:$V$149</c:f>
              <c:numCache>
                <c:formatCode>_(* #,##0_);_(* \(#,##0\);_(* "-"??_);_(@_)</c:formatCode>
                <c:ptCount val="20"/>
                <c:pt idx="0">
                  <c:v>3661.0687399505832</c:v>
                </c:pt>
                <c:pt idx="1">
                  <c:v>4466.2219040187701</c:v>
                </c:pt>
                <c:pt idx="2">
                  <c:v>4482.0998375259041</c:v>
                </c:pt>
                <c:pt idx="3">
                  <c:v>3651.5630277237524</c:v>
                </c:pt>
                <c:pt idx="4">
                  <c:v>6701.0135153589781</c:v>
                </c:pt>
                <c:pt idx="5">
                  <c:v>3695.9746960634106</c:v>
                </c:pt>
                <c:pt idx="6">
                  <c:v>9636.4473544578432</c:v>
                </c:pt>
                <c:pt idx="7">
                  <c:v>3777.1239570567332</c:v>
                </c:pt>
                <c:pt idx="8">
                  <c:v>3739.6479450060251</c:v>
                </c:pt>
                <c:pt idx="9">
                  <c:v>3166.865245372866</c:v>
                </c:pt>
                <c:pt idx="10">
                  <c:v>2261.2759949148003</c:v>
                </c:pt>
                <c:pt idx="11">
                  <c:v>1772.8213459704029</c:v>
                </c:pt>
                <c:pt idx="12">
                  <c:v>2863.4927065059419</c:v>
                </c:pt>
                <c:pt idx="13">
                  <c:v>3817.2718899088964</c:v>
                </c:pt>
                <c:pt idx="14">
                  <c:v>1015.0626160596895</c:v>
                </c:pt>
                <c:pt idx="15">
                  <c:v>1712.0600073246924</c:v>
                </c:pt>
                <c:pt idx="16">
                  <c:v>1930.1031063037472</c:v>
                </c:pt>
                <c:pt idx="17">
                  <c:v>1669.8164062131134</c:v>
                </c:pt>
                <c:pt idx="18">
                  <c:v>725.15284186393887</c:v>
                </c:pt>
                <c:pt idx="19">
                  <c:v>827.30849225400539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E-4C5C-BC14-4EF15CC04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PWSI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release'!$K$151:$K$170</c:f>
                <c:numCache>
                  <c:formatCode>General</c:formatCode>
                  <c:ptCount val="20"/>
                  <c:pt idx="0">
                    <c:v>39.361540947032815</c:v>
                  </c:pt>
                  <c:pt idx="1">
                    <c:v>63.090501131888743</c:v>
                  </c:pt>
                  <c:pt idx="2">
                    <c:v>63.252588014152323</c:v>
                  </c:pt>
                  <c:pt idx="3">
                    <c:v>76.568614847280855</c:v>
                  </c:pt>
                  <c:pt idx="4">
                    <c:v>74.075786033588059</c:v>
                  </c:pt>
                  <c:pt idx="5">
                    <c:v>66.765568532238902</c:v>
                  </c:pt>
                  <c:pt idx="6">
                    <c:v>58.561129600003582</c:v>
                  </c:pt>
                  <c:pt idx="7">
                    <c:v>36.679663395540715</c:v>
                  </c:pt>
                  <c:pt idx="8">
                    <c:v>63.629572019725039</c:v>
                  </c:pt>
                  <c:pt idx="9">
                    <c:v>60.87759939278493</c:v>
                  </c:pt>
                  <c:pt idx="10">
                    <c:v>27.468121873634217</c:v>
                  </c:pt>
                  <c:pt idx="11">
                    <c:v>25.955195489792231</c:v>
                  </c:pt>
                  <c:pt idx="12">
                    <c:v>14.737380794659272</c:v>
                  </c:pt>
                  <c:pt idx="13">
                    <c:v>26.164258111602674</c:v>
                  </c:pt>
                  <c:pt idx="14">
                    <c:v>18.856514505397392</c:v>
                  </c:pt>
                  <c:pt idx="15">
                    <c:v>18.491141449041159</c:v>
                  </c:pt>
                  <c:pt idx="16">
                    <c:v>17.597464251062718</c:v>
                  </c:pt>
                  <c:pt idx="17">
                    <c:v>28.015927747525335</c:v>
                  </c:pt>
                  <c:pt idx="18">
                    <c:v>27.927332892815553</c:v>
                  </c:pt>
                  <c:pt idx="19">
                    <c:v>12.195233756332186</c:v>
                  </c:pt>
                </c:numCache>
              </c:numRef>
            </c:plus>
            <c:minus>
              <c:numRef>
                <c:f>'BRF release'!$K$151:$K$170</c:f>
                <c:numCache>
                  <c:formatCode>General</c:formatCode>
                  <c:ptCount val="20"/>
                  <c:pt idx="0">
                    <c:v>39.361540947032815</c:v>
                  </c:pt>
                  <c:pt idx="1">
                    <c:v>63.090501131888743</c:v>
                  </c:pt>
                  <c:pt idx="2">
                    <c:v>63.252588014152323</c:v>
                  </c:pt>
                  <c:pt idx="3">
                    <c:v>76.568614847280855</c:v>
                  </c:pt>
                  <c:pt idx="4">
                    <c:v>74.075786033588059</c:v>
                  </c:pt>
                  <c:pt idx="5">
                    <c:v>66.765568532238902</c:v>
                  </c:pt>
                  <c:pt idx="6">
                    <c:v>58.561129600003582</c:v>
                  </c:pt>
                  <c:pt idx="7">
                    <c:v>36.679663395540715</c:v>
                  </c:pt>
                  <c:pt idx="8">
                    <c:v>63.629572019725039</c:v>
                  </c:pt>
                  <c:pt idx="9">
                    <c:v>60.87759939278493</c:v>
                  </c:pt>
                  <c:pt idx="10">
                    <c:v>27.468121873634217</c:v>
                  </c:pt>
                  <c:pt idx="11">
                    <c:v>25.955195489792231</c:v>
                  </c:pt>
                  <c:pt idx="12">
                    <c:v>14.737380794659272</c:v>
                  </c:pt>
                  <c:pt idx="13">
                    <c:v>26.164258111602674</c:v>
                  </c:pt>
                  <c:pt idx="14">
                    <c:v>18.856514505397392</c:v>
                  </c:pt>
                  <c:pt idx="15">
                    <c:v>18.491141449041159</c:v>
                  </c:pt>
                  <c:pt idx="16">
                    <c:v>17.597464251062718</c:v>
                  </c:pt>
                  <c:pt idx="17">
                    <c:v>28.015927747525335</c:v>
                  </c:pt>
                  <c:pt idx="18">
                    <c:v>27.927332892815553</c:v>
                  </c:pt>
                  <c:pt idx="19">
                    <c:v>12.195233756332186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release'!$H$151:$H$170</c:f>
              <c:numCache>
                <c:formatCode>0</c:formatCode>
                <c:ptCount val="20"/>
                <c:pt idx="0">
                  <c:v>867.91484059600009</c:v>
                </c:pt>
                <c:pt idx="1">
                  <c:v>545.99021865199995</c:v>
                </c:pt>
                <c:pt idx="2">
                  <c:v>755.23810407500002</c:v>
                </c:pt>
                <c:pt idx="3">
                  <c:v>759.1694929680001</c:v>
                </c:pt>
                <c:pt idx="4">
                  <c:v>1440.4320710500001</c:v>
                </c:pt>
                <c:pt idx="5">
                  <c:v>1239.2394071579999</c:v>
                </c:pt>
                <c:pt idx="6">
                  <c:v>2005.228689024</c:v>
                </c:pt>
                <c:pt idx="7">
                  <c:v>677.77841706699996</c:v>
                </c:pt>
                <c:pt idx="8">
                  <c:v>1646.3229626880002</c:v>
                </c:pt>
                <c:pt idx="9">
                  <c:v>809.84279774200002</c:v>
                </c:pt>
                <c:pt idx="10">
                  <c:v>519.43905249299996</c:v>
                </c:pt>
                <c:pt idx="11">
                  <c:v>511.15160107200001</c:v>
                </c:pt>
                <c:pt idx="12">
                  <c:v>241.091516316</c:v>
                </c:pt>
                <c:pt idx="13">
                  <c:v>577.371793174</c:v>
                </c:pt>
                <c:pt idx="14">
                  <c:v>361.18330850400002</c:v>
                </c:pt>
                <c:pt idx="15">
                  <c:v>413.01759071599997</c:v>
                </c:pt>
                <c:pt idx="16">
                  <c:v>391.78102856000004</c:v>
                </c:pt>
                <c:pt idx="17">
                  <c:v>448.48181663999998</c:v>
                </c:pt>
                <c:pt idx="18">
                  <c:v>422.097034904</c:v>
                </c:pt>
                <c:pt idx="19">
                  <c:v>328.79410855200001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9-45EE-8ED2-C048CC5CE0B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release'!$T$151:$T$170</c:f>
                <c:numCache>
                  <c:formatCode>General</c:formatCode>
                  <c:ptCount val="20"/>
                  <c:pt idx="0">
                    <c:v>1937.2930347124141</c:v>
                  </c:pt>
                  <c:pt idx="1">
                    <c:v>2311.7602067867615</c:v>
                  </c:pt>
                  <c:pt idx="2">
                    <c:v>313.10678696626695</c:v>
                  </c:pt>
                  <c:pt idx="3">
                    <c:v>1147.0822843572273</c:v>
                  </c:pt>
                  <c:pt idx="4">
                    <c:v>4387.9409357972027</c:v>
                  </c:pt>
                  <c:pt idx="5">
                    <c:v>3115.2597742986504</c:v>
                  </c:pt>
                  <c:pt idx="6">
                    <c:v>112.26258573156191</c:v>
                  </c:pt>
                  <c:pt idx="7">
                    <c:v>1918.9954527813452</c:v>
                  </c:pt>
                  <c:pt idx="8">
                    <c:v>5291.295047172096</c:v>
                  </c:pt>
                  <c:pt idx="9">
                    <c:v>2819.1487833615879</c:v>
                  </c:pt>
                  <c:pt idx="10">
                    <c:v>968.61654985804432</c:v>
                  </c:pt>
                  <c:pt idx="11">
                    <c:v>1689.099263595612</c:v>
                  </c:pt>
                  <c:pt idx="12">
                    <c:v>1629.8284110528371</c:v>
                  </c:pt>
                  <c:pt idx="13">
                    <c:v>1804.5814040672028</c:v>
                  </c:pt>
                  <c:pt idx="14">
                    <c:v>1427.8678461499799</c:v>
                  </c:pt>
                  <c:pt idx="15">
                    <c:v>806.36536820608387</c:v>
                  </c:pt>
                  <c:pt idx="16">
                    <c:v>459.39564375710773</c:v>
                  </c:pt>
                  <c:pt idx="17">
                    <c:v>1610.219122184986</c:v>
                  </c:pt>
                  <c:pt idx="18">
                    <c:v>2353.9435158278316</c:v>
                  </c:pt>
                  <c:pt idx="19">
                    <c:v>2464.1124342763496</c:v>
                  </c:pt>
                </c:numCache>
              </c:numRef>
            </c:plus>
            <c:minus>
              <c:numRef>
                <c:f>'BRF release'!$T$151:$T$170</c:f>
                <c:numCache>
                  <c:formatCode>General</c:formatCode>
                  <c:ptCount val="20"/>
                  <c:pt idx="0">
                    <c:v>1937.2930347124141</c:v>
                  </c:pt>
                  <c:pt idx="1">
                    <c:v>2311.7602067867615</c:v>
                  </c:pt>
                  <c:pt idx="2">
                    <c:v>313.10678696626695</c:v>
                  </c:pt>
                  <c:pt idx="3">
                    <c:v>1147.0822843572273</c:v>
                  </c:pt>
                  <c:pt idx="4">
                    <c:v>4387.9409357972027</c:v>
                  </c:pt>
                  <c:pt idx="5">
                    <c:v>3115.2597742986504</c:v>
                  </c:pt>
                  <c:pt idx="6">
                    <c:v>112.26258573156191</c:v>
                  </c:pt>
                  <c:pt idx="7">
                    <c:v>1918.9954527813452</c:v>
                  </c:pt>
                  <c:pt idx="8">
                    <c:v>5291.295047172096</c:v>
                  </c:pt>
                  <c:pt idx="9">
                    <c:v>2819.1487833615879</c:v>
                  </c:pt>
                  <c:pt idx="10">
                    <c:v>968.61654985804432</c:v>
                  </c:pt>
                  <c:pt idx="11">
                    <c:v>1689.099263595612</c:v>
                  </c:pt>
                  <c:pt idx="12">
                    <c:v>1629.8284110528371</c:v>
                  </c:pt>
                  <c:pt idx="13">
                    <c:v>1804.5814040672028</c:v>
                  </c:pt>
                  <c:pt idx="14">
                    <c:v>1427.8678461499799</c:v>
                  </c:pt>
                  <c:pt idx="15">
                    <c:v>806.36536820608387</c:v>
                  </c:pt>
                  <c:pt idx="16">
                    <c:v>459.39564375710773</c:v>
                  </c:pt>
                  <c:pt idx="17">
                    <c:v>1610.219122184986</c:v>
                  </c:pt>
                  <c:pt idx="18">
                    <c:v>2353.9435158278316</c:v>
                  </c:pt>
                  <c:pt idx="19">
                    <c:v>2464.1124342763496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release'!$Q$151:$Q$170</c:f>
              <c:numCache>
                <c:formatCode>_(* #,##0_);_(* \(#,##0\);_(* "-"??_);_(@_)</c:formatCode>
                <c:ptCount val="20"/>
                <c:pt idx="0">
                  <c:v>2069.0591056022968</c:v>
                </c:pt>
                <c:pt idx="1">
                  <c:v>2481.6580292456028</c:v>
                </c:pt>
                <c:pt idx="2">
                  <c:v>307.54276818085498</c:v>
                </c:pt>
                <c:pt idx="3">
                  <c:v>1208.0054791469436</c:v>
                </c:pt>
                <c:pt idx="4">
                  <c:v>4720.6657100327502</c:v>
                </c:pt>
                <c:pt idx="5">
                  <c:v>3334.8557709492679</c:v>
                </c:pt>
                <c:pt idx="6">
                  <c:v>73.338963445885099</c:v>
                </c:pt>
                <c:pt idx="7">
                  <c:v>2060.6281171116848</c:v>
                </c:pt>
                <c:pt idx="8">
                  <c:v>5693.4732278739621</c:v>
                </c:pt>
                <c:pt idx="9">
                  <c:v>3035.6158846371077</c:v>
                </c:pt>
                <c:pt idx="10">
                  <c:v>1038.2276823787713</c:v>
                </c:pt>
                <c:pt idx="11">
                  <c:v>1818.187074521248</c:v>
                </c:pt>
                <c:pt idx="12">
                  <c:v>1092.9898056444054</c:v>
                </c:pt>
                <c:pt idx="13">
                  <c:v>1101.2640150006994</c:v>
                </c:pt>
                <c:pt idx="14">
                  <c:v>783.60647611495563</c:v>
                </c:pt>
                <c:pt idx="15">
                  <c:v>433.56702491346317</c:v>
                </c:pt>
                <c:pt idx="16">
                  <c:v>277.75308587092184</c:v>
                </c:pt>
                <c:pt idx="17">
                  <c:v>981.48348210715312</c:v>
                </c:pt>
                <c:pt idx="18">
                  <c:v>1529.7483128533061</c:v>
                </c:pt>
                <c:pt idx="19">
                  <c:v>1163.8741788645909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9-45EE-8ED2-C048CC5CE0B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release'!$Y$151:$Y$170</c:f>
                <c:numCache>
                  <c:formatCode>General</c:formatCode>
                  <c:ptCount val="20"/>
                  <c:pt idx="0">
                    <c:v>1937.6928634979693</c:v>
                  </c:pt>
                  <c:pt idx="1">
                    <c:v>2312.6209514349393</c:v>
                  </c:pt>
                  <c:pt idx="2">
                    <c:v>319.43191752676717</c:v>
                  </c:pt>
                  <c:pt idx="3">
                    <c:v>1149.6349506977535</c:v>
                  </c:pt>
                  <c:pt idx="4">
                    <c:v>4388.5661528705841</c:v>
                  </c:pt>
                  <c:pt idx="5">
                    <c:v>3115.9751447186982</c:v>
                  </c:pt>
                  <c:pt idx="6">
                    <c:v>126.61869551991406</c:v>
                  </c:pt>
                  <c:pt idx="7">
                    <c:v>1919.3459681626682</c:v>
                  </c:pt>
                  <c:pt idx="8">
                    <c:v>5291.677616660274</c:v>
                  </c:pt>
                  <c:pt idx="9">
                    <c:v>2819.8060119158818</c:v>
                  </c:pt>
                  <c:pt idx="10">
                    <c:v>969.00594341735905</c:v>
                  </c:pt>
                  <c:pt idx="11">
                    <c:v>1689.2986694045999</c:v>
                  </c:pt>
                  <c:pt idx="12">
                    <c:v>1629.8950395248469</c:v>
                  </c:pt>
                  <c:pt idx="13">
                    <c:v>1804.77106922393</c:v>
                  </c:pt>
                  <c:pt idx="14">
                    <c:v>1427.9923508927752</c:v>
                  </c:pt>
                  <c:pt idx="15">
                    <c:v>806.57735484838759</c:v>
                  </c:pt>
                  <c:pt idx="16">
                    <c:v>459.7325616606625</c:v>
                  </c:pt>
                  <c:pt idx="17">
                    <c:v>1610.4628259161218</c:v>
                  </c:pt>
                  <c:pt idx="18">
                    <c:v>2354.1091758094817</c:v>
                  </c:pt>
                  <c:pt idx="19">
                    <c:v>2464.1426120421052</c:v>
                  </c:pt>
                </c:numCache>
              </c:numRef>
            </c:plus>
            <c:minus>
              <c:numRef>
                <c:f>'BRF release'!$Y$151:$Y$170</c:f>
                <c:numCache>
                  <c:formatCode>General</c:formatCode>
                  <c:ptCount val="20"/>
                  <c:pt idx="0">
                    <c:v>1937.6928634979693</c:v>
                  </c:pt>
                  <c:pt idx="1">
                    <c:v>2312.6209514349393</c:v>
                  </c:pt>
                  <c:pt idx="2">
                    <c:v>319.43191752676717</c:v>
                  </c:pt>
                  <c:pt idx="3">
                    <c:v>1149.6349506977535</c:v>
                  </c:pt>
                  <c:pt idx="4">
                    <c:v>4388.5661528705841</c:v>
                  </c:pt>
                  <c:pt idx="5">
                    <c:v>3115.9751447186982</c:v>
                  </c:pt>
                  <c:pt idx="6">
                    <c:v>126.61869551991406</c:v>
                  </c:pt>
                  <c:pt idx="7">
                    <c:v>1919.3459681626682</c:v>
                  </c:pt>
                  <c:pt idx="8">
                    <c:v>5291.677616660274</c:v>
                  </c:pt>
                  <c:pt idx="9">
                    <c:v>2819.8060119158818</c:v>
                  </c:pt>
                  <c:pt idx="10">
                    <c:v>969.00594341735905</c:v>
                  </c:pt>
                  <c:pt idx="11">
                    <c:v>1689.2986694045999</c:v>
                  </c:pt>
                  <c:pt idx="12">
                    <c:v>1629.8950395248469</c:v>
                  </c:pt>
                  <c:pt idx="13">
                    <c:v>1804.77106922393</c:v>
                  </c:pt>
                  <c:pt idx="14">
                    <c:v>1427.9923508927752</c:v>
                  </c:pt>
                  <c:pt idx="15">
                    <c:v>806.57735484838759</c:v>
                  </c:pt>
                  <c:pt idx="16">
                    <c:v>459.7325616606625</c:v>
                  </c:pt>
                  <c:pt idx="17">
                    <c:v>1610.4628259161218</c:v>
                  </c:pt>
                  <c:pt idx="18">
                    <c:v>2354.1091758094817</c:v>
                  </c:pt>
                  <c:pt idx="19">
                    <c:v>2464.1426120421052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release'!$V$151:$V$170</c:f>
              <c:numCache>
                <c:formatCode>_(* #,##0_);_(* \(#,##0\);_(* "-"??_);_(@_)</c:formatCode>
                <c:ptCount val="20"/>
                <c:pt idx="0">
                  <c:v>2936.9739461982967</c:v>
                </c:pt>
                <c:pt idx="1">
                  <c:v>3027.6482478976027</c:v>
                </c:pt>
                <c:pt idx="2">
                  <c:v>1062.780872255855</c:v>
                </c:pt>
                <c:pt idx="3">
                  <c:v>1967.1749721149436</c:v>
                </c:pt>
                <c:pt idx="4">
                  <c:v>6161.0977810827499</c:v>
                </c:pt>
                <c:pt idx="5">
                  <c:v>4574.0951781072681</c:v>
                </c:pt>
                <c:pt idx="6">
                  <c:v>2078.5676524698852</c:v>
                </c:pt>
                <c:pt idx="7">
                  <c:v>2738.4065341786845</c:v>
                </c:pt>
                <c:pt idx="8">
                  <c:v>7339.7961905619622</c:v>
                </c:pt>
                <c:pt idx="9">
                  <c:v>3845.4586823791078</c:v>
                </c:pt>
                <c:pt idx="10">
                  <c:v>1557.6667348717713</c:v>
                </c:pt>
                <c:pt idx="11">
                  <c:v>2329.3386755932479</c:v>
                </c:pt>
                <c:pt idx="12">
                  <c:v>1334.0813219604054</c:v>
                </c:pt>
                <c:pt idx="13">
                  <c:v>1678.6358081746994</c:v>
                </c:pt>
                <c:pt idx="14">
                  <c:v>1144.7897846189558</c:v>
                </c:pt>
                <c:pt idx="15">
                  <c:v>846.58461562946309</c:v>
                </c:pt>
                <c:pt idx="16">
                  <c:v>669.53411443092182</c:v>
                </c:pt>
                <c:pt idx="17">
                  <c:v>1429.9652987471532</c:v>
                </c:pt>
                <c:pt idx="18">
                  <c:v>1951.8453477573062</c:v>
                </c:pt>
                <c:pt idx="19">
                  <c:v>1492.6682874165908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9-45EE-8ED2-C048CC5C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PWSO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release'!$K$172:$K$191</c:f>
                <c:numCache>
                  <c:formatCode>General</c:formatCode>
                  <c:ptCount val="20"/>
                  <c:pt idx="0">
                    <c:v>12.383542163356589</c:v>
                  </c:pt>
                  <c:pt idx="1">
                    <c:v>53.636053872498856</c:v>
                  </c:pt>
                  <c:pt idx="2">
                    <c:v>64.307355685326826</c:v>
                  </c:pt>
                  <c:pt idx="3">
                    <c:v>56.771302129093613</c:v>
                  </c:pt>
                  <c:pt idx="4">
                    <c:v>29.718730325122301</c:v>
                  </c:pt>
                  <c:pt idx="5">
                    <c:v>44.755764230686601</c:v>
                  </c:pt>
                  <c:pt idx="6">
                    <c:v>42.907495036109367</c:v>
                  </c:pt>
                  <c:pt idx="7">
                    <c:v>24.136024009505689</c:v>
                  </c:pt>
                  <c:pt idx="8">
                    <c:v>9.4533538123015113</c:v>
                  </c:pt>
                  <c:pt idx="9">
                    <c:v>19.885117720566804</c:v>
                  </c:pt>
                  <c:pt idx="10">
                    <c:v>23.88140574986171</c:v>
                  </c:pt>
                  <c:pt idx="11">
                    <c:v>13.610362400659286</c:v>
                  </c:pt>
                  <c:pt idx="12">
                    <c:v>8.9891335832211094</c:v>
                  </c:pt>
                  <c:pt idx="13">
                    <c:v>15.383991163984149</c:v>
                  </c:pt>
                  <c:pt idx="14">
                    <c:v>15.316232758597003</c:v>
                  </c:pt>
                  <c:pt idx="15">
                    <c:v>13.127805599473264</c:v>
                  </c:pt>
                  <c:pt idx="16">
                    <c:v>16.482369710329884</c:v>
                  </c:pt>
                  <c:pt idx="17">
                    <c:v>17.774359099299193</c:v>
                  </c:pt>
                  <c:pt idx="18">
                    <c:v>10.428388836544368</c:v>
                  </c:pt>
                  <c:pt idx="19">
                    <c:v>14.125909316727753</c:v>
                  </c:pt>
                </c:numCache>
              </c:numRef>
            </c:plus>
            <c:minus>
              <c:numRef>
                <c:f>'BRF release'!$K$172:$K$191</c:f>
                <c:numCache>
                  <c:formatCode>General</c:formatCode>
                  <c:ptCount val="20"/>
                  <c:pt idx="0">
                    <c:v>12.383542163356589</c:v>
                  </c:pt>
                  <c:pt idx="1">
                    <c:v>53.636053872498856</c:v>
                  </c:pt>
                  <c:pt idx="2">
                    <c:v>64.307355685326826</c:v>
                  </c:pt>
                  <c:pt idx="3">
                    <c:v>56.771302129093613</c:v>
                  </c:pt>
                  <c:pt idx="4">
                    <c:v>29.718730325122301</c:v>
                  </c:pt>
                  <c:pt idx="5">
                    <c:v>44.755764230686601</c:v>
                  </c:pt>
                  <c:pt idx="6">
                    <c:v>42.907495036109367</c:v>
                  </c:pt>
                  <c:pt idx="7">
                    <c:v>24.136024009505689</c:v>
                  </c:pt>
                  <c:pt idx="8">
                    <c:v>9.4533538123015113</c:v>
                  </c:pt>
                  <c:pt idx="9">
                    <c:v>19.885117720566804</c:v>
                  </c:pt>
                  <c:pt idx="10">
                    <c:v>23.88140574986171</c:v>
                  </c:pt>
                  <c:pt idx="11">
                    <c:v>13.610362400659286</c:v>
                  </c:pt>
                  <c:pt idx="12">
                    <c:v>8.9891335832211094</c:v>
                  </c:pt>
                  <c:pt idx="13">
                    <c:v>15.383991163984149</c:v>
                  </c:pt>
                  <c:pt idx="14">
                    <c:v>15.316232758597003</c:v>
                  </c:pt>
                  <c:pt idx="15">
                    <c:v>13.127805599473264</c:v>
                  </c:pt>
                  <c:pt idx="16">
                    <c:v>16.482369710329884</c:v>
                  </c:pt>
                  <c:pt idx="17">
                    <c:v>17.774359099299193</c:v>
                  </c:pt>
                  <c:pt idx="18">
                    <c:v>10.428388836544368</c:v>
                  </c:pt>
                  <c:pt idx="19">
                    <c:v>14.125909316727753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release'!$H$172:$H$191</c:f>
              <c:numCache>
                <c:formatCode>0</c:formatCode>
                <c:ptCount val="20"/>
                <c:pt idx="0">
                  <c:v>679.84000406400003</c:v>
                </c:pt>
                <c:pt idx="1">
                  <c:v>1636.59717269</c:v>
                </c:pt>
                <c:pt idx="2">
                  <c:v>1514.119117446</c:v>
                </c:pt>
                <c:pt idx="3">
                  <c:v>1428.4730515489998</c:v>
                </c:pt>
                <c:pt idx="4">
                  <c:v>1317.740146744</c:v>
                </c:pt>
                <c:pt idx="5">
                  <c:v>1534.5834447719999</c:v>
                </c:pt>
                <c:pt idx="6">
                  <c:v>1238.449365123</c:v>
                </c:pt>
                <c:pt idx="7">
                  <c:v>1078.5719638400001</c:v>
                </c:pt>
                <c:pt idx="8">
                  <c:v>662.62316543399993</c:v>
                </c:pt>
                <c:pt idx="9">
                  <c:v>682.88874437300001</c:v>
                </c:pt>
                <c:pt idx="10">
                  <c:v>727.39574262799999</c:v>
                </c:pt>
                <c:pt idx="11">
                  <c:v>438.91421749</c:v>
                </c:pt>
                <c:pt idx="12">
                  <c:v>378.36920431100003</c:v>
                </c:pt>
                <c:pt idx="13">
                  <c:v>419.27552341199998</c:v>
                </c:pt>
                <c:pt idx="14">
                  <c:v>298.12686624000003</c:v>
                </c:pt>
                <c:pt idx="15">
                  <c:v>369.68300480799996</c:v>
                </c:pt>
                <c:pt idx="16">
                  <c:v>384.12633270000003</c:v>
                </c:pt>
                <c:pt idx="17">
                  <c:v>638.32431494499997</c:v>
                </c:pt>
                <c:pt idx="18">
                  <c:v>345.86122429800002</c:v>
                </c:pt>
                <c:pt idx="19">
                  <c:v>476.44481484600004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10A-A209-583BD30629B1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release'!$T$172:$T$191</c:f>
                <c:numCache>
                  <c:formatCode>General</c:formatCode>
                  <c:ptCount val="20"/>
                  <c:pt idx="0">
                    <c:v>493.82067252626018</c:v>
                  </c:pt>
                  <c:pt idx="1">
                    <c:v>1159.290241919937</c:v>
                  </c:pt>
                  <c:pt idx="2">
                    <c:v>1062.7738881201622</c:v>
                  </c:pt>
                  <c:pt idx="3">
                    <c:v>1134.863283519574</c:v>
                  </c:pt>
                  <c:pt idx="4">
                    <c:v>1279.5767466590817</c:v>
                  </c:pt>
                  <c:pt idx="5">
                    <c:v>1196.4848071930783</c:v>
                  </c:pt>
                  <c:pt idx="6">
                    <c:v>1149.3392626413108</c:v>
                  </c:pt>
                  <c:pt idx="7">
                    <c:v>882.01125467257168</c:v>
                  </c:pt>
                  <c:pt idx="8">
                    <c:v>610.67396000907843</c:v>
                  </c:pt>
                  <c:pt idx="9">
                    <c:v>635.10091840944165</c:v>
                  </c:pt>
                  <c:pt idx="10">
                    <c:v>681.15788312599204</c:v>
                  </c:pt>
                  <c:pt idx="11">
                    <c:v>534.77486035154232</c:v>
                  </c:pt>
                  <c:pt idx="12">
                    <c:v>1287.674284170809</c:v>
                  </c:pt>
                  <c:pt idx="13">
                    <c:v>322.92574448766959</c:v>
                  </c:pt>
                  <c:pt idx="14">
                    <c:v>1178.4170887762382</c:v>
                  </c:pt>
                  <c:pt idx="15">
                    <c:v>911.24955259196872</c:v>
                  </c:pt>
                  <c:pt idx="16">
                    <c:v>390.87539185943393</c:v>
                  </c:pt>
                  <c:pt idx="17">
                    <c:v>330.93466747430097</c:v>
                  </c:pt>
                  <c:pt idx="18">
                    <c:v>891.15703388554073</c:v>
                  </c:pt>
                  <c:pt idx="19">
                    <c:v>732.18807603819812</c:v>
                  </c:pt>
                </c:numCache>
              </c:numRef>
            </c:plus>
            <c:minus>
              <c:numRef>
                <c:f>'BRF release'!$T$172:$T$191</c:f>
                <c:numCache>
                  <c:formatCode>General</c:formatCode>
                  <c:ptCount val="20"/>
                  <c:pt idx="0">
                    <c:v>493.82067252626018</c:v>
                  </c:pt>
                  <c:pt idx="1">
                    <c:v>1159.290241919937</c:v>
                  </c:pt>
                  <c:pt idx="2">
                    <c:v>1062.7738881201622</c:v>
                  </c:pt>
                  <c:pt idx="3">
                    <c:v>1134.863283519574</c:v>
                  </c:pt>
                  <c:pt idx="4">
                    <c:v>1279.5767466590817</c:v>
                  </c:pt>
                  <c:pt idx="5">
                    <c:v>1196.4848071930783</c:v>
                  </c:pt>
                  <c:pt idx="6">
                    <c:v>1149.3392626413108</c:v>
                  </c:pt>
                  <c:pt idx="7">
                    <c:v>882.01125467257168</c:v>
                  </c:pt>
                  <c:pt idx="8">
                    <c:v>610.67396000907843</c:v>
                  </c:pt>
                  <c:pt idx="9">
                    <c:v>635.10091840944165</c:v>
                  </c:pt>
                  <c:pt idx="10">
                    <c:v>681.15788312599204</c:v>
                  </c:pt>
                  <c:pt idx="11">
                    <c:v>534.77486035154232</c:v>
                  </c:pt>
                  <c:pt idx="12">
                    <c:v>1287.674284170809</c:v>
                  </c:pt>
                  <c:pt idx="13">
                    <c:v>322.92574448766959</c:v>
                  </c:pt>
                  <c:pt idx="14">
                    <c:v>1178.4170887762382</c:v>
                  </c:pt>
                  <c:pt idx="15">
                    <c:v>911.24955259196872</c:v>
                  </c:pt>
                  <c:pt idx="16">
                    <c:v>390.87539185943393</c:v>
                  </c:pt>
                  <c:pt idx="17">
                    <c:v>330.93466747430097</c:v>
                  </c:pt>
                  <c:pt idx="18">
                    <c:v>891.15703388554073</c:v>
                  </c:pt>
                  <c:pt idx="19">
                    <c:v>732.18807603819812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release'!$Q$172:$Q$191</c:f>
              <c:numCache>
                <c:formatCode>_(* #,##0_);_(* \(#,##0\);_(* "-"??_);_(@_)</c:formatCode>
                <c:ptCount val="20"/>
                <c:pt idx="0">
                  <c:v>278.65542439089467</c:v>
                </c:pt>
                <c:pt idx="1">
                  <c:v>654.16968613691301</c:v>
                </c:pt>
                <c:pt idx="2">
                  <c:v>600.39235430116787</c:v>
                </c:pt>
                <c:pt idx="3">
                  <c:v>640.38592851329929</c:v>
                </c:pt>
                <c:pt idx="4">
                  <c:v>723.5693082121378</c:v>
                </c:pt>
                <c:pt idx="5">
                  <c:v>676.13857664634497</c:v>
                </c:pt>
                <c:pt idx="6">
                  <c:v>649.87476277004146</c:v>
                </c:pt>
                <c:pt idx="7">
                  <c:v>497.70541040940543</c:v>
                </c:pt>
                <c:pt idx="8">
                  <c:v>344.59394059034435</c:v>
                </c:pt>
                <c:pt idx="9">
                  <c:v>358.37769821395807</c:v>
                </c:pt>
                <c:pt idx="10">
                  <c:v>385.03461451059553</c:v>
                </c:pt>
                <c:pt idx="11">
                  <c:v>302.33526102772731</c:v>
                </c:pt>
                <c:pt idx="12">
                  <c:v>595.07855720823864</c:v>
                </c:pt>
                <c:pt idx="13">
                  <c:v>151.90189880527481</c:v>
                </c:pt>
                <c:pt idx="14">
                  <c:v>462.7062874460135</c:v>
                </c:pt>
                <c:pt idx="15">
                  <c:v>371.33893367463872</c:v>
                </c:pt>
                <c:pt idx="16">
                  <c:v>143.359924296483</c:v>
                </c:pt>
                <c:pt idx="17">
                  <c:v>136.79583303971282</c:v>
                </c:pt>
                <c:pt idx="18">
                  <c:v>277.84757891799836</c:v>
                </c:pt>
                <c:pt idx="19">
                  <c:v>178.1096571517684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10A-A209-583BD30629B1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release'!$Y$172:$Y$191</c:f>
                <c:numCache>
                  <c:formatCode>General</c:formatCode>
                  <c:ptCount val="20"/>
                  <c:pt idx="0">
                    <c:v>493.97591918108674</c:v>
                  </c:pt>
                  <c:pt idx="1">
                    <c:v>1160.5303491446484</c:v>
                  </c:pt>
                  <c:pt idx="2">
                    <c:v>1064.7176965117499</c:v>
                  </c:pt>
                  <c:pt idx="3">
                    <c:v>1136.2823826084173</c:v>
                  </c:pt>
                  <c:pt idx="4">
                    <c:v>1279.9218153945096</c:v>
                  </c:pt>
                  <c:pt idx="5">
                    <c:v>1197.3215826484252</c:v>
                  </c:pt>
                  <c:pt idx="6">
                    <c:v>1150.1399018289667</c:v>
                  </c:pt>
                  <c:pt idx="7">
                    <c:v>882.34143109346928</c:v>
                  </c:pt>
                  <c:pt idx="8">
                    <c:v>610.74712552043172</c:v>
                  </c:pt>
                  <c:pt idx="9">
                    <c:v>635.41214536021971</c:v>
                  </c:pt>
                  <c:pt idx="10">
                    <c:v>681.57639578059934</c:v>
                  </c:pt>
                  <c:pt idx="11">
                    <c:v>534.94802853051897</c:v>
                  </c:pt>
                  <c:pt idx="12">
                    <c:v>1287.705659938397</c:v>
                  </c:pt>
                  <c:pt idx="13">
                    <c:v>323.29197892470091</c:v>
                  </c:pt>
                  <c:pt idx="14">
                    <c:v>1178.5166193591756</c:v>
                  </c:pt>
                  <c:pt idx="15">
                    <c:v>911.34410975159142</c:v>
                  </c:pt>
                  <c:pt idx="16">
                    <c:v>391.22275045366933</c:v>
                  </c:pt>
                  <c:pt idx="17">
                    <c:v>331.41165033492251</c:v>
                  </c:pt>
                  <c:pt idx="18">
                    <c:v>891.21804870491781</c:v>
                  </c:pt>
                  <c:pt idx="19">
                    <c:v>732.32432706181669</c:v>
                  </c:pt>
                </c:numCache>
              </c:numRef>
            </c:plus>
            <c:minus>
              <c:numRef>
                <c:f>'BRF release'!$Y$172:$Y$191</c:f>
                <c:numCache>
                  <c:formatCode>General</c:formatCode>
                  <c:ptCount val="20"/>
                  <c:pt idx="0">
                    <c:v>493.97591918108674</c:v>
                  </c:pt>
                  <c:pt idx="1">
                    <c:v>1160.5303491446484</c:v>
                  </c:pt>
                  <c:pt idx="2">
                    <c:v>1064.7176965117499</c:v>
                  </c:pt>
                  <c:pt idx="3">
                    <c:v>1136.2823826084173</c:v>
                  </c:pt>
                  <c:pt idx="4">
                    <c:v>1279.9218153945096</c:v>
                  </c:pt>
                  <c:pt idx="5">
                    <c:v>1197.3215826484252</c:v>
                  </c:pt>
                  <c:pt idx="6">
                    <c:v>1150.1399018289667</c:v>
                  </c:pt>
                  <c:pt idx="7">
                    <c:v>882.34143109346928</c:v>
                  </c:pt>
                  <c:pt idx="8">
                    <c:v>610.74712552043172</c:v>
                  </c:pt>
                  <c:pt idx="9">
                    <c:v>635.41214536021971</c:v>
                  </c:pt>
                  <c:pt idx="10">
                    <c:v>681.57639578059934</c:v>
                  </c:pt>
                  <c:pt idx="11">
                    <c:v>534.94802853051897</c:v>
                  </c:pt>
                  <c:pt idx="12">
                    <c:v>1287.705659938397</c:v>
                  </c:pt>
                  <c:pt idx="13">
                    <c:v>323.29197892470091</c:v>
                  </c:pt>
                  <c:pt idx="14">
                    <c:v>1178.5166193591756</c:v>
                  </c:pt>
                  <c:pt idx="15">
                    <c:v>911.34410975159142</c:v>
                  </c:pt>
                  <c:pt idx="16">
                    <c:v>391.22275045366933</c:v>
                  </c:pt>
                  <c:pt idx="17">
                    <c:v>331.41165033492251</c:v>
                  </c:pt>
                  <c:pt idx="18">
                    <c:v>891.21804870491781</c:v>
                  </c:pt>
                  <c:pt idx="19">
                    <c:v>732.32432706181669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release'!$V$172:$V$191</c:f>
              <c:numCache>
                <c:formatCode>_(* #,##0_);_(* \(#,##0\);_(* "-"??_);_(@_)</c:formatCode>
                <c:ptCount val="20"/>
                <c:pt idx="0">
                  <c:v>958.49542845489464</c:v>
                </c:pt>
                <c:pt idx="1">
                  <c:v>2290.766858826913</c:v>
                </c:pt>
                <c:pt idx="2">
                  <c:v>2114.5114717471679</c:v>
                </c:pt>
                <c:pt idx="3">
                  <c:v>2068.858980062299</c:v>
                </c:pt>
                <c:pt idx="4">
                  <c:v>2041.3094549561379</c:v>
                </c:pt>
                <c:pt idx="5">
                  <c:v>2210.7220214183449</c:v>
                </c:pt>
                <c:pt idx="6">
                  <c:v>1888.3241278930414</c:v>
                </c:pt>
                <c:pt idx="7">
                  <c:v>1576.2773742494055</c:v>
                </c:pt>
                <c:pt idx="8">
                  <c:v>1007.2171060243443</c:v>
                </c:pt>
                <c:pt idx="9">
                  <c:v>1041.266442586958</c:v>
                </c:pt>
                <c:pt idx="10">
                  <c:v>1112.4303571385956</c:v>
                </c:pt>
                <c:pt idx="11">
                  <c:v>741.24947851772731</c:v>
                </c:pt>
                <c:pt idx="12">
                  <c:v>973.44776151923861</c:v>
                </c:pt>
                <c:pt idx="13">
                  <c:v>571.17742221727485</c:v>
                </c:pt>
                <c:pt idx="14">
                  <c:v>760.83315368601347</c:v>
                </c:pt>
                <c:pt idx="15">
                  <c:v>741.02193848263869</c:v>
                </c:pt>
                <c:pt idx="16">
                  <c:v>527.48625699648301</c:v>
                </c:pt>
                <c:pt idx="17">
                  <c:v>775.12014798471273</c:v>
                </c:pt>
                <c:pt idx="18">
                  <c:v>623.70880321599839</c:v>
                </c:pt>
                <c:pt idx="19">
                  <c:v>654.55447199776847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A-410A-A209-583BD3062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CSEO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release'!$K$193:$K$212</c:f>
                <c:numCache>
                  <c:formatCode>General</c:formatCode>
                  <c:ptCount val="20"/>
                  <c:pt idx="0">
                    <c:v>286.79999224312741</c:v>
                  </c:pt>
                  <c:pt idx="1">
                    <c:v>197.19515777121669</c:v>
                  </c:pt>
                  <c:pt idx="2">
                    <c:v>181.62924143181186</c:v>
                  </c:pt>
                  <c:pt idx="3">
                    <c:v>203.16343657492632</c:v>
                  </c:pt>
                  <c:pt idx="4">
                    <c:v>268.24993650186775</c:v>
                  </c:pt>
                  <c:pt idx="5">
                    <c:v>235.54538170586434</c:v>
                  </c:pt>
                  <c:pt idx="6">
                    <c:v>257.2408816815115</c:v>
                  </c:pt>
                  <c:pt idx="7">
                    <c:v>14.217456857258263</c:v>
                  </c:pt>
                  <c:pt idx="8">
                    <c:v>14.856678792381558</c:v>
                  </c:pt>
                  <c:pt idx="9">
                    <c:v>136.18160486572569</c:v>
                  </c:pt>
                  <c:pt idx="10">
                    <c:v>11.122220082613003</c:v>
                  </c:pt>
                  <c:pt idx="11">
                    <c:v>7.9532117210596125</c:v>
                  </c:pt>
                  <c:pt idx="12">
                    <c:v>7.5732128136214421</c:v>
                  </c:pt>
                  <c:pt idx="13">
                    <c:v>7.1537153915989693</c:v>
                  </c:pt>
                  <c:pt idx="14">
                    <c:v>5.2317466086652171</c:v>
                  </c:pt>
                  <c:pt idx="15">
                    <c:v>6.6091013997365788</c:v>
                  </c:pt>
                  <c:pt idx="16">
                    <c:v>5.5372726136783257</c:v>
                  </c:pt>
                  <c:pt idx="17">
                    <c:v>8.3748911901956085</c:v>
                  </c:pt>
                  <c:pt idx="18">
                    <c:v>11.203358655843166</c:v>
                  </c:pt>
                  <c:pt idx="19">
                    <c:v>9.8787062452529675</c:v>
                  </c:pt>
                </c:numCache>
              </c:numRef>
            </c:plus>
            <c:minus>
              <c:numRef>
                <c:f>'BRF release'!$K$193:$K$212</c:f>
                <c:numCache>
                  <c:formatCode>General</c:formatCode>
                  <c:ptCount val="20"/>
                  <c:pt idx="0">
                    <c:v>286.79999224312741</c:v>
                  </c:pt>
                  <c:pt idx="1">
                    <c:v>197.19515777121669</c:v>
                  </c:pt>
                  <c:pt idx="2">
                    <c:v>181.62924143181186</c:v>
                  </c:pt>
                  <c:pt idx="3">
                    <c:v>203.16343657492632</c:v>
                  </c:pt>
                  <c:pt idx="4">
                    <c:v>268.24993650186775</c:v>
                  </c:pt>
                  <c:pt idx="5">
                    <c:v>235.54538170586434</c:v>
                  </c:pt>
                  <c:pt idx="6">
                    <c:v>257.2408816815115</c:v>
                  </c:pt>
                  <c:pt idx="7">
                    <c:v>14.217456857258263</c:v>
                  </c:pt>
                  <c:pt idx="8">
                    <c:v>14.856678792381558</c:v>
                  </c:pt>
                  <c:pt idx="9">
                    <c:v>136.18160486572569</c:v>
                  </c:pt>
                  <c:pt idx="10">
                    <c:v>11.122220082613003</c:v>
                  </c:pt>
                  <c:pt idx="11">
                    <c:v>7.9532117210596125</c:v>
                  </c:pt>
                  <c:pt idx="12">
                    <c:v>7.5732128136214421</c:v>
                  </c:pt>
                  <c:pt idx="13">
                    <c:v>7.1537153915989693</c:v>
                  </c:pt>
                  <c:pt idx="14">
                    <c:v>5.2317466086652171</c:v>
                  </c:pt>
                  <c:pt idx="15">
                    <c:v>6.6091013997365788</c:v>
                  </c:pt>
                  <c:pt idx="16">
                    <c:v>5.5372726136783257</c:v>
                  </c:pt>
                  <c:pt idx="17">
                    <c:v>8.3748911901956085</c:v>
                  </c:pt>
                  <c:pt idx="18">
                    <c:v>11.203358655843166</c:v>
                  </c:pt>
                  <c:pt idx="19">
                    <c:v>9.8787062452529675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release'!$H$193:$H$212</c:f>
              <c:numCache>
                <c:formatCode>0</c:formatCode>
                <c:ptCount val="20"/>
                <c:pt idx="0">
                  <c:v>6862.363871384</c:v>
                </c:pt>
                <c:pt idx="1">
                  <c:v>4718.3576112299997</c:v>
                </c:pt>
                <c:pt idx="2">
                  <c:v>4345.9064787280004</c:v>
                </c:pt>
                <c:pt idx="3">
                  <c:v>4861.1627086660001</c:v>
                </c:pt>
                <c:pt idx="4">
                  <c:v>6418.5101901640001</c:v>
                </c:pt>
                <c:pt idx="5">
                  <c:v>5635.9768521870001</c:v>
                </c:pt>
                <c:pt idx="6">
                  <c:v>6155.0926793530007</c:v>
                </c:pt>
                <c:pt idx="7">
                  <c:v>4017.1159151450001</c:v>
                </c:pt>
                <c:pt idx="8">
                  <c:v>4025.5489744250003</c:v>
                </c:pt>
                <c:pt idx="9">
                  <c:v>3258.4649597390003</c:v>
                </c:pt>
                <c:pt idx="10">
                  <c:v>1500.664862032</c:v>
                </c:pt>
                <c:pt idx="11">
                  <c:v>1468.9360635750002</c:v>
                </c:pt>
                <c:pt idx="12">
                  <c:v>2259.51537968</c:v>
                </c:pt>
                <c:pt idx="13">
                  <c:v>1690.4596787400001</c:v>
                </c:pt>
                <c:pt idx="14">
                  <c:v>2110.4763452479997</c:v>
                </c:pt>
                <c:pt idx="15">
                  <c:v>1445.05673598</c:v>
                </c:pt>
                <c:pt idx="16">
                  <c:v>1575.371291061</c:v>
                </c:pt>
                <c:pt idx="17">
                  <c:v>1567.0205764920001</c:v>
                </c:pt>
                <c:pt idx="18">
                  <c:v>1870.692348735</c:v>
                </c:pt>
                <c:pt idx="19">
                  <c:v>1775.722350885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6-42EA-BC05-F6D23217A00B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release'!$T$193:$T$212</c:f>
                <c:numCache>
                  <c:formatCode>General</c:formatCode>
                  <c:ptCount val="20"/>
                  <c:pt idx="0">
                    <c:v>3010.0805956863392</c:v>
                  </c:pt>
                  <c:pt idx="1">
                    <c:v>2139.6744870397001</c:v>
                  </c:pt>
                  <c:pt idx="2">
                    <c:v>1983.3204772991028</c:v>
                  </c:pt>
                  <c:pt idx="3">
                    <c:v>2252.7740995277973</c:v>
                  </c:pt>
                  <c:pt idx="4">
                    <c:v>2907.6173103914803</c:v>
                  </c:pt>
                  <c:pt idx="5">
                    <c:v>2498.1187134518195</c:v>
                  </c:pt>
                  <c:pt idx="6">
                    <c:v>2876.7719615310903</c:v>
                  </c:pt>
                  <c:pt idx="7">
                    <c:v>1762.1826594663851</c:v>
                  </c:pt>
                  <c:pt idx="8">
                    <c:v>1830.195216117774</c:v>
                  </c:pt>
                  <c:pt idx="9">
                    <c:v>1627.7899208576255</c:v>
                  </c:pt>
                  <c:pt idx="10">
                    <c:v>743.0369470381703</c:v>
                  </c:pt>
                  <c:pt idx="11">
                    <c:v>887.46669137701929</c:v>
                  </c:pt>
                  <c:pt idx="12">
                    <c:v>1380.3558113784734</c:v>
                  </c:pt>
                  <c:pt idx="13">
                    <c:v>1144.0816151183494</c:v>
                  </c:pt>
                  <c:pt idx="14">
                    <c:v>898.5246812123064</c:v>
                  </c:pt>
                  <c:pt idx="15">
                    <c:v>2642.247897928879</c:v>
                  </c:pt>
                  <c:pt idx="16">
                    <c:v>1000.4248760007856</c:v>
                  </c:pt>
                  <c:pt idx="17">
                    <c:v>1879.185023700787</c:v>
                  </c:pt>
                  <c:pt idx="18">
                    <c:v>2065.7630921957871</c:v>
                  </c:pt>
                  <c:pt idx="19">
                    <c:v>1578.2836501587651</c:v>
                  </c:pt>
                </c:numCache>
              </c:numRef>
            </c:plus>
            <c:minus>
              <c:numRef>
                <c:f>'BRF release'!$T$193:$T$212</c:f>
                <c:numCache>
                  <c:formatCode>General</c:formatCode>
                  <c:ptCount val="20"/>
                  <c:pt idx="0">
                    <c:v>3010.0805956863392</c:v>
                  </c:pt>
                  <c:pt idx="1">
                    <c:v>2139.6744870397001</c:v>
                  </c:pt>
                  <c:pt idx="2">
                    <c:v>1983.3204772991028</c:v>
                  </c:pt>
                  <c:pt idx="3">
                    <c:v>2252.7740995277973</c:v>
                  </c:pt>
                  <c:pt idx="4">
                    <c:v>2907.6173103914803</c:v>
                  </c:pt>
                  <c:pt idx="5">
                    <c:v>2498.1187134518195</c:v>
                  </c:pt>
                  <c:pt idx="6">
                    <c:v>2876.7719615310903</c:v>
                  </c:pt>
                  <c:pt idx="7">
                    <c:v>1762.1826594663851</c:v>
                  </c:pt>
                  <c:pt idx="8">
                    <c:v>1830.195216117774</c:v>
                  </c:pt>
                  <c:pt idx="9">
                    <c:v>1627.7899208576255</c:v>
                  </c:pt>
                  <c:pt idx="10">
                    <c:v>743.0369470381703</c:v>
                  </c:pt>
                  <c:pt idx="11">
                    <c:v>887.46669137701929</c:v>
                  </c:pt>
                  <c:pt idx="12">
                    <c:v>1380.3558113784734</c:v>
                  </c:pt>
                  <c:pt idx="13">
                    <c:v>1144.0816151183494</c:v>
                  </c:pt>
                  <c:pt idx="14">
                    <c:v>898.5246812123064</c:v>
                  </c:pt>
                  <c:pt idx="15">
                    <c:v>2642.247897928879</c:v>
                  </c:pt>
                  <c:pt idx="16">
                    <c:v>1000.4248760007856</c:v>
                  </c:pt>
                  <c:pt idx="17">
                    <c:v>1879.185023700787</c:v>
                  </c:pt>
                  <c:pt idx="18">
                    <c:v>2065.7630921957871</c:v>
                  </c:pt>
                  <c:pt idx="19">
                    <c:v>1578.2836501587651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release'!$Q$193:$Q$212</c:f>
              <c:numCache>
                <c:formatCode>_(* #,##0_);_(* \(#,##0\);_(* "-"??_);_(@_)</c:formatCode>
                <c:ptCount val="20"/>
                <c:pt idx="0">
                  <c:v>2648.9719407193134</c:v>
                </c:pt>
                <c:pt idx="1">
                  <c:v>1882.9853547987113</c:v>
                </c:pt>
                <c:pt idx="2">
                  <c:v>1745.388579079369</c:v>
                </c:pt>
                <c:pt idx="3">
                  <c:v>1982.5168093439956</c:v>
                </c:pt>
                <c:pt idx="4">
                  <c:v>2558.8008110528967</c:v>
                </c:pt>
                <c:pt idx="5">
                  <c:v>2198.4283032165231</c:v>
                </c:pt>
                <c:pt idx="6">
                  <c:v>2531.6558689041826</c:v>
                </c:pt>
                <c:pt idx="7">
                  <c:v>1553.1291259568186</c:v>
                </c:pt>
                <c:pt idx="8">
                  <c:v>1612.3079337340155</c:v>
                </c:pt>
                <c:pt idx="9">
                  <c:v>1435.0775902986834</c:v>
                </c:pt>
                <c:pt idx="10">
                  <c:v>654.7860700590287</c:v>
                </c:pt>
                <c:pt idx="11">
                  <c:v>782.88133056064248</c:v>
                </c:pt>
                <c:pt idx="12">
                  <c:v>882.14606832052471</c:v>
                </c:pt>
                <c:pt idx="13">
                  <c:v>1103.6278508173896</c:v>
                </c:pt>
                <c:pt idx="14">
                  <c:v>676.82598699292237</c:v>
                </c:pt>
                <c:pt idx="15">
                  <c:v>1869.6780082743908</c:v>
                </c:pt>
                <c:pt idx="16">
                  <c:v>696.75308629403571</c:v>
                </c:pt>
                <c:pt idx="17">
                  <c:v>1826.9339686087537</c:v>
                </c:pt>
                <c:pt idx="18">
                  <c:v>1290.7740570507119</c:v>
                </c:pt>
                <c:pt idx="19">
                  <c:v>1320.4616221697083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6-42EA-BC05-F6D23217A00B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release'!$Y$193:$Y$212</c:f>
                <c:numCache>
                  <c:formatCode>General</c:formatCode>
                  <c:ptCount val="20"/>
                  <c:pt idx="0">
                    <c:v>3023.7128547661541</c:v>
                  </c:pt>
                  <c:pt idx="1">
                    <c:v>2148.7421531531004</c:v>
                  </c:pt>
                  <c:pt idx="2">
                    <c:v>1991.6197671787243</c:v>
                  </c:pt>
                  <c:pt idx="3">
                    <c:v>2261.9165602347521</c:v>
                  </c:pt>
                  <c:pt idx="4">
                    <c:v>2919.9651457031882</c:v>
                  </c:pt>
                  <c:pt idx="5">
                    <c:v>2509.1988229993121</c:v>
                  </c:pt>
                  <c:pt idx="6">
                    <c:v>2888.2502990322214</c:v>
                  </c:pt>
                  <c:pt idx="7">
                    <c:v>1762.2400124283611</c:v>
                  </c:pt>
                  <c:pt idx="8">
                    <c:v>1830.2555149500643</c:v>
                  </c:pt>
                  <c:pt idx="9">
                    <c:v>1633.4764938466299</c:v>
                  </c:pt>
                  <c:pt idx="10">
                    <c:v>743.12018438700125</c:v>
                  </c:pt>
                  <c:pt idx="11">
                    <c:v>887.50232781686475</c:v>
                  </c:pt>
                  <c:pt idx="12">
                    <c:v>1380.3765861382337</c:v>
                  </c:pt>
                  <c:pt idx="13">
                    <c:v>1144.1039802813884</c:v>
                  </c:pt>
                  <c:pt idx="14">
                    <c:v>898.53991225779941</c:v>
                  </c:pt>
                  <c:pt idx="15">
                    <c:v>2642.2561636470623</c:v>
                  </c:pt>
                  <c:pt idx="16">
                    <c:v>1000.4402000665434</c:v>
                  </c:pt>
                  <c:pt idx="17">
                    <c:v>1879.2036856348955</c:v>
                  </c:pt>
                  <c:pt idx="18">
                    <c:v>2065.7934718464649</c:v>
                  </c:pt>
                  <c:pt idx="19">
                    <c:v>1578.3145659834595</c:v>
                  </c:pt>
                </c:numCache>
              </c:numRef>
            </c:plus>
            <c:minus>
              <c:numRef>
                <c:f>'BRF release'!$Y$193:$Y$212</c:f>
                <c:numCache>
                  <c:formatCode>General</c:formatCode>
                  <c:ptCount val="20"/>
                  <c:pt idx="0">
                    <c:v>3023.7128547661541</c:v>
                  </c:pt>
                  <c:pt idx="1">
                    <c:v>2148.7421531531004</c:v>
                  </c:pt>
                  <c:pt idx="2">
                    <c:v>1991.6197671787243</c:v>
                  </c:pt>
                  <c:pt idx="3">
                    <c:v>2261.9165602347521</c:v>
                  </c:pt>
                  <c:pt idx="4">
                    <c:v>2919.9651457031882</c:v>
                  </c:pt>
                  <c:pt idx="5">
                    <c:v>2509.1988229993121</c:v>
                  </c:pt>
                  <c:pt idx="6">
                    <c:v>2888.2502990322214</c:v>
                  </c:pt>
                  <c:pt idx="7">
                    <c:v>1762.2400124283611</c:v>
                  </c:pt>
                  <c:pt idx="8">
                    <c:v>1830.2555149500643</c:v>
                  </c:pt>
                  <c:pt idx="9">
                    <c:v>1633.4764938466299</c:v>
                  </c:pt>
                  <c:pt idx="10">
                    <c:v>743.12018438700125</c:v>
                  </c:pt>
                  <c:pt idx="11">
                    <c:v>887.50232781686475</c:v>
                  </c:pt>
                  <c:pt idx="12">
                    <c:v>1380.3765861382337</c:v>
                  </c:pt>
                  <c:pt idx="13">
                    <c:v>1144.1039802813884</c:v>
                  </c:pt>
                  <c:pt idx="14">
                    <c:v>898.53991225779941</c:v>
                  </c:pt>
                  <c:pt idx="15">
                    <c:v>2642.2561636470623</c:v>
                  </c:pt>
                  <c:pt idx="16">
                    <c:v>1000.4402000665434</c:v>
                  </c:pt>
                  <c:pt idx="17">
                    <c:v>1879.2036856348955</c:v>
                  </c:pt>
                  <c:pt idx="18">
                    <c:v>2065.7934718464649</c:v>
                  </c:pt>
                  <c:pt idx="19">
                    <c:v>1578.3145659834595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release'!$V$193:$V$212</c:f>
              <c:numCache>
                <c:formatCode>_(* #,##0_);_(* \(#,##0\);_(* "-"??_);_(@_)</c:formatCode>
                <c:ptCount val="20"/>
                <c:pt idx="0">
                  <c:v>9511.3358121033125</c:v>
                </c:pt>
                <c:pt idx="1">
                  <c:v>6601.3429660287111</c:v>
                </c:pt>
                <c:pt idx="2">
                  <c:v>6091.2950578073696</c:v>
                </c:pt>
                <c:pt idx="3">
                  <c:v>6843.6795180099962</c:v>
                </c:pt>
                <c:pt idx="4">
                  <c:v>8977.3110012168963</c:v>
                </c:pt>
                <c:pt idx="5">
                  <c:v>7834.4051554035232</c:v>
                </c:pt>
                <c:pt idx="6">
                  <c:v>8686.7485482571828</c:v>
                </c:pt>
                <c:pt idx="7">
                  <c:v>5570.245041101819</c:v>
                </c:pt>
                <c:pt idx="8">
                  <c:v>5637.8569081590158</c:v>
                </c:pt>
                <c:pt idx="9">
                  <c:v>4693.5425500376841</c:v>
                </c:pt>
                <c:pt idx="10">
                  <c:v>2155.4509320910288</c:v>
                </c:pt>
                <c:pt idx="11">
                  <c:v>2251.8173941356426</c:v>
                </c:pt>
                <c:pt idx="12">
                  <c:v>3141.6614480005246</c:v>
                </c:pt>
                <c:pt idx="13">
                  <c:v>2794.0875295573896</c:v>
                </c:pt>
                <c:pt idx="14">
                  <c:v>2787.3023322409222</c:v>
                </c:pt>
                <c:pt idx="15">
                  <c:v>3314.7347442543905</c:v>
                </c:pt>
                <c:pt idx="16">
                  <c:v>2272.1243773550359</c:v>
                </c:pt>
                <c:pt idx="17">
                  <c:v>3393.9545451007539</c:v>
                </c:pt>
                <c:pt idx="18">
                  <c:v>3161.4664057857117</c:v>
                </c:pt>
                <c:pt idx="19">
                  <c:v>3096.1839730547081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46-42EA-BC05-F6D23217A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EWYKT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release'!$K$298:$K$317</c:f>
                <c:numCache>
                  <c:formatCode>General</c:formatCode>
                  <c:ptCount val="20"/>
                  <c:pt idx="0">
                    <c:v>5.3082928496704467</c:v>
                  </c:pt>
                  <c:pt idx="1">
                    <c:v>9.6230549520763713</c:v>
                  </c:pt>
                  <c:pt idx="2">
                    <c:v>16.407450626254111</c:v>
                  </c:pt>
                  <c:pt idx="3">
                    <c:v>21.829289847040503</c:v>
                  </c:pt>
                  <c:pt idx="4">
                    <c:v>18.536445084678085</c:v>
                  </c:pt>
                  <c:pt idx="5">
                    <c:v>20.040934501964362</c:v>
                  </c:pt>
                  <c:pt idx="6">
                    <c:v>18.422898713562137</c:v>
                  </c:pt>
                  <c:pt idx="7">
                    <c:v>0.55975922719969518</c:v>
                  </c:pt>
                  <c:pt idx="8">
                    <c:v>0</c:v>
                  </c:pt>
                  <c:pt idx="9">
                    <c:v>5.0569671290211095E-2</c:v>
                  </c:pt>
                  <c:pt idx="10">
                    <c:v>0.3231868242858919</c:v>
                  </c:pt>
                  <c:pt idx="11">
                    <c:v>1.0500095199568431</c:v>
                  </c:pt>
                  <c:pt idx="12">
                    <c:v>0.34782573291808072</c:v>
                  </c:pt>
                  <c:pt idx="13">
                    <c:v>0.32966302722628754</c:v>
                  </c:pt>
                  <c:pt idx="14">
                    <c:v>0.19248627034674445</c:v>
                  </c:pt>
                  <c:pt idx="15">
                    <c:v>0.12736489608679463</c:v>
                  </c:pt>
                  <c:pt idx="16">
                    <c:v>0.294704755306052</c:v>
                  </c:pt>
                  <c:pt idx="17">
                    <c:v>0.43442910770987708</c:v>
                  </c:pt>
                  <c:pt idx="18">
                    <c:v>1.2109931019456717</c:v>
                  </c:pt>
                  <c:pt idx="19">
                    <c:v>3.2778719113473604</c:v>
                  </c:pt>
                </c:numCache>
              </c:numRef>
            </c:plus>
            <c:minus>
              <c:numRef>
                <c:f>'BRF release'!$K$298:$K$317</c:f>
                <c:numCache>
                  <c:formatCode>General</c:formatCode>
                  <c:ptCount val="20"/>
                  <c:pt idx="0">
                    <c:v>5.3082928496704467</c:v>
                  </c:pt>
                  <c:pt idx="1">
                    <c:v>9.6230549520763713</c:v>
                  </c:pt>
                  <c:pt idx="2">
                    <c:v>16.407450626254111</c:v>
                  </c:pt>
                  <c:pt idx="3">
                    <c:v>21.829289847040503</c:v>
                  </c:pt>
                  <c:pt idx="4">
                    <c:v>18.536445084678085</c:v>
                  </c:pt>
                  <c:pt idx="5">
                    <c:v>20.040934501964362</c:v>
                  </c:pt>
                  <c:pt idx="6">
                    <c:v>18.422898713562137</c:v>
                  </c:pt>
                  <c:pt idx="7">
                    <c:v>0.55975922719969518</c:v>
                  </c:pt>
                  <c:pt idx="8">
                    <c:v>0</c:v>
                  </c:pt>
                  <c:pt idx="9">
                    <c:v>5.0569671290211095E-2</c:v>
                  </c:pt>
                  <c:pt idx="10">
                    <c:v>0.3231868242858919</c:v>
                  </c:pt>
                  <c:pt idx="11">
                    <c:v>1.0500095199568431</c:v>
                  </c:pt>
                  <c:pt idx="12">
                    <c:v>0.34782573291808072</c:v>
                  </c:pt>
                  <c:pt idx="13">
                    <c:v>0.32966302722628754</c:v>
                  </c:pt>
                  <c:pt idx="14">
                    <c:v>0.19248627034674445</c:v>
                  </c:pt>
                  <c:pt idx="15">
                    <c:v>0.12736489608679463</c:v>
                  </c:pt>
                  <c:pt idx="16">
                    <c:v>0.294704755306052</c:v>
                  </c:pt>
                  <c:pt idx="17">
                    <c:v>0.43442910770987708</c:v>
                  </c:pt>
                  <c:pt idx="18">
                    <c:v>1.2109931019456717</c:v>
                  </c:pt>
                  <c:pt idx="19">
                    <c:v>3.2778719113473604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release'!$H$298:$H$317</c:f>
              <c:numCache>
                <c:formatCode>0</c:formatCode>
                <c:ptCount val="20"/>
                <c:pt idx="0">
                  <c:v>184.71823478899998</c:v>
                </c:pt>
                <c:pt idx="1">
                  <c:v>334.86353793299998</c:v>
                </c:pt>
                <c:pt idx="2">
                  <c:v>570.94727116599995</c:v>
                </c:pt>
                <c:pt idx="3">
                  <c:v>759.61669814300001</c:v>
                </c:pt>
                <c:pt idx="4">
                  <c:v>645.03212469099992</c:v>
                </c:pt>
                <c:pt idx="5">
                  <c:v>697.38542118199996</c:v>
                </c:pt>
                <c:pt idx="6">
                  <c:v>641.08093250299999</c:v>
                </c:pt>
                <c:pt idx="7">
                  <c:v>421.71447902</c:v>
                </c:pt>
                <c:pt idx="8">
                  <c:v>270</c:v>
                </c:pt>
                <c:pt idx="9">
                  <c:v>37.974202294000001</c:v>
                </c:pt>
                <c:pt idx="10">
                  <c:v>118.71394232599999</c:v>
                </c:pt>
                <c:pt idx="11">
                  <c:v>92.904411719999999</c:v>
                </c:pt>
                <c:pt idx="12">
                  <c:v>53.240625000000001</c:v>
                </c:pt>
                <c:pt idx="13">
                  <c:v>41.992637236999997</c:v>
                </c:pt>
                <c:pt idx="14">
                  <c:v>62.721700713000004</c:v>
                </c:pt>
                <c:pt idx="15">
                  <c:v>81.908071767999999</c:v>
                </c:pt>
                <c:pt idx="16">
                  <c:v>119.63133635999999</c:v>
                </c:pt>
                <c:pt idx="17">
                  <c:v>401.77851247199999</c:v>
                </c:pt>
                <c:pt idx="18">
                  <c:v>154.013937285</c:v>
                </c:pt>
                <c:pt idx="19">
                  <c:v>543.29010994500004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4-4F63-AFB2-46CF77AC66CE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release'!$T$298:$T$317</c:f>
                <c:numCache>
                  <c:formatCode>General</c:formatCode>
                  <c:ptCount val="20"/>
                  <c:pt idx="0">
                    <c:v>304.26305164303511</c:v>
                  </c:pt>
                  <c:pt idx="1">
                    <c:v>563.27672637505475</c:v>
                  </c:pt>
                  <c:pt idx="2">
                    <c:v>984.56402865002644</c:v>
                  </c:pt>
                  <c:pt idx="3">
                    <c:v>1263.8619068249152</c:v>
                  </c:pt>
                  <c:pt idx="4">
                    <c:v>1231.0951166479729</c:v>
                  </c:pt>
                  <c:pt idx="5">
                    <c:v>1199.8886498127899</c:v>
                  </c:pt>
                  <c:pt idx="6">
                    <c:v>1070.38181244678</c:v>
                  </c:pt>
                  <c:pt idx="7">
                    <c:v>735.39835692445706</c:v>
                  </c:pt>
                  <c:pt idx="8">
                    <c:v>500.25476338315696</c:v>
                  </c:pt>
                  <c:pt idx="9">
                    <c:v>91.004175289057216</c:v>
                  </c:pt>
                  <c:pt idx="10">
                    <c:v>210.29965473600271</c:v>
                  </c:pt>
                  <c:pt idx="11">
                    <c:v>186.8736763999477</c:v>
                  </c:pt>
                  <c:pt idx="12">
                    <c:v>109.29744659093869</c:v>
                  </c:pt>
                  <c:pt idx="13">
                    <c:v>60.774037184448304</c:v>
                  </c:pt>
                  <c:pt idx="14">
                    <c:v>994.04520820134189</c:v>
                  </c:pt>
                  <c:pt idx="15">
                    <c:v>264.62598859174506</c:v>
                  </c:pt>
                  <c:pt idx="16">
                    <c:v>699.2090021989402</c:v>
                  </c:pt>
                  <c:pt idx="17">
                    <c:v>3256.6962585742622</c:v>
                  </c:pt>
                  <c:pt idx="18">
                    <c:v>364.15936822228241</c:v>
                  </c:pt>
                  <c:pt idx="19">
                    <c:v>1034.9349234060419</c:v>
                  </c:pt>
                </c:numCache>
              </c:numRef>
            </c:plus>
            <c:minus>
              <c:numRef>
                <c:f>'BRF release'!$T$298:$T$317</c:f>
                <c:numCache>
                  <c:formatCode>General</c:formatCode>
                  <c:ptCount val="20"/>
                  <c:pt idx="0">
                    <c:v>304.26305164303511</c:v>
                  </c:pt>
                  <c:pt idx="1">
                    <c:v>563.27672637505475</c:v>
                  </c:pt>
                  <c:pt idx="2">
                    <c:v>984.56402865002644</c:v>
                  </c:pt>
                  <c:pt idx="3">
                    <c:v>1263.8619068249152</c:v>
                  </c:pt>
                  <c:pt idx="4">
                    <c:v>1231.0951166479729</c:v>
                  </c:pt>
                  <c:pt idx="5">
                    <c:v>1199.8886498127899</c:v>
                  </c:pt>
                  <c:pt idx="6">
                    <c:v>1070.38181244678</c:v>
                  </c:pt>
                  <c:pt idx="7">
                    <c:v>735.39835692445706</c:v>
                  </c:pt>
                  <c:pt idx="8">
                    <c:v>500.25476338315696</c:v>
                  </c:pt>
                  <c:pt idx="9">
                    <c:v>91.004175289057216</c:v>
                  </c:pt>
                  <c:pt idx="10">
                    <c:v>210.29965473600271</c:v>
                  </c:pt>
                  <c:pt idx="11">
                    <c:v>186.8736763999477</c:v>
                  </c:pt>
                  <c:pt idx="12">
                    <c:v>109.29744659093869</c:v>
                  </c:pt>
                  <c:pt idx="13">
                    <c:v>60.774037184448304</c:v>
                  </c:pt>
                  <c:pt idx="14">
                    <c:v>994.04520820134189</c:v>
                  </c:pt>
                  <c:pt idx="15">
                    <c:v>264.62598859174506</c:v>
                  </c:pt>
                  <c:pt idx="16">
                    <c:v>699.2090021989402</c:v>
                  </c:pt>
                  <c:pt idx="17">
                    <c:v>3256.6962585742622</c:v>
                  </c:pt>
                  <c:pt idx="18">
                    <c:v>364.15936822228241</c:v>
                  </c:pt>
                  <c:pt idx="19">
                    <c:v>1034.9349234060419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release'!$Q$298:$Q$317</c:f>
              <c:numCache>
                <c:formatCode>_(* #,##0_);_(* \(#,##0\);_(* "-"??_);_(@_)</c:formatCode>
                <c:ptCount val="20"/>
                <c:pt idx="0">
                  <c:v>115.45029921099594</c:v>
                </c:pt>
                <c:pt idx="1">
                  <c:v>213.73106674445918</c:v>
                </c:pt>
                <c:pt idx="2">
                  <c:v>373.58532719045365</c:v>
                </c:pt>
                <c:pt idx="3">
                  <c:v>479.56278133798332</c:v>
                </c:pt>
                <c:pt idx="4">
                  <c:v>467.12967219218359</c:v>
                </c:pt>
                <c:pt idx="5">
                  <c:v>455.28861586285075</c:v>
                </c:pt>
                <c:pt idx="6">
                  <c:v>406.14823209611922</c:v>
                </c:pt>
                <c:pt idx="7">
                  <c:v>278.64151621965618</c:v>
                </c:pt>
                <c:pt idx="8">
                  <c:v>189.53489276934218</c:v>
                </c:pt>
                <c:pt idx="9">
                  <c:v>34.50769718704943</c:v>
                </c:pt>
                <c:pt idx="10">
                  <c:v>79.677182554410564</c:v>
                </c:pt>
                <c:pt idx="11">
                  <c:v>70.805888102035695</c:v>
                </c:pt>
                <c:pt idx="12">
                  <c:v>11.964492760550002</c:v>
                </c:pt>
                <c:pt idx="13">
                  <c:v>19.389360977151295</c:v>
                </c:pt>
                <c:pt idx="14">
                  <c:v>104.33905191549809</c:v>
                </c:pt>
                <c:pt idx="15">
                  <c:v>84.547116132872276</c:v>
                </c:pt>
                <c:pt idx="16">
                  <c:v>240.99026179526109</c:v>
                </c:pt>
                <c:pt idx="17">
                  <c:v>863.69898107714687</c:v>
                </c:pt>
                <c:pt idx="18">
                  <c:v>100.84498621696973</c:v>
                </c:pt>
                <c:pt idx="19">
                  <c:v>448.71102240848853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4-4F63-AFB2-46CF77AC66CE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release'!$Y$298:$Y$317</c:f>
                <c:numCache>
                  <c:formatCode>General</c:formatCode>
                  <c:ptCount val="20"/>
                  <c:pt idx="0">
                    <c:v>304.30935340227398</c:v>
                  </c:pt>
                  <c:pt idx="1">
                    <c:v>563.35892081550378</c:v>
                  </c:pt>
                  <c:pt idx="2">
                    <c:v>984.70073166806515</c:v>
                  </c:pt>
                  <c:pt idx="3">
                    <c:v>1264.050409365994</c:v>
                  </c:pt>
                  <c:pt idx="4">
                    <c:v>1231.2346592063036</c:v>
                  </c:pt>
                  <c:pt idx="5">
                    <c:v>1200.0560032787103</c:v>
                  </c:pt>
                  <c:pt idx="6">
                    <c:v>1070.5403437581715</c:v>
                  </c:pt>
                  <c:pt idx="7">
                    <c:v>735.39856995889215</c:v>
                  </c:pt>
                  <c:pt idx="8">
                    <c:v>500.25476338315696</c:v>
                  </c:pt>
                  <c:pt idx="9">
                    <c:v>91.004189339464503</c:v>
                  </c:pt>
                  <c:pt idx="10">
                    <c:v>210.299903071317</c:v>
                  </c:pt>
                  <c:pt idx="11">
                    <c:v>186.87662628382495</c:v>
                  </c:pt>
                  <c:pt idx="12">
                    <c:v>109.29800004592752</c:v>
                  </c:pt>
                  <c:pt idx="13">
                    <c:v>60.774931290855648</c:v>
                  </c:pt>
                  <c:pt idx="14">
                    <c:v>994.04522683780021</c:v>
                  </c:pt>
                  <c:pt idx="15">
                    <c:v>264.62601924220365</c:v>
                  </c:pt>
                  <c:pt idx="16">
                    <c:v>699.20906430546961</c:v>
                  </c:pt>
                  <c:pt idx="17">
                    <c:v>3256.6962875497384</c:v>
                  </c:pt>
                  <c:pt idx="18">
                    <c:v>364.16138176410857</c:v>
                  </c:pt>
                  <c:pt idx="19">
                    <c:v>1034.9401142721917</c:v>
                  </c:pt>
                </c:numCache>
              </c:numRef>
            </c:plus>
            <c:minus>
              <c:numRef>
                <c:f>'BRF release'!$Y$298:$Y$317</c:f>
                <c:numCache>
                  <c:formatCode>General</c:formatCode>
                  <c:ptCount val="20"/>
                  <c:pt idx="0">
                    <c:v>304.30935340227398</c:v>
                  </c:pt>
                  <c:pt idx="1">
                    <c:v>563.35892081550378</c:v>
                  </c:pt>
                  <c:pt idx="2">
                    <c:v>984.70073166806515</c:v>
                  </c:pt>
                  <c:pt idx="3">
                    <c:v>1264.050409365994</c:v>
                  </c:pt>
                  <c:pt idx="4">
                    <c:v>1231.2346592063036</c:v>
                  </c:pt>
                  <c:pt idx="5">
                    <c:v>1200.0560032787103</c:v>
                  </c:pt>
                  <c:pt idx="6">
                    <c:v>1070.5403437581715</c:v>
                  </c:pt>
                  <c:pt idx="7">
                    <c:v>735.39856995889215</c:v>
                  </c:pt>
                  <c:pt idx="8">
                    <c:v>500.25476338315696</c:v>
                  </c:pt>
                  <c:pt idx="9">
                    <c:v>91.004189339464503</c:v>
                  </c:pt>
                  <c:pt idx="10">
                    <c:v>210.299903071317</c:v>
                  </c:pt>
                  <c:pt idx="11">
                    <c:v>186.87662628382495</c:v>
                  </c:pt>
                  <c:pt idx="12">
                    <c:v>109.29800004592752</c:v>
                  </c:pt>
                  <c:pt idx="13">
                    <c:v>60.774931290855648</c:v>
                  </c:pt>
                  <c:pt idx="14">
                    <c:v>994.04522683780021</c:v>
                  </c:pt>
                  <c:pt idx="15">
                    <c:v>264.62601924220365</c:v>
                  </c:pt>
                  <c:pt idx="16">
                    <c:v>699.20906430546961</c:v>
                  </c:pt>
                  <c:pt idx="17">
                    <c:v>3256.6962875497384</c:v>
                  </c:pt>
                  <c:pt idx="18">
                    <c:v>364.16138176410857</c:v>
                  </c:pt>
                  <c:pt idx="19">
                    <c:v>1034.9401142721917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release'!$V$298:$V$317</c:f>
              <c:numCache>
                <c:formatCode>_(* #,##0_);_(* \(#,##0\);_(* "-"??_);_(@_)</c:formatCode>
                <c:ptCount val="20"/>
                <c:pt idx="0">
                  <c:v>300.16853399999593</c:v>
                </c:pt>
                <c:pt idx="1">
                  <c:v>548.59460467745919</c:v>
                </c:pt>
                <c:pt idx="2">
                  <c:v>944.5325983564536</c:v>
                </c:pt>
                <c:pt idx="3">
                  <c:v>1239.1794794809834</c:v>
                </c:pt>
                <c:pt idx="4">
                  <c:v>1112.1617968831836</c:v>
                </c:pt>
                <c:pt idx="5">
                  <c:v>1152.6740370448506</c:v>
                </c:pt>
                <c:pt idx="6">
                  <c:v>1047.2291645991193</c:v>
                </c:pt>
                <c:pt idx="7">
                  <c:v>700.35599523965618</c:v>
                </c:pt>
                <c:pt idx="8">
                  <c:v>459.53489276934215</c:v>
                </c:pt>
                <c:pt idx="9">
                  <c:v>72.481899481049425</c:v>
                </c:pt>
                <c:pt idx="10">
                  <c:v>198.39112488041056</c:v>
                </c:pt>
                <c:pt idx="11">
                  <c:v>163.71029982203569</c:v>
                </c:pt>
                <c:pt idx="12">
                  <c:v>65.205117760549996</c:v>
                </c:pt>
                <c:pt idx="13">
                  <c:v>61.381998214151295</c:v>
                </c:pt>
                <c:pt idx="14">
                  <c:v>167.06075262849811</c:v>
                </c:pt>
                <c:pt idx="15">
                  <c:v>166.45518790087226</c:v>
                </c:pt>
                <c:pt idx="16">
                  <c:v>360.6215981552611</c:v>
                </c:pt>
                <c:pt idx="17">
                  <c:v>1265.4774935491469</c:v>
                </c:pt>
                <c:pt idx="18">
                  <c:v>254.85892350196974</c:v>
                </c:pt>
                <c:pt idx="19">
                  <c:v>992.00113235348863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4-4F63-AFB2-46CF77AC6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release'!$D$45:$D$64</c:f>
              <c:numCache>
                <c:formatCode>_(* #,##0_);_(* \(#,##0\);_(* "-"??_);_(@_)</c:formatCode>
                <c:ptCount val="20"/>
                <c:pt idx="0">
                  <c:v>128</c:v>
                </c:pt>
                <c:pt idx="1">
                  <c:v>101</c:v>
                </c:pt>
                <c:pt idx="2">
                  <c:v>43</c:v>
                </c:pt>
                <c:pt idx="3">
                  <c:v>62</c:v>
                </c:pt>
                <c:pt idx="4">
                  <c:v>137</c:v>
                </c:pt>
                <c:pt idx="5">
                  <c:v>26</c:v>
                </c:pt>
                <c:pt idx="6">
                  <c:v>112</c:v>
                </c:pt>
                <c:pt idx="7">
                  <c:v>80</c:v>
                </c:pt>
                <c:pt idx="8">
                  <c:v>474</c:v>
                </c:pt>
                <c:pt idx="9">
                  <c:v>822</c:v>
                </c:pt>
                <c:pt idx="10">
                  <c:v>338</c:v>
                </c:pt>
                <c:pt idx="11">
                  <c:v>191</c:v>
                </c:pt>
                <c:pt idx="12">
                  <c:v>231</c:v>
                </c:pt>
                <c:pt idx="13">
                  <c:v>134</c:v>
                </c:pt>
                <c:pt idx="14">
                  <c:v>201</c:v>
                </c:pt>
                <c:pt idx="15">
                  <c:v>237</c:v>
                </c:pt>
                <c:pt idx="16">
                  <c:v>31</c:v>
                </c:pt>
                <c:pt idx="17">
                  <c:v>470</c:v>
                </c:pt>
                <c:pt idx="18">
                  <c:v>205</c:v>
                </c:pt>
                <c:pt idx="1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E-417A-A226-7750C66AAC38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release'!$R$45:$R$64</c:f>
                <c:numCache>
                  <c:formatCode>General</c:formatCode>
                  <c:ptCount val="20"/>
                  <c:pt idx="0">
                    <c:v>135.96738855749976</c:v>
                  </c:pt>
                  <c:pt idx="1">
                    <c:v>107.28676753365215</c:v>
                  </c:pt>
                  <c:pt idx="2">
                    <c:v>45.67654459353507</c:v>
                  </c:pt>
                  <c:pt idx="3">
                    <c:v>65.859203832538938</c:v>
                  </c:pt>
                  <c:pt idx="4">
                    <c:v>145.52759556544893</c:v>
                  </c:pt>
                  <c:pt idx="5">
                    <c:v>27.618375800742136</c:v>
                  </c:pt>
                  <c:pt idx="6">
                    <c:v>118.97146498781228</c:v>
                  </c:pt>
                  <c:pt idx="7">
                    <c:v>84.979617848437343</c:v>
                  </c:pt>
                  <c:pt idx="8">
                    <c:v>503.50423575199125</c:v>
                  </c:pt>
                  <c:pt idx="9">
                    <c:v>873.16557339269377</c:v>
                  </c:pt>
                  <c:pt idx="10">
                    <c:v>359.03888540964772</c:v>
                  </c:pt>
                  <c:pt idx="11">
                    <c:v>202.88883761314418</c:v>
                  </c:pt>
                  <c:pt idx="12">
                    <c:v>123.42080320829916</c:v>
                  </c:pt>
                  <c:pt idx="13">
                    <c:v>170.6441164149048</c:v>
                  </c:pt>
                  <c:pt idx="14">
                    <c:v>150.26677553764549</c:v>
                  </c:pt>
                  <c:pt idx="15">
                    <c:v>1215.7659725083956</c:v>
                  </c:pt>
                  <c:pt idx="16">
                    <c:v>48.389817531175083</c:v>
                  </c:pt>
                  <c:pt idx="17">
                    <c:v>267.45063810597384</c:v>
                  </c:pt>
                  <c:pt idx="18">
                    <c:v>966.28245509880344</c:v>
                  </c:pt>
                  <c:pt idx="19">
                    <c:v>104.81192917725267</c:v>
                  </c:pt>
                </c:numCache>
              </c:numRef>
            </c:plus>
            <c:minus>
              <c:numRef>
                <c:f>'rockfish release'!$R$45:$R$64</c:f>
                <c:numCache>
                  <c:formatCode>General</c:formatCode>
                  <c:ptCount val="20"/>
                  <c:pt idx="0">
                    <c:v>135.96738855749976</c:v>
                  </c:pt>
                  <c:pt idx="1">
                    <c:v>107.28676753365215</c:v>
                  </c:pt>
                  <c:pt idx="2">
                    <c:v>45.67654459353507</c:v>
                  </c:pt>
                  <c:pt idx="3">
                    <c:v>65.859203832538938</c:v>
                  </c:pt>
                  <c:pt idx="4">
                    <c:v>145.52759556544893</c:v>
                  </c:pt>
                  <c:pt idx="5">
                    <c:v>27.618375800742136</c:v>
                  </c:pt>
                  <c:pt idx="6">
                    <c:v>118.97146498781228</c:v>
                  </c:pt>
                  <c:pt idx="7">
                    <c:v>84.979617848437343</c:v>
                  </c:pt>
                  <c:pt idx="8">
                    <c:v>503.50423575199125</c:v>
                  </c:pt>
                  <c:pt idx="9">
                    <c:v>873.16557339269377</c:v>
                  </c:pt>
                  <c:pt idx="10">
                    <c:v>359.03888540964772</c:v>
                  </c:pt>
                  <c:pt idx="11">
                    <c:v>202.88883761314418</c:v>
                  </c:pt>
                  <c:pt idx="12">
                    <c:v>123.42080320829916</c:v>
                  </c:pt>
                  <c:pt idx="13">
                    <c:v>170.6441164149048</c:v>
                  </c:pt>
                  <c:pt idx="14">
                    <c:v>150.26677553764549</c:v>
                  </c:pt>
                  <c:pt idx="15">
                    <c:v>1215.7659725083956</c:v>
                  </c:pt>
                  <c:pt idx="16">
                    <c:v>48.389817531175083</c:v>
                  </c:pt>
                  <c:pt idx="17">
                    <c:v>267.45063810597384</c:v>
                  </c:pt>
                  <c:pt idx="18">
                    <c:v>966.28245509880344</c:v>
                  </c:pt>
                  <c:pt idx="19">
                    <c:v>104.81192917725267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release'!$O$45:$O$64</c:f>
              <c:numCache>
                <c:formatCode>_(* #,##0_);_(* \(#,##0\);_(* "-"??_);_(@_)</c:formatCode>
                <c:ptCount val="20"/>
                <c:pt idx="0">
                  <c:v>48.285456153114154</c:v>
                </c:pt>
                <c:pt idx="1">
                  <c:v>38.100242745816644</c:v>
                </c:pt>
                <c:pt idx="2">
                  <c:v>16.220895426436783</c:v>
                </c:pt>
                <c:pt idx="3">
                  <c:v>23.388267824164657</c:v>
                </c:pt>
                <c:pt idx="4">
                  <c:v>51.680527288879972</c:v>
                </c:pt>
                <c:pt idx="5">
                  <c:v>9.8079832811013077</c:v>
                </c:pt>
                <c:pt idx="6">
                  <c:v>42.249774133974881</c:v>
                </c:pt>
                <c:pt idx="7">
                  <c:v>30.178410095696336</c:v>
                </c:pt>
                <c:pt idx="8">
                  <c:v>178.80707981700084</c:v>
                </c:pt>
                <c:pt idx="9">
                  <c:v>310.08316373327989</c:v>
                </c:pt>
                <c:pt idx="10">
                  <c:v>127.50378265431704</c:v>
                </c:pt>
                <c:pt idx="11">
                  <c:v>72.050954103475021</c:v>
                </c:pt>
                <c:pt idx="12">
                  <c:v>0</c:v>
                </c:pt>
                <c:pt idx="13">
                  <c:v>93.411764705882376</c:v>
                </c:pt>
                <c:pt idx="14">
                  <c:v>38.732846715328463</c:v>
                </c:pt>
                <c:pt idx="15">
                  <c:v>443.77852348993281</c:v>
                </c:pt>
                <c:pt idx="16">
                  <c:v>4.8960317460317455</c:v>
                </c:pt>
                <c:pt idx="17">
                  <c:v>61.284898477157412</c:v>
                </c:pt>
                <c:pt idx="18">
                  <c:v>222.51456310679612</c:v>
                </c:pt>
                <c:pt idx="19">
                  <c:v>38.711340206185554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E-417A-A226-7750C66AAC38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release'!$N$45:$N$64</c:f>
                <c:numCache>
                  <c:formatCode>General</c:formatCode>
                  <c:ptCount val="20"/>
                  <c:pt idx="0">
                    <c:v>135.96738855749976</c:v>
                  </c:pt>
                  <c:pt idx="1">
                    <c:v>107.28676753365215</c:v>
                  </c:pt>
                  <c:pt idx="2">
                    <c:v>45.67654459353507</c:v>
                  </c:pt>
                  <c:pt idx="3">
                    <c:v>65.859203832538938</c:v>
                  </c:pt>
                  <c:pt idx="4">
                    <c:v>145.52759556544893</c:v>
                  </c:pt>
                  <c:pt idx="5">
                    <c:v>27.618375800742136</c:v>
                  </c:pt>
                  <c:pt idx="6">
                    <c:v>118.97146498781228</c:v>
                  </c:pt>
                  <c:pt idx="7">
                    <c:v>84.979617848437343</c:v>
                  </c:pt>
                  <c:pt idx="8">
                    <c:v>503.50423575199125</c:v>
                  </c:pt>
                  <c:pt idx="9">
                    <c:v>873.16557339269377</c:v>
                  </c:pt>
                  <c:pt idx="10">
                    <c:v>359.03888540964772</c:v>
                  </c:pt>
                  <c:pt idx="11">
                    <c:v>202.88883761314418</c:v>
                  </c:pt>
                  <c:pt idx="12">
                    <c:v>123.42080320829916</c:v>
                  </c:pt>
                  <c:pt idx="13">
                    <c:v>170.6441164149048</c:v>
                  </c:pt>
                  <c:pt idx="14">
                    <c:v>150.26677553764549</c:v>
                  </c:pt>
                  <c:pt idx="15">
                    <c:v>1215.7659725083956</c:v>
                  </c:pt>
                  <c:pt idx="16">
                    <c:v>48.389817531175083</c:v>
                  </c:pt>
                  <c:pt idx="17">
                    <c:v>267.45063810597384</c:v>
                  </c:pt>
                  <c:pt idx="18">
                    <c:v>966.28245509880344</c:v>
                  </c:pt>
                  <c:pt idx="19">
                    <c:v>104.81192917725267</c:v>
                  </c:pt>
                </c:numCache>
              </c:numRef>
            </c:plus>
            <c:minus>
              <c:numRef>
                <c:f>'rockfish release'!$N$45:$N$64</c:f>
                <c:numCache>
                  <c:formatCode>General</c:formatCode>
                  <c:ptCount val="20"/>
                  <c:pt idx="0">
                    <c:v>135.96738855749976</c:v>
                  </c:pt>
                  <c:pt idx="1">
                    <c:v>107.28676753365215</c:v>
                  </c:pt>
                  <c:pt idx="2">
                    <c:v>45.67654459353507</c:v>
                  </c:pt>
                  <c:pt idx="3">
                    <c:v>65.859203832538938</c:v>
                  </c:pt>
                  <c:pt idx="4">
                    <c:v>145.52759556544893</c:v>
                  </c:pt>
                  <c:pt idx="5">
                    <c:v>27.618375800742136</c:v>
                  </c:pt>
                  <c:pt idx="6">
                    <c:v>118.97146498781228</c:v>
                  </c:pt>
                  <c:pt idx="7">
                    <c:v>84.979617848437343</c:v>
                  </c:pt>
                  <c:pt idx="8">
                    <c:v>503.50423575199125</c:v>
                  </c:pt>
                  <c:pt idx="9">
                    <c:v>873.16557339269377</c:v>
                  </c:pt>
                  <c:pt idx="10">
                    <c:v>359.03888540964772</c:v>
                  </c:pt>
                  <c:pt idx="11">
                    <c:v>202.88883761314418</c:v>
                  </c:pt>
                  <c:pt idx="12">
                    <c:v>123.42080320829916</c:v>
                  </c:pt>
                  <c:pt idx="13">
                    <c:v>170.6441164149048</c:v>
                  </c:pt>
                  <c:pt idx="14">
                    <c:v>150.26677553764549</c:v>
                  </c:pt>
                  <c:pt idx="15">
                    <c:v>1215.7659725083956</c:v>
                  </c:pt>
                  <c:pt idx="16">
                    <c:v>48.389817531175083</c:v>
                  </c:pt>
                  <c:pt idx="17">
                    <c:v>267.45063810597384</c:v>
                  </c:pt>
                  <c:pt idx="18">
                    <c:v>966.28245509880344</c:v>
                  </c:pt>
                  <c:pt idx="19">
                    <c:v>104.81192917725267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release'!$K$45:$K$64</c:f>
              <c:numCache>
                <c:formatCode>_(* #,##0_);_(* \(#,##0\);_(* "-"??_);_(@_)</c:formatCode>
                <c:ptCount val="20"/>
                <c:pt idx="0">
                  <c:v>176.28545615311415</c:v>
                </c:pt>
                <c:pt idx="1">
                  <c:v>139.10024274581664</c:v>
                </c:pt>
                <c:pt idx="2">
                  <c:v>59.220895426436783</c:v>
                </c:pt>
                <c:pt idx="3">
                  <c:v>85.388267824164657</c:v>
                </c:pt>
                <c:pt idx="4">
                  <c:v>188.68052728887997</c:v>
                </c:pt>
                <c:pt idx="5">
                  <c:v>35.807983281101308</c:v>
                </c:pt>
                <c:pt idx="6">
                  <c:v>154.24977413397488</c:v>
                </c:pt>
                <c:pt idx="7">
                  <c:v>110.17841009569634</c:v>
                </c:pt>
                <c:pt idx="8">
                  <c:v>652.80707981700084</c:v>
                </c:pt>
                <c:pt idx="9">
                  <c:v>1132.0831637332799</c:v>
                </c:pt>
                <c:pt idx="10">
                  <c:v>465.50378265431704</c:v>
                </c:pt>
                <c:pt idx="11">
                  <c:v>263.05095410347502</c:v>
                </c:pt>
                <c:pt idx="12">
                  <c:v>231</c:v>
                </c:pt>
                <c:pt idx="13">
                  <c:v>227.41176470588238</c:v>
                </c:pt>
                <c:pt idx="14">
                  <c:v>239.73284671532846</c:v>
                </c:pt>
                <c:pt idx="15">
                  <c:v>680.77852348993281</c:v>
                </c:pt>
                <c:pt idx="16">
                  <c:v>35.896031746031746</c:v>
                </c:pt>
                <c:pt idx="17">
                  <c:v>531.28489847715741</c:v>
                </c:pt>
                <c:pt idx="18">
                  <c:v>427.51456310679612</c:v>
                </c:pt>
                <c:pt idx="19">
                  <c:v>198.71134020618555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E-417A-A226-7750C66AA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NSEI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release'!$K$214:$K$233</c:f>
                <c:numCache>
                  <c:formatCode>General</c:formatCode>
                  <c:ptCount val="20"/>
                  <c:pt idx="0">
                    <c:v>2532.3336261553245</c:v>
                  </c:pt>
                  <c:pt idx="1">
                    <c:v>2710.4902724662916</c:v>
                  </c:pt>
                  <c:pt idx="2">
                    <c:v>2015.9302767074789</c:v>
                  </c:pt>
                  <c:pt idx="3">
                    <c:v>1961.7305082523112</c:v>
                  </c:pt>
                  <c:pt idx="4">
                    <c:v>2359.6973266314576</c:v>
                  </c:pt>
                  <c:pt idx="5">
                    <c:v>1869.3901619953594</c:v>
                  </c:pt>
                  <c:pt idx="6">
                    <c:v>2383.7861126115322</c:v>
                  </c:pt>
                  <c:pt idx="7">
                    <c:v>103.06750777981439</c:v>
                  </c:pt>
                  <c:pt idx="8">
                    <c:v>34.253182848897417</c:v>
                  </c:pt>
                  <c:pt idx="9">
                    <c:v>29.51396162012006</c:v>
                  </c:pt>
                  <c:pt idx="10">
                    <c:v>48.844347500767746</c:v>
                  </c:pt>
                  <c:pt idx="11">
                    <c:v>32.629817568742858</c:v>
                  </c:pt>
                  <c:pt idx="12">
                    <c:v>22.00105362029635</c:v>
                  </c:pt>
                  <c:pt idx="13">
                    <c:v>18.449904146578884</c:v>
                  </c:pt>
                  <c:pt idx="14">
                    <c:v>22.253161725483416</c:v>
                  </c:pt>
                  <c:pt idx="15">
                    <c:v>33.175659850186314</c:v>
                  </c:pt>
                  <c:pt idx="16">
                    <c:v>20.481654776007375</c:v>
                  </c:pt>
                  <c:pt idx="17">
                    <c:v>35.025325514358208</c:v>
                  </c:pt>
                  <c:pt idx="18">
                    <c:v>33.732511656169692</c:v>
                  </c:pt>
                  <c:pt idx="19">
                    <c:v>29.856097005927619</c:v>
                  </c:pt>
                </c:numCache>
              </c:numRef>
            </c:plus>
            <c:minus>
              <c:numRef>
                <c:f>'BRF release'!$K$214:$K$233</c:f>
                <c:numCache>
                  <c:formatCode>General</c:formatCode>
                  <c:ptCount val="20"/>
                  <c:pt idx="0">
                    <c:v>2532.3336261553245</c:v>
                  </c:pt>
                  <c:pt idx="1">
                    <c:v>2710.4902724662916</c:v>
                  </c:pt>
                  <c:pt idx="2">
                    <c:v>2015.9302767074789</c:v>
                  </c:pt>
                  <c:pt idx="3">
                    <c:v>1961.7305082523112</c:v>
                  </c:pt>
                  <c:pt idx="4">
                    <c:v>2359.6973266314576</c:v>
                  </c:pt>
                  <c:pt idx="5">
                    <c:v>1869.3901619953594</c:v>
                  </c:pt>
                  <c:pt idx="6">
                    <c:v>2383.7861126115322</c:v>
                  </c:pt>
                  <c:pt idx="7">
                    <c:v>103.06750777981439</c:v>
                  </c:pt>
                  <c:pt idx="8">
                    <c:v>34.253182848897417</c:v>
                  </c:pt>
                  <c:pt idx="9">
                    <c:v>29.51396162012006</c:v>
                  </c:pt>
                  <c:pt idx="10">
                    <c:v>48.844347500767746</c:v>
                  </c:pt>
                  <c:pt idx="11">
                    <c:v>32.629817568742858</c:v>
                  </c:pt>
                  <c:pt idx="12">
                    <c:v>22.00105362029635</c:v>
                  </c:pt>
                  <c:pt idx="13">
                    <c:v>18.449904146578884</c:v>
                  </c:pt>
                  <c:pt idx="14">
                    <c:v>22.253161725483416</c:v>
                  </c:pt>
                  <c:pt idx="15">
                    <c:v>33.175659850186314</c:v>
                  </c:pt>
                  <c:pt idx="16">
                    <c:v>20.481654776007375</c:v>
                  </c:pt>
                  <c:pt idx="17">
                    <c:v>35.025325514358208</c:v>
                  </c:pt>
                  <c:pt idx="18">
                    <c:v>33.732511656169692</c:v>
                  </c:pt>
                  <c:pt idx="19">
                    <c:v>29.856097005927619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release'!$H$214:$H$233</c:f>
              <c:numCache>
                <c:formatCode>0</c:formatCode>
                <c:ptCount val="20"/>
                <c:pt idx="0">
                  <c:v>3593.8633058099999</c:v>
                </c:pt>
                <c:pt idx="1">
                  <c:v>3846.7014892349998</c:v>
                </c:pt>
                <c:pt idx="2">
                  <c:v>2860.988683995</c:v>
                </c:pt>
                <c:pt idx="3">
                  <c:v>2784.0688986149999</c:v>
                </c:pt>
                <c:pt idx="4">
                  <c:v>3348.8595449700001</c:v>
                </c:pt>
                <c:pt idx="5">
                  <c:v>2653.0203753749997</c:v>
                </c:pt>
                <c:pt idx="6">
                  <c:v>3383.0461162500001</c:v>
                </c:pt>
                <c:pt idx="7">
                  <c:v>3354.3628325549998</c:v>
                </c:pt>
                <c:pt idx="8">
                  <c:v>1828.5365857499999</c:v>
                </c:pt>
                <c:pt idx="9">
                  <c:v>1944.874680812</c:v>
                </c:pt>
                <c:pt idx="10">
                  <c:v>1194.3755453199999</c:v>
                </c:pt>
                <c:pt idx="11">
                  <c:v>893.46483692999993</c:v>
                </c:pt>
                <c:pt idx="12">
                  <c:v>943.27151052399995</c:v>
                </c:pt>
                <c:pt idx="13">
                  <c:v>562.97033168500002</c:v>
                </c:pt>
                <c:pt idx="14">
                  <c:v>498.76006419999999</c:v>
                </c:pt>
                <c:pt idx="15">
                  <c:v>724.78899046800007</c:v>
                </c:pt>
                <c:pt idx="16">
                  <c:v>680.67432921600005</c:v>
                </c:pt>
                <c:pt idx="17">
                  <c:v>503.83619585400004</c:v>
                </c:pt>
                <c:pt idx="18">
                  <c:v>474.74151463499999</c:v>
                </c:pt>
                <c:pt idx="19">
                  <c:v>438.71814747299999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9-485A-91CE-CF371ED7720F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release'!$T$214:$T$233</c:f>
                <c:numCache>
                  <c:formatCode>General</c:formatCode>
                  <c:ptCount val="20"/>
                  <c:pt idx="0">
                    <c:v>2456.7588707014979</c:v>
                  </c:pt>
                  <c:pt idx="1">
                    <c:v>2777.668637999825</c:v>
                  </c:pt>
                  <c:pt idx="2">
                    <c:v>1962.1759684694071</c:v>
                  </c:pt>
                  <c:pt idx="3">
                    <c:v>1849.8208325503133</c:v>
                  </c:pt>
                  <c:pt idx="4">
                    <c:v>2248.5714129690591</c:v>
                  </c:pt>
                  <c:pt idx="5">
                    <c:v>1780.4250133061669</c:v>
                  </c:pt>
                  <c:pt idx="6">
                    <c:v>2223.2364313402436</c:v>
                  </c:pt>
                  <c:pt idx="7">
                    <c:v>2085.0951141996384</c:v>
                  </c:pt>
                  <c:pt idx="8">
                    <c:v>544.75019882671381</c:v>
                  </c:pt>
                  <c:pt idx="9">
                    <c:v>504.53427891743928</c:v>
                  </c:pt>
                  <c:pt idx="10">
                    <c:v>351.18355747939341</c:v>
                  </c:pt>
                  <c:pt idx="11">
                    <c:v>442.48923768621103</c:v>
                  </c:pt>
                  <c:pt idx="12">
                    <c:v>384.21653386167327</c:v>
                  </c:pt>
                  <c:pt idx="13">
                    <c:v>1254.8143063025461</c:v>
                  </c:pt>
                  <c:pt idx="14">
                    <c:v>710.95603455625042</c:v>
                  </c:pt>
                  <c:pt idx="15">
                    <c:v>802.5249246256451</c:v>
                  </c:pt>
                  <c:pt idx="16">
                    <c:v>453.7868056580067</c:v>
                  </c:pt>
                  <c:pt idx="17">
                    <c:v>436.52835082527992</c:v>
                  </c:pt>
                  <c:pt idx="18">
                    <c:v>1220.9143533393694</c:v>
                  </c:pt>
                  <c:pt idx="19">
                    <c:v>2441.768152654317</c:v>
                  </c:pt>
                </c:numCache>
              </c:numRef>
            </c:plus>
            <c:minus>
              <c:numRef>
                <c:f>'BRF release'!$T$233</c:f>
                <c:numCache>
                  <c:formatCode>General</c:formatCode>
                  <c:ptCount val="1"/>
                  <c:pt idx="0">
                    <c:v>2441.768152654317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release'!$Q$214:$Q$233</c:f>
              <c:numCache>
                <c:formatCode>_(* #,##0_);_(* \(#,##0\);_(* "-"??_);_(@_)</c:formatCode>
                <c:ptCount val="20"/>
                <c:pt idx="0">
                  <c:v>2247.2981657867599</c:v>
                </c:pt>
                <c:pt idx="1">
                  <c:v>2540.8475002506107</c:v>
                </c:pt>
                <c:pt idx="2">
                  <c:v>1794.8828871565452</c:v>
                </c:pt>
                <c:pt idx="3">
                  <c:v>1692.1070332138243</c:v>
                </c:pt>
                <c:pt idx="4">
                  <c:v>2056.8605540693648</c:v>
                </c:pt>
                <c:pt idx="5">
                  <c:v>1628.6278293080254</c:v>
                </c:pt>
                <c:pt idx="6">
                  <c:v>2033.685606611692</c:v>
                </c:pt>
                <c:pt idx="7">
                  <c:v>2205.9269814700569</c:v>
                </c:pt>
                <c:pt idx="8">
                  <c:v>564.47034768801586</c:v>
                </c:pt>
                <c:pt idx="9">
                  <c:v>509.92521453565405</c:v>
                </c:pt>
                <c:pt idx="10">
                  <c:v>362.19292272001297</c:v>
                </c:pt>
                <c:pt idx="11">
                  <c:v>469.35683198159626</c:v>
                </c:pt>
                <c:pt idx="12">
                  <c:v>358.32742809116428</c:v>
                </c:pt>
                <c:pt idx="13">
                  <c:v>828.67315419742738</c:v>
                </c:pt>
                <c:pt idx="14">
                  <c:v>607.79959229467909</c:v>
                </c:pt>
                <c:pt idx="15">
                  <c:v>408.00142313052896</c:v>
                </c:pt>
                <c:pt idx="16">
                  <c:v>331.10241871910938</c:v>
                </c:pt>
                <c:pt idx="17">
                  <c:v>289.87319329519136</c:v>
                </c:pt>
                <c:pt idx="18">
                  <c:v>951.94710409654931</c:v>
                </c:pt>
                <c:pt idx="19">
                  <c:v>1535.9959460376215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9-485A-91CE-CF371ED7720F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release'!$Y$214:$Y$233</c:f>
                <c:numCache>
                  <c:formatCode>General</c:formatCode>
                  <c:ptCount val="20"/>
                  <c:pt idx="0">
                    <c:v>3528.2258633663851</c:v>
                  </c:pt>
                  <c:pt idx="1">
                    <c:v>3881.0050991543662</c:v>
                  </c:pt>
                  <c:pt idx="2">
                    <c:v>2813.2026965337473</c:v>
                  </c:pt>
                  <c:pt idx="3">
                    <c:v>2696.3352350078812</c:v>
                  </c:pt>
                  <c:pt idx="4">
                    <c:v>3259.4853692773831</c:v>
                  </c:pt>
                  <c:pt idx="5">
                    <c:v>2581.5756440149685</c:v>
                  </c:pt>
                  <c:pt idx="6">
                    <c:v>3259.634405929306</c:v>
                  </c:pt>
                  <c:pt idx="7">
                    <c:v>2087.6409045664782</c:v>
                  </c:pt>
                  <c:pt idx="8">
                    <c:v>545.82603424261856</c:v>
                  </c:pt>
                  <c:pt idx="9">
                    <c:v>505.39678722094612</c:v>
                  </c:pt>
                  <c:pt idx="10">
                    <c:v>354.5640440409295</c:v>
                  </c:pt>
                  <c:pt idx="11">
                    <c:v>443.6906923327258</c:v>
                  </c:pt>
                  <c:pt idx="12">
                    <c:v>384.84593183906924</c:v>
                  </c:pt>
                  <c:pt idx="13">
                    <c:v>1254.9499361586334</c:v>
                  </c:pt>
                  <c:pt idx="14">
                    <c:v>711.30421500137959</c:v>
                  </c:pt>
                  <c:pt idx="15">
                    <c:v>803.21035790874384</c:v>
                  </c:pt>
                  <c:pt idx="16">
                    <c:v>454.24878995068451</c:v>
                  </c:pt>
                  <c:pt idx="17">
                    <c:v>437.9312440345235</c:v>
                  </c:pt>
                  <c:pt idx="18">
                    <c:v>1221.3802604155367</c:v>
                  </c:pt>
                  <c:pt idx="19">
                    <c:v>2441.9506747363475</c:v>
                  </c:pt>
                </c:numCache>
              </c:numRef>
            </c:plus>
            <c:minus>
              <c:numRef>
                <c:f>'BRF release'!$Y$214:$Y$233</c:f>
                <c:numCache>
                  <c:formatCode>General</c:formatCode>
                  <c:ptCount val="20"/>
                  <c:pt idx="0">
                    <c:v>3528.2258633663851</c:v>
                  </c:pt>
                  <c:pt idx="1">
                    <c:v>3881.0050991543662</c:v>
                  </c:pt>
                  <c:pt idx="2">
                    <c:v>2813.2026965337473</c:v>
                  </c:pt>
                  <c:pt idx="3">
                    <c:v>2696.3352350078812</c:v>
                  </c:pt>
                  <c:pt idx="4">
                    <c:v>3259.4853692773831</c:v>
                  </c:pt>
                  <c:pt idx="5">
                    <c:v>2581.5756440149685</c:v>
                  </c:pt>
                  <c:pt idx="6">
                    <c:v>3259.634405929306</c:v>
                  </c:pt>
                  <c:pt idx="7">
                    <c:v>2087.6409045664782</c:v>
                  </c:pt>
                  <c:pt idx="8">
                    <c:v>545.82603424261856</c:v>
                  </c:pt>
                  <c:pt idx="9">
                    <c:v>505.39678722094612</c:v>
                  </c:pt>
                  <c:pt idx="10">
                    <c:v>354.5640440409295</c:v>
                  </c:pt>
                  <c:pt idx="11">
                    <c:v>443.6906923327258</c:v>
                  </c:pt>
                  <c:pt idx="12">
                    <c:v>384.84593183906924</c:v>
                  </c:pt>
                  <c:pt idx="13">
                    <c:v>1254.9499361586334</c:v>
                  </c:pt>
                  <c:pt idx="14">
                    <c:v>711.30421500137959</c:v>
                  </c:pt>
                  <c:pt idx="15">
                    <c:v>803.21035790874384</c:v>
                  </c:pt>
                  <c:pt idx="16">
                    <c:v>454.24878995068451</c:v>
                  </c:pt>
                  <c:pt idx="17">
                    <c:v>437.9312440345235</c:v>
                  </c:pt>
                  <c:pt idx="18">
                    <c:v>1221.3802604155367</c:v>
                  </c:pt>
                  <c:pt idx="19">
                    <c:v>2441.9506747363475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release'!$V$214:$V$233</c:f>
              <c:numCache>
                <c:formatCode>_(* #,##0_);_(* \(#,##0\);_(* "-"??_);_(@_)</c:formatCode>
                <c:ptCount val="20"/>
                <c:pt idx="0">
                  <c:v>5841.1614715967598</c:v>
                </c:pt>
                <c:pt idx="1">
                  <c:v>6387.5489894856109</c:v>
                </c:pt>
                <c:pt idx="2">
                  <c:v>4655.8715711515451</c:v>
                </c:pt>
                <c:pt idx="3">
                  <c:v>4476.1759318288241</c:v>
                </c:pt>
                <c:pt idx="4">
                  <c:v>5405.7200990393649</c:v>
                </c:pt>
                <c:pt idx="5">
                  <c:v>4281.6482046830251</c:v>
                </c:pt>
                <c:pt idx="6">
                  <c:v>5416.7317228616921</c:v>
                </c:pt>
                <c:pt idx="7">
                  <c:v>5560.2898140250563</c:v>
                </c:pt>
                <c:pt idx="8">
                  <c:v>2393.0069334380159</c:v>
                </c:pt>
                <c:pt idx="9">
                  <c:v>2454.799895347654</c:v>
                </c:pt>
                <c:pt idx="10">
                  <c:v>1556.5684680400129</c:v>
                </c:pt>
                <c:pt idx="11">
                  <c:v>1362.8216689115961</c:v>
                </c:pt>
                <c:pt idx="12">
                  <c:v>1301.5989386151641</c:v>
                </c:pt>
                <c:pt idx="13">
                  <c:v>1391.6434858824273</c:v>
                </c:pt>
                <c:pt idx="14">
                  <c:v>1106.5596564946791</c:v>
                </c:pt>
                <c:pt idx="15">
                  <c:v>1132.7904135985291</c:v>
                </c:pt>
                <c:pt idx="16">
                  <c:v>1011.7767479351094</c:v>
                </c:pt>
                <c:pt idx="17">
                  <c:v>793.70938914919134</c:v>
                </c:pt>
                <c:pt idx="18">
                  <c:v>1426.6886187315492</c:v>
                </c:pt>
                <c:pt idx="19">
                  <c:v>1974.7140935106215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9-485A-91CE-CF371ED7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NSEO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release'!$K$235:$K$254</c:f>
                <c:numCache>
                  <c:formatCode>General</c:formatCode>
                  <c:ptCount val="20"/>
                  <c:pt idx="0">
                    <c:v>57.144460736213667</c:v>
                  </c:pt>
                  <c:pt idx="1">
                    <c:v>103.72546881963059</c:v>
                  </c:pt>
                  <c:pt idx="2">
                    <c:v>82.216751972369764</c:v>
                  </c:pt>
                  <c:pt idx="3">
                    <c:v>114.67073301409468</c:v>
                  </c:pt>
                  <c:pt idx="4">
                    <c:v>103.28002202101869</c:v>
                  </c:pt>
                  <c:pt idx="5">
                    <c:v>122.68877538910907</c:v>
                  </c:pt>
                  <c:pt idx="6">
                    <c:v>129.05230108356494</c:v>
                  </c:pt>
                  <c:pt idx="7">
                    <c:v>25.961534674637399</c:v>
                  </c:pt>
                  <c:pt idx="8">
                    <c:v>8.0975973336095191</c:v>
                  </c:pt>
                  <c:pt idx="9">
                    <c:v>2.1817298900899713</c:v>
                  </c:pt>
                  <c:pt idx="10">
                    <c:v>3.8128524377426412</c:v>
                  </c:pt>
                  <c:pt idx="11">
                    <c:v>4.4178917388274686</c:v>
                  </c:pt>
                  <c:pt idx="12">
                    <c:v>3.0908761265117048</c:v>
                  </c:pt>
                  <c:pt idx="13">
                    <c:v>2.1406753551157633</c:v>
                  </c:pt>
                  <c:pt idx="14">
                    <c:v>3.6011272607115674</c:v>
                  </c:pt>
                  <c:pt idx="15">
                    <c:v>3.1456582173656433</c:v>
                  </c:pt>
                  <c:pt idx="16">
                    <c:v>1.6876826947267074</c:v>
                  </c:pt>
                  <c:pt idx="17">
                    <c:v>1.8589390587967107</c:v>
                  </c:pt>
                  <c:pt idx="18">
                    <c:v>2.085285441641024</c:v>
                  </c:pt>
                  <c:pt idx="19">
                    <c:v>4.2642458372659515</c:v>
                  </c:pt>
                </c:numCache>
              </c:numRef>
            </c:plus>
            <c:minus>
              <c:numRef>
                <c:f>'BRF release'!$K$235:$K$254</c:f>
                <c:numCache>
                  <c:formatCode>General</c:formatCode>
                  <c:ptCount val="20"/>
                  <c:pt idx="0">
                    <c:v>57.144460736213667</c:v>
                  </c:pt>
                  <c:pt idx="1">
                    <c:v>103.72546881963059</c:v>
                  </c:pt>
                  <c:pt idx="2">
                    <c:v>82.216751972369764</c:v>
                  </c:pt>
                  <c:pt idx="3">
                    <c:v>114.67073301409468</c:v>
                  </c:pt>
                  <c:pt idx="4">
                    <c:v>103.28002202101869</c:v>
                  </c:pt>
                  <c:pt idx="5">
                    <c:v>122.68877538910907</c:v>
                  </c:pt>
                  <c:pt idx="6">
                    <c:v>129.05230108356494</c:v>
                  </c:pt>
                  <c:pt idx="7">
                    <c:v>25.961534674637399</c:v>
                  </c:pt>
                  <c:pt idx="8">
                    <c:v>8.0975973336095191</c:v>
                  </c:pt>
                  <c:pt idx="9">
                    <c:v>2.1817298900899713</c:v>
                  </c:pt>
                  <c:pt idx="10">
                    <c:v>3.8128524377426412</c:v>
                  </c:pt>
                  <c:pt idx="11">
                    <c:v>4.4178917388274686</c:v>
                  </c:pt>
                  <c:pt idx="12">
                    <c:v>3.0908761265117048</c:v>
                  </c:pt>
                  <c:pt idx="13">
                    <c:v>2.1406753551157633</c:v>
                  </c:pt>
                  <c:pt idx="14">
                    <c:v>3.6011272607115674</c:v>
                  </c:pt>
                  <c:pt idx="15">
                    <c:v>3.1456582173656433</c:v>
                  </c:pt>
                  <c:pt idx="16">
                    <c:v>1.6876826947267074</c:v>
                  </c:pt>
                  <c:pt idx="17">
                    <c:v>1.8589390587967107</c:v>
                  </c:pt>
                  <c:pt idx="18">
                    <c:v>2.085285441641024</c:v>
                  </c:pt>
                  <c:pt idx="19">
                    <c:v>4.2642458372659515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release'!$H$235:$H$254</c:f>
              <c:numCache>
                <c:formatCode>0</c:formatCode>
                <c:ptCount val="20"/>
                <c:pt idx="0">
                  <c:v>848.58383677000006</c:v>
                </c:pt>
                <c:pt idx="1">
                  <c:v>1540.3025099500001</c:v>
                </c:pt>
                <c:pt idx="2">
                  <c:v>1220.9023575800002</c:v>
                </c:pt>
                <c:pt idx="3">
                  <c:v>1702.8374987300001</c:v>
                </c:pt>
                <c:pt idx="4">
                  <c:v>1533.6877138950001</c:v>
                </c:pt>
                <c:pt idx="5">
                  <c:v>1821.90382772</c:v>
                </c:pt>
                <c:pt idx="6">
                  <c:v>1916.40091422</c:v>
                </c:pt>
                <c:pt idx="7">
                  <c:v>1349.0748902399998</c:v>
                </c:pt>
                <c:pt idx="8">
                  <c:v>802.06917595000004</c:v>
                </c:pt>
                <c:pt idx="9">
                  <c:v>459.84228490300001</c:v>
                </c:pt>
                <c:pt idx="10">
                  <c:v>352.39436604000002</c:v>
                </c:pt>
                <c:pt idx="11">
                  <c:v>368.02978730699999</c:v>
                </c:pt>
                <c:pt idx="12">
                  <c:v>477.520090278</c:v>
                </c:pt>
                <c:pt idx="13">
                  <c:v>224.90041933500001</c:v>
                </c:pt>
                <c:pt idx="14">
                  <c:v>325.61095203000002</c:v>
                </c:pt>
                <c:pt idx="15">
                  <c:v>274.353221856</c:v>
                </c:pt>
                <c:pt idx="16">
                  <c:v>186.48304732400001</c:v>
                </c:pt>
                <c:pt idx="17">
                  <c:v>131.96699027</c:v>
                </c:pt>
                <c:pt idx="18">
                  <c:v>164.943073959</c:v>
                </c:pt>
                <c:pt idx="19">
                  <c:v>397.97436682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C-457C-98FD-F3E2EACBFE11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release'!$T$235:$T$254</c:f>
                <c:numCache>
                  <c:formatCode>General</c:formatCode>
                  <c:ptCount val="20"/>
                  <c:pt idx="0">
                    <c:v>649.66129922310154</c:v>
                  </c:pt>
                  <c:pt idx="1">
                    <c:v>1199.6391186712299</c:v>
                  </c:pt>
                  <c:pt idx="2">
                    <c:v>952.14909991957211</c:v>
                  </c:pt>
                  <c:pt idx="3">
                    <c:v>1250.0537521206415</c:v>
                  </c:pt>
                  <c:pt idx="4">
                    <c:v>1160.1094628983956</c:v>
                  </c:pt>
                  <c:pt idx="5">
                    <c:v>1349.7372318956147</c:v>
                  </c:pt>
                  <c:pt idx="6">
                    <c:v>1433.3796919366846</c:v>
                  </c:pt>
                  <c:pt idx="7">
                    <c:v>563.01264449776454</c:v>
                  </c:pt>
                  <c:pt idx="8">
                    <c:v>308.02328057226345</c:v>
                  </c:pt>
                  <c:pt idx="9">
                    <c:v>338.29058791581741</c:v>
                  </c:pt>
                  <c:pt idx="10">
                    <c:v>136.0450785495166</c:v>
                  </c:pt>
                  <c:pt idx="11">
                    <c:v>300.84911600143221</c:v>
                  </c:pt>
                  <c:pt idx="12">
                    <c:v>398.87741263740321</c:v>
                  </c:pt>
                  <c:pt idx="13">
                    <c:v>266.11214515645491</c:v>
                  </c:pt>
                  <c:pt idx="14">
                    <c:v>656.50713183325877</c:v>
                  </c:pt>
                  <c:pt idx="15">
                    <c:v>1056.1632760972232</c:v>
                  </c:pt>
                  <c:pt idx="16">
                    <c:v>488.77082566607692</c:v>
                  </c:pt>
                  <c:pt idx="17">
                    <c:v>476.44168693193217</c:v>
                  </c:pt>
                  <c:pt idx="18">
                    <c:v>775.4420661490077</c:v>
                  </c:pt>
                  <c:pt idx="19">
                    <c:v>3929.4505617742193</c:v>
                  </c:pt>
                </c:numCache>
              </c:numRef>
            </c:plus>
            <c:minus>
              <c:numRef>
                <c:f>'BRF release'!$T$235:$T$254</c:f>
                <c:numCache>
                  <c:formatCode>General</c:formatCode>
                  <c:ptCount val="20"/>
                  <c:pt idx="0">
                    <c:v>649.66129922310154</c:v>
                  </c:pt>
                  <c:pt idx="1">
                    <c:v>1199.6391186712299</c:v>
                  </c:pt>
                  <c:pt idx="2">
                    <c:v>952.14909991957211</c:v>
                  </c:pt>
                  <c:pt idx="3">
                    <c:v>1250.0537521206415</c:v>
                  </c:pt>
                  <c:pt idx="4">
                    <c:v>1160.1094628983956</c:v>
                  </c:pt>
                  <c:pt idx="5">
                    <c:v>1349.7372318956147</c:v>
                  </c:pt>
                  <c:pt idx="6">
                    <c:v>1433.3796919366846</c:v>
                  </c:pt>
                  <c:pt idx="7">
                    <c:v>563.01264449776454</c:v>
                  </c:pt>
                  <c:pt idx="8">
                    <c:v>308.02328057226345</c:v>
                  </c:pt>
                  <c:pt idx="9">
                    <c:v>338.29058791581741</c:v>
                  </c:pt>
                  <c:pt idx="10">
                    <c:v>136.0450785495166</c:v>
                  </c:pt>
                  <c:pt idx="11">
                    <c:v>300.84911600143221</c:v>
                  </c:pt>
                  <c:pt idx="12">
                    <c:v>398.87741263740321</c:v>
                  </c:pt>
                  <c:pt idx="13">
                    <c:v>266.11214515645491</c:v>
                  </c:pt>
                  <c:pt idx="14">
                    <c:v>656.50713183325877</c:v>
                  </c:pt>
                  <c:pt idx="15">
                    <c:v>1056.1632760972232</c:v>
                  </c:pt>
                  <c:pt idx="16">
                    <c:v>488.77082566607692</c:v>
                  </c:pt>
                  <c:pt idx="17">
                    <c:v>476.44168693193217</c:v>
                  </c:pt>
                  <c:pt idx="18">
                    <c:v>775.4420661490077</c:v>
                  </c:pt>
                  <c:pt idx="19">
                    <c:v>3929.4505617742193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release'!$Q$235:$Q$254</c:f>
              <c:numCache>
                <c:formatCode>_(* #,##0_);_(* \(#,##0\);_(* "-"??_);_(@_)</c:formatCode>
                <c:ptCount val="20"/>
                <c:pt idx="0">
                  <c:v>436.64059981861743</c:v>
                </c:pt>
                <c:pt idx="1">
                  <c:v>806.28343564390207</c:v>
                </c:pt>
                <c:pt idx="2">
                  <c:v>639.94415952252382</c:v>
                </c:pt>
                <c:pt idx="3">
                  <c:v>840.16736226121975</c:v>
                </c:pt>
                <c:pt idx="4">
                  <c:v>779.71535681895966</c:v>
                </c:pt>
                <c:pt idx="5">
                  <c:v>907.16512625455266</c:v>
                </c:pt>
                <c:pt idx="6">
                  <c:v>963.38164086964798</c:v>
                </c:pt>
                <c:pt idx="7">
                  <c:v>384.14405036009208</c:v>
                </c:pt>
                <c:pt idx="8">
                  <c:v>209.40919136224335</c:v>
                </c:pt>
                <c:pt idx="9">
                  <c:v>232.65315243875409</c:v>
                </c:pt>
                <c:pt idx="10">
                  <c:v>92.900343636724983</c:v>
                </c:pt>
                <c:pt idx="11">
                  <c:v>206.96186587457251</c:v>
                </c:pt>
                <c:pt idx="12">
                  <c:v>177.45224006410834</c:v>
                </c:pt>
                <c:pt idx="13">
                  <c:v>121.27466121901506</c:v>
                </c:pt>
                <c:pt idx="14">
                  <c:v>251.25315077762716</c:v>
                </c:pt>
                <c:pt idx="15">
                  <c:v>339.46047498019487</c:v>
                </c:pt>
                <c:pt idx="16">
                  <c:v>159.06070860968822</c:v>
                </c:pt>
                <c:pt idx="17">
                  <c:v>206.55217077955214</c:v>
                </c:pt>
                <c:pt idx="18">
                  <c:v>272.75859399372439</c:v>
                </c:pt>
                <c:pt idx="19">
                  <c:v>1583.8188944023809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C-457C-98FD-F3E2EACBFE11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release'!$Y$235:$Y$254</c:f>
                <c:numCache>
                  <c:formatCode>General</c:formatCode>
                  <c:ptCount val="20"/>
                  <c:pt idx="0">
                    <c:v>652.16968121883815</c:v>
                  </c:pt>
                  <c:pt idx="1">
                    <c:v>1204.1150227150797</c:v>
                  </c:pt>
                  <c:pt idx="2">
                    <c:v>955.69215900442418</c:v>
                  </c:pt>
                  <c:pt idx="3">
                    <c:v>1255.3022585022636</c:v>
                  </c:pt>
                  <c:pt idx="4">
                    <c:v>1164.6976984844891</c:v>
                  </c:pt>
                  <c:pt idx="5">
                    <c:v>1355.3018596503568</c:v>
                  </c:pt>
                  <c:pt idx="6">
                    <c:v>1439.177486507994</c:v>
                  </c:pt>
                  <c:pt idx="7">
                    <c:v>563.61089338925012</c:v>
                  </c:pt>
                  <c:pt idx="8">
                    <c:v>308.12970070584987</c:v>
                  </c:pt>
                  <c:pt idx="9">
                    <c:v>338.2976231334514</c:v>
                  </c:pt>
                  <c:pt idx="10">
                    <c:v>136.09849830639627</c:v>
                  </c:pt>
                  <c:pt idx="11">
                    <c:v>300.8815520537263</c:v>
                  </c:pt>
                  <c:pt idx="12">
                    <c:v>398.8893879605456</c:v>
                  </c:pt>
                  <c:pt idx="13">
                    <c:v>266.12075509201856</c:v>
                  </c:pt>
                  <c:pt idx="14">
                    <c:v>656.51700835963084</c:v>
                  </c:pt>
                  <c:pt idx="15">
                    <c:v>1056.1679605735253</c:v>
                  </c:pt>
                  <c:pt idx="16">
                    <c:v>488.7737393673853</c:v>
                  </c:pt>
                  <c:pt idx="17">
                    <c:v>476.44531344213016</c:v>
                  </c:pt>
                  <c:pt idx="18">
                    <c:v>775.44486997388492</c:v>
                  </c:pt>
                  <c:pt idx="19">
                    <c:v>3929.4528755566325</c:v>
                  </c:pt>
                </c:numCache>
              </c:numRef>
            </c:plus>
            <c:minus>
              <c:numRef>
                <c:f>'BRF release'!$Y$235:$Y$254</c:f>
                <c:numCache>
                  <c:formatCode>General</c:formatCode>
                  <c:ptCount val="20"/>
                  <c:pt idx="0">
                    <c:v>652.16968121883815</c:v>
                  </c:pt>
                  <c:pt idx="1">
                    <c:v>1204.1150227150797</c:v>
                  </c:pt>
                  <c:pt idx="2">
                    <c:v>955.69215900442418</c:v>
                  </c:pt>
                  <c:pt idx="3">
                    <c:v>1255.3022585022636</c:v>
                  </c:pt>
                  <c:pt idx="4">
                    <c:v>1164.6976984844891</c:v>
                  </c:pt>
                  <c:pt idx="5">
                    <c:v>1355.3018596503568</c:v>
                  </c:pt>
                  <c:pt idx="6">
                    <c:v>1439.177486507994</c:v>
                  </c:pt>
                  <c:pt idx="7">
                    <c:v>563.61089338925012</c:v>
                  </c:pt>
                  <c:pt idx="8">
                    <c:v>308.12970070584987</c:v>
                  </c:pt>
                  <c:pt idx="9">
                    <c:v>338.2976231334514</c:v>
                  </c:pt>
                  <c:pt idx="10">
                    <c:v>136.09849830639627</c:v>
                  </c:pt>
                  <c:pt idx="11">
                    <c:v>300.8815520537263</c:v>
                  </c:pt>
                  <c:pt idx="12">
                    <c:v>398.8893879605456</c:v>
                  </c:pt>
                  <c:pt idx="13">
                    <c:v>266.12075509201856</c:v>
                  </c:pt>
                  <c:pt idx="14">
                    <c:v>656.51700835963084</c:v>
                  </c:pt>
                  <c:pt idx="15">
                    <c:v>1056.1679605735253</c:v>
                  </c:pt>
                  <c:pt idx="16">
                    <c:v>488.7737393673853</c:v>
                  </c:pt>
                  <c:pt idx="17">
                    <c:v>476.44531344213016</c:v>
                  </c:pt>
                  <c:pt idx="18">
                    <c:v>775.44486997388492</c:v>
                  </c:pt>
                  <c:pt idx="19">
                    <c:v>3929.4528755566325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release'!$V$235:$V$254</c:f>
              <c:numCache>
                <c:formatCode>_(* #,##0_);_(* \(#,##0\);_(* "-"??_);_(@_)</c:formatCode>
                <c:ptCount val="20"/>
                <c:pt idx="0">
                  <c:v>1285.2244365886174</c:v>
                </c:pt>
                <c:pt idx="1">
                  <c:v>2346.5859455939021</c:v>
                </c:pt>
                <c:pt idx="2">
                  <c:v>1860.8465171025241</c:v>
                </c:pt>
                <c:pt idx="3">
                  <c:v>2543.0048609912201</c:v>
                </c:pt>
                <c:pt idx="4">
                  <c:v>2313.40307071396</c:v>
                </c:pt>
                <c:pt idx="5">
                  <c:v>2729.0689539745526</c:v>
                </c:pt>
                <c:pt idx="6">
                  <c:v>2879.7825550896478</c:v>
                </c:pt>
                <c:pt idx="7">
                  <c:v>1733.2189406000919</c:v>
                </c:pt>
                <c:pt idx="8">
                  <c:v>1011.4783673122433</c:v>
                </c:pt>
                <c:pt idx="9">
                  <c:v>692.49543734175404</c:v>
                </c:pt>
                <c:pt idx="10">
                  <c:v>445.29470967672501</c:v>
                </c:pt>
                <c:pt idx="11">
                  <c:v>574.99165318157247</c:v>
                </c:pt>
                <c:pt idx="12">
                  <c:v>654.97233034210831</c:v>
                </c:pt>
                <c:pt idx="13">
                  <c:v>346.17508055401504</c:v>
                </c:pt>
                <c:pt idx="14">
                  <c:v>576.86410280762721</c:v>
                </c:pt>
                <c:pt idx="15">
                  <c:v>613.81369683619482</c:v>
                </c:pt>
                <c:pt idx="16">
                  <c:v>345.5437559336882</c:v>
                </c:pt>
                <c:pt idx="17">
                  <c:v>338.51916104955217</c:v>
                </c:pt>
                <c:pt idx="18">
                  <c:v>437.70166795272439</c:v>
                </c:pt>
                <c:pt idx="19">
                  <c:v>1981.7932612223808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C-457C-98FD-F3E2EACB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SSEI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release'!$K$256:$K$275</c:f>
                <c:numCache>
                  <c:formatCode>General</c:formatCode>
                  <c:ptCount val="20"/>
                  <c:pt idx="0">
                    <c:v>564.31146131668618</c:v>
                  </c:pt>
                  <c:pt idx="1">
                    <c:v>703.59941139946682</c:v>
                  </c:pt>
                  <c:pt idx="2">
                    <c:v>574.2048110421922</c:v>
                  </c:pt>
                  <c:pt idx="3">
                    <c:v>625.88454579253221</c:v>
                  </c:pt>
                  <c:pt idx="4">
                    <c:v>601.67187409589928</c:v>
                  </c:pt>
                  <c:pt idx="5">
                    <c:v>411.48524318847637</c:v>
                  </c:pt>
                  <c:pt idx="6">
                    <c:v>615.34031779561144</c:v>
                  </c:pt>
                  <c:pt idx="7">
                    <c:v>119.01701097323624</c:v>
                  </c:pt>
                  <c:pt idx="8">
                    <c:v>119.13534041864266</c:v>
                  </c:pt>
                  <c:pt idx="9">
                    <c:v>66.513247349819849</c:v>
                  </c:pt>
                  <c:pt idx="10">
                    <c:v>32.11293756715159</c:v>
                  </c:pt>
                  <c:pt idx="11">
                    <c:v>34.892425665325867</c:v>
                  </c:pt>
                  <c:pt idx="12">
                    <c:v>19.235119742840389</c:v>
                  </c:pt>
                  <c:pt idx="13">
                    <c:v>21.114544231214467</c:v>
                  </c:pt>
                  <c:pt idx="14">
                    <c:v>20.915195949557706</c:v>
                  </c:pt>
                  <c:pt idx="15">
                    <c:v>23.727430200913037</c:v>
                  </c:pt>
                  <c:pt idx="16">
                    <c:v>19.184094884569355</c:v>
                  </c:pt>
                  <c:pt idx="17">
                    <c:v>22.418158498061874</c:v>
                  </c:pt>
                  <c:pt idx="18">
                    <c:v>21.847679172088114</c:v>
                  </c:pt>
                  <c:pt idx="19">
                    <c:v>71.177614117844541</c:v>
                  </c:pt>
                </c:numCache>
              </c:numRef>
            </c:plus>
            <c:minus>
              <c:numRef>
                <c:f>'BRF release'!$K$256:$K$275</c:f>
                <c:numCache>
                  <c:formatCode>General</c:formatCode>
                  <c:ptCount val="20"/>
                  <c:pt idx="0">
                    <c:v>564.31146131668618</c:v>
                  </c:pt>
                  <c:pt idx="1">
                    <c:v>703.59941139946682</c:v>
                  </c:pt>
                  <c:pt idx="2">
                    <c:v>574.2048110421922</c:v>
                  </c:pt>
                  <c:pt idx="3">
                    <c:v>625.88454579253221</c:v>
                  </c:pt>
                  <c:pt idx="4">
                    <c:v>601.67187409589928</c:v>
                  </c:pt>
                  <c:pt idx="5">
                    <c:v>411.48524318847637</c:v>
                  </c:pt>
                  <c:pt idx="6">
                    <c:v>615.34031779561144</c:v>
                  </c:pt>
                  <c:pt idx="7">
                    <c:v>119.01701097323624</c:v>
                  </c:pt>
                  <c:pt idx="8">
                    <c:v>119.13534041864266</c:v>
                  </c:pt>
                  <c:pt idx="9">
                    <c:v>66.513247349819849</c:v>
                  </c:pt>
                  <c:pt idx="10">
                    <c:v>32.11293756715159</c:v>
                  </c:pt>
                  <c:pt idx="11">
                    <c:v>34.892425665325867</c:v>
                  </c:pt>
                  <c:pt idx="12">
                    <c:v>19.235119742840389</c:v>
                  </c:pt>
                  <c:pt idx="13">
                    <c:v>21.114544231214467</c:v>
                  </c:pt>
                  <c:pt idx="14">
                    <c:v>20.915195949557706</c:v>
                  </c:pt>
                  <c:pt idx="15">
                    <c:v>23.727430200913037</c:v>
                  </c:pt>
                  <c:pt idx="16">
                    <c:v>19.184094884569355</c:v>
                  </c:pt>
                  <c:pt idx="17">
                    <c:v>22.418158498061874</c:v>
                  </c:pt>
                  <c:pt idx="18">
                    <c:v>21.847679172088114</c:v>
                  </c:pt>
                  <c:pt idx="19">
                    <c:v>71.177614117844541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release'!$H$256:$H$275</c:f>
              <c:numCache>
                <c:formatCode>0</c:formatCode>
                <c:ptCount val="20"/>
                <c:pt idx="0">
                  <c:v>3588.3989938350001</c:v>
                </c:pt>
                <c:pt idx="1">
                  <c:v>4474.1168539050004</c:v>
                </c:pt>
                <c:pt idx="2">
                  <c:v>3651.3097951110003</c:v>
                </c:pt>
                <c:pt idx="3">
                  <c:v>3979.9359544080003</c:v>
                </c:pt>
                <c:pt idx="4">
                  <c:v>3825.9700460220001</c:v>
                </c:pt>
                <c:pt idx="5">
                  <c:v>2616.5926688610002</c:v>
                </c:pt>
                <c:pt idx="6">
                  <c:v>3912.8862846270004</c:v>
                </c:pt>
                <c:pt idx="7">
                  <c:v>3119.999999571</c:v>
                </c:pt>
                <c:pt idx="8">
                  <c:v>1443.3823536340001</c:v>
                </c:pt>
                <c:pt idx="9">
                  <c:v>1633.653543036</c:v>
                </c:pt>
                <c:pt idx="10">
                  <c:v>756.24266696300003</c:v>
                </c:pt>
                <c:pt idx="11">
                  <c:v>1068.6358979520001</c:v>
                </c:pt>
                <c:pt idx="12">
                  <c:v>714.28868093200003</c:v>
                </c:pt>
                <c:pt idx="13">
                  <c:v>686.88911681100001</c:v>
                </c:pt>
                <c:pt idx="14">
                  <c:v>473.28884051899996</c:v>
                </c:pt>
                <c:pt idx="15">
                  <c:v>668.02513443999999</c:v>
                </c:pt>
                <c:pt idx="16">
                  <c:v>931.26075985800003</c:v>
                </c:pt>
                <c:pt idx="17">
                  <c:v>686.67327727899999</c:v>
                </c:pt>
                <c:pt idx="18">
                  <c:v>704.87192641800004</c:v>
                </c:pt>
                <c:pt idx="19">
                  <c:v>1570.3734375000001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5-4C7A-AF73-1C50A69DB266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release'!$T$256:$T$275</c:f>
                <c:numCache>
                  <c:formatCode>General</c:formatCode>
                  <c:ptCount val="20"/>
                  <c:pt idx="0">
                    <c:v>1408.5785434545328</c:v>
                  </c:pt>
                  <c:pt idx="1">
                    <c:v>2022.7699194719582</c:v>
                  </c:pt>
                  <c:pt idx="2">
                    <c:v>1683.6142250950988</c:v>
                  </c:pt>
                  <c:pt idx="3">
                    <c:v>1717.8390550443744</c:v>
                  </c:pt>
                  <c:pt idx="4">
                    <c:v>1665.4709417484946</c:v>
                  </c:pt>
                  <c:pt idx="5">
                    <c:v>1237.4543937081537</c:v>
                  </c:pt>
                  <c:pt idx="6">
                    <c:v>1938.2387129707352</c:v>
                  </c:pt>
                  <c:pt idx="7">
                    <c:v>1046.1458555862437</c:v>
                  </c:pt>
                  <c:pt idx="8">
                    <c:v>483.63725053769861</c:v>
                  </c:pt>
                  <c:pt idx="9">
                    <c:v>623.37465635655906</c:v>
                  </c:pt>
                  <c:pt idx="10">
                    <c:v>233.31438066490546</c:v>
                  </c:pt>
                  <c:pt idx="11">
                    <c:v>466.94261295671828</c:v>
                  </c:pt>
                  <c:pt idx="12">
                    <c:v>301.98208158391168</c:v>
                  </c:pt>
                  <c:pt idx="13">
                    <c:v>132.6766588034339</c:v>
                  </c:pt>
                  <c:pt idx="14">
                    <c:v>1305.5646682264276</c:v>
                  </c:pt>
                  <c:pt idx="15">
                    <c:v>317.03295482002352</c:v>
                  </c:pt>
                  <c:pt idx="16">
                    <c:v>189.52800347794064</c:v>
                  </c:pt>
                  <c:pt idx="17">
                    <c:v>393.72729205510478</c:v>
                  </c:pt>
                  <c:pt idx="18">
                    <c:v>992.42430904645369</c:v>
                  </c:pt>
                  <c:pt idx="19">
                    <c:v>1478.4962150701674</c:v>
                  </c:pt>
                </c:numCache>
              </c:numRef>
            </c:plus>
            <c:minus>
              <c:numRef>
                <c:f>'BRF release'!$T$256:$T$275</c:f>
                <c:numCache>
                  <c:formatCode>General</c:formatCode>
                  <c:ptCount val="20"/>
                  <c:pt idx="0">
                    <c:v>1408.5785434545328</c:v>
                  </c:pt>
                  <c:pt idx="1">
                    <c:v>2022.7699194719582</c:v>
                  </c:pt>
                  <c:pt idx="2">
                    <c:v>1683.6142250950988</c:v>
                  </c:pt>
                  <c:pt idx="3">
                    <c:v>1717.8390550443744</c:v>
                  </c:pt>
                  <c:pt idx="4">
                    <c:v>1665.4709417484946</c:v>
                  </c:pt>
                  <c:pt idx="5">
                    <c:v>1237.4543937081537</c:v>
                  </c:pt>
                  <c:pt idx="6">
                    <c:v>1938.2387129707352</c:v>
                  </c:pt>
                  <c:pt idx="7">
                    <c:v>1046.1458555862437</c:v>
                  </c:pt>
                  <c:pt idx="8">
                    <c:v>483.63725053769861</c:v>
                  </c:pt>
                  <c:pt idx="9">
                    <c:v>623.37465635655906</c:v>
                  </c:pt>
                  <c:pt idx="10">
                    <c:v>233.31438066490546</c:v>
                  </c:pt>
                  <c:pt idx="11">
                    <c:v>466.94261295671828</c:v>
                  </c:pt>
                  <c:pt idx="12">
                    <c:v>301.98208158391168</c:v>
                  </c:pt>
                  <c:pt idx="13">
                    <c:v>132.6766588034339</c:v>
                  </c:pt>
                  <c:pt idx="14">
                    <c:v>1305.5646682264276</c:v>
                  </c:pt>
                  <c:pt idx="15">
                    <c:v>317.03295482002352</c:v>
                  </c:pt>
                  <c:pt idx="16">
                    <c:v>189.52800347794064</c:v>
                  </c:pt>
                  <c:pt idx="17">
                    <c:v>393.72729205510478</c:v>
                  </c:pt>
                  <c:pt idx="18">
                    <c:v>992.42430904645369</c:v>
                  </c:pt>
                  <c:pt idx="19">
                    <c:v>1478.4962150701674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release'!$Q$256:$Q$275</c:f>
              <c:numCache>
                <c:formatCode>_(* #,##0_);_(* \(#,##0\);_(* "-"??_);_(@_)</c:formatCode>
                <c:ptCount val="20"/>
                <c:pt idx="0">
                  <c:v>1238.1568210274579</c:v>
                </c:pt>
                <c:pt idx="1">
                  <c:v>1778.0381397980661</c:v>
                </c:pt>
                <c:pt idx="2">
                  <c:v>1479.9163642432993</c:v>
                </c:pt>
                <c:pt idx="3">
                  <c:v>1510.0003853631117</c:v>
                </c:pt>
                <c:pt idx="4">
                  <c:v>1463.9682084689409</c:v>
                </c:pt>
                <c:pt idx="5">
                  <c:v>1087.7367154283961</c:v>
                </c:pt>
                <c:pt idx="6">
                  <c:v>1703.7342322129875</c:v>
                </c:pt>
                <c:pt idx="7">
                  <c:v>1161.9331930381727</c:v>
                </c:pt>
                <c:pt idx="8">
                  <c:v>537.17895636233277</c:v>
                </c:pt>
                <c:pt idx="9">
                  <c:v>694.54313081302291</c:v>
                </c:pt>
                <c:pt idx="10">
                  <c:v>258.05345237930948</c:v>
                </c:pt>
                <c:pt idx="11">
                  <c:v>517.72546541317422</c:v>
                </c:pt>
                <c:pt idx="12">
                  <c:v>292.62023355936503</c:v>
                </c:pt>
                <c:pt idx="13">
                  <c:v>116.23299973686018</c:v>
                </c:pt>
                <c:pt idx="14">
                  <c:v>999.66593567456368</c:v>
                </c:pt>
                <c:pt idx="15">
                  <c:v>355.16810540950877</c:v>
                </c:pt>
                <c:pt idx="16">
                  <c:v>211.37487148474267</c:v>
                </c:pt>
                <c:pt idx="17">
                  <c:v>363.58907874768778</c:v>
                </c:pt>
                <c:pt idx="18">
                  <c:v>1137.1577201005714</c:v>
                </c:pt>
                <c:pt idx="19">
                  <c:v>1942.013004180603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5-4C7A-AF73-1C50A69DB266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release'!$Y$256:$Y$275</c:f>
                <c:numCache>
                  <c:formatCode>General</c:formatCode>
                  <c:ptCount val="20"/>
                  <c:pt idx="0">
                    <c:v>1517.41258016858</c:v>
                  </c:pt>
                  <c:pt idx="1">
                    <c:v>2141.6466279109327</c:v>
                  </c:pt>
                  <c:pt idx="2">
                    <c:v>1778.8389539153256</c:v>
                  </c:pt>
                  <c:pt idx="3">
                    <c:v>1828.3059053937536</c:v>
                  </c:pt>
                  <c:pt idx="4">
                    <c:v>1770.8197259706278</c:v>
                  </c:pt>
                  <c:pt idx="5">
                    <c:v>1304.0757193773272</c:v>
                  </c:pt>
                  <c:pt idx="6">
                    <c:v>2033.5714925134193</c:v>
                  </c:pt>
                  <c:pt idx="7">
                    <c:v>1052.8942017416932</c:v>
                  </c:pt>
                  <c:pt idx="8">
                    <c:v>498.09458885269015</c:v>
                  </c:pt>
                  <c:pt idx="9">
                    <c:v>626.91305159541571</c:v>
                  </c:pt>
                  <c:pt idx="10">
                    <c:v>235.51399318138229</c:v>
                  </c:pt>
                  <c:pt idx="11">
                    <c:v>468.24447157831759</c:v>
                  </c:pt>
                  <c:pt idx="12">
                    <c:v>302.59406377071195</c:v>
                  </c:pt>
                  <c:pt idx="13">
                    <c:v>134.34626816303728</c:v>
                  </c:pt>
                  <c:pt idx="14">
                    <c:v>1305.7321885987151</c:v>
                  </c:pt>
                  <c:pt idx="15">
                    <c:v>317.91962095135659</c:v>
                  </c:pt>
                  <c:pt idx="16">
                    <c:v>190.4964398587922</c:v>
                  </c:pt>
                  <c:pt idx="17">
                    <c:v>394.36500141301838</c:v>
                  </c:pt>
                  <c:pt idx="18">
                    <c:v>992.66476227956105</c:v>
                  </c:pt>
                  <c:pt idx="19">
                    <c:v>1480.2085362300543</c:v>
                  </c:pt>
                </c:numCache>
              </c:numRef>
            </c:plus>
            <c:minus>
              <c:numRef>
                <c:f>'BRF release'!$Y$256:$Y$275</c:f>
                <c:numCache>
                  <c:formatCode>General</c:formatCode>
                  <c:ptCount val="20"/>
                  <c:pt idx="0">
                    <c:v>1517.41258016858</c:v>
                  </c:pt>
                  <c:pt idx="1">
                    <c:v>2141.6466279109327</c:v>
                  </c:pt>
                  <c:pt idx="2">
                    <c:v>1778.8389539153256</c:v>
                  </c:pt>
                  <c:pt idx="3">
                    <c:v>1828.3059053937536</c:v>
                  </c:pt>
                  <c:pt idx="4">
                    <c:v>1770.8197259706278</c:v>
                  </c:pt>
                  <c:pt idx="5">
                    <c:v>1304.0757193773272</c:v>
                  </c:pt>
                  <c:pt idx="6">
                    <c:v>2033.5714925134193</c:v>
                  </c:pt>
                  <c:pt idx="7">
                    <c:v>1052.8942017416932</c:v>
                  </c:pt>
                  <c:pt idx="8">
                    <c:v>498.09458885269015</c:v>
                  </c:pt>
                  <c:pt idx="9">
                    <c:v>626.91305159541571</c:v>
                  </c:pt>
                  <c:pt idx="10">
                    <c:v>235.51399318138229</c:v>
                  </c:pt>
                  <c:pt idx="11">
                    <c:v>468.24447157831759</c:v>
                  </c:pt>
                  <c:pt idx="12">
                    <c:v>302.59406377071195</c:v>
                  </c:pt>
                  <c:pt idx="13">
                    <c:v>134.34626816303728</c:v>
                  </c:pt>
                  <c:pt idx="14">
                    <c:v>1305.7321885987151</c:v>
                  </c:pt>
                  <c:pt idx="15">
                    <c:v>317.91962095135659</c:v>
                  </c:pt>
                  <c:pt idx="16">
                    <c:v>190.4964398587922</c:v>
                  </c:pt>
                  <c:pt idx="17">
                    <c:v>394.36500141301838</c:v>
                  </c:pt>
                  <c:pt idx="18">
                    <c:v>992.66476227956105</c:v>
                  </c:pt>
                  <c:pt idx="19">
                    <c:v>1480.2085362300543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release'!$V$256:$V$275</c:f>
              <c:numCache>
                <c:formatCode>_(* #,##0_);_(* \(#,##0\);_(* "-"??_);_(@_)</c:formatCode>
                <c:ptCount val="20"/>
                <c:pt idx="0">
                  <c:v>4826.5558148624577</c:v>
                </c:pt>
                <c:pt idx="1">
                  <c:v>6252.1549937030668</c:v>
                </c:pt>
                <c:pt idx="2">
                  <c:v>5131.2261593542999</c:v>
                </c:pt>
                <c:pt idx="3">
                  <c:v>5489.9363397711122</c:v>
                </c:pt>
                <c:pt idx="4">
                  <c:v>5289.9382544909413</c:v>
                </c:pt>
                <c:pt idx="5">
                  <c:v>3704.3293842893963</c:v>
                </c:pt>
                <c:pt idx="6">
                  <c:v>5616.6205168399883</c:v>
                </c:pt>
                <c:pt idx="7">
                  <c:v>4281.9331926091727</c:v>
                </c:pt>
                <c:pt idx="8">
                  <c:v>1980.561309996333</c:v>
                </c:pt>
                <c:pt idx="9">
                  <c:v>2328.1966738490228</c:v>
                </c:pt>
                <c:pt idx="10">
                  <c:v>1014.2961193423096</c:v>
                </c:pt>
                <c:pt idx="11">
                  <c:v>1586.3613633651744</c:v>
                </c:pt>
                <c:pt idx="12">
                  <c:v>1006.9089144913651</c:v>
                </c:pt>
                <c:pt idx="13">
                  <c:v>803.12211654786017</c:v>
                </c:pt>
                <c:pt idx="14">
                  <c:v>1472.9547761935637</c:v>
                </c:pt>
                <c:pt idx="15">
                  <c:v>1023.1932398495087</c:v>
                </c:pt>
                <c:pt idx="16">
                  <c:v>1142.6356313427427</c:v>
                </c:pt>
                <c:pt idx="17">
                  <c:v>1050.2623560266877</c:v>
                </c:pt>
                <c:pt idx="18">
                  <c:v>1842.0296465185716</c:v>
                </c:pt>
                <c:pt idx="19">
                  <c:v>3512.3864416806032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5-4C7A-AF73-1C50A69DB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SSEO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release'!$K$277:$K$296</c:f>
                <c:numCache>
                  <c:formatCode>General</c:formatCode>
                  <c:ptCount val="20"/>
                  <c:pt idx="0">
                    <c:v>54.831776901173711</c:v>
                  </c:pt>
                  <c:pt idx="1">
                    <c:v>52.370546280905032</c:v>
                  </c:pt>
                  <c:pt idx="2">
                    <c:v>37.307074665125278</c:v>
                  </c:pt>
                  <c:pt idx="3">
                    <c:v>66.675292667880157</c:v>
                  </c:pt>
                  <c:pt idx="4">
                    <c:v>52.925711082469398</c:v>
                  </c:pt>
                  <c:pt idx="5">
                    <c:v>61.012611691923638</c:v>
                  </c:pt>
                  <c:pt idx="6">
                    <c:v>89.75164291957222</c:v>
                  </c:pt>
                  <c:pt idx="7">
                    <c:v>16.246910426293361</c:v>
                  </c:pt>
                  <c:pt idx="8">
                    <c:v>12.452354086992548</c:v>
                  </c:pt>
                  <c:pt idx="9">
                    <c:v>11.326745421719691</c:v>
                  </c:pt>
                  <c:pt idx="10">
                    <c:v>6.3651428965452137</c:v>
                  </c:pt>
                  <c:pt idx="11">
                    <c:v>3.1736120029014261</c:v>
                  </c:pt>
                  <c:pt idx="12">
                    <c:v>2.0232679660865487</c:v>
                  </c:pt>
                  <c:pt idx="13">
                    <c:v>5.8342970725598127</c:v>
                  </c:pt>
                  <c:pt idx="14">
                    <c:v>3.394220593288539</c:v>
                  </c:pt>
                  <c:pt idx="15">
                    <c:v>9.7523454324054786</c:v>
                  </c:pt>
                  <c:pt idx="16">
                    <c:v>4.1867212013908928</c:v>
                  </c:pt>
                  <c:pt idx="17">
                    <c:v>2.5268688523530458</c:v>
                  </c:pt>
                  <c:pt idx="18">
                    <c:v>2.6622875595247035</c:v>
                  </c:pt>
                  <c:pt idx="19">
                    <c:v>2.4731632294209778</c:v>
                  </c:pt>
                </c:numCache>
              </c:numRef>
            </c:plus>
            <c:minus>
              <c:numRef>
                <c:f>'BRF release'!$K$277:$K$296</c:f>
                <c:numCache>
                  <c:formatCode>General</c:formatCode>
                  <c:ptCount val="20"/>
                  <c:pt idx="0">
                    <c:v>54.831776901173711</c:v>
                  </c:pt>
                  <c:pt idx="1">
                    <c:v>52.370546280905032</c:v>
                  </c:pt>
                  <c:pt idx="2">
                    <c:v>37.307074665125278</c:v>
                  </c:pt>
                  <c:pt idx="3">
                    <c:v>66.675292667880157</c:v>
                  </c:pt>
                  <c:pt idx="4">
                    <c:v>52.925711082469398</c:v>
                  </c:pt>
                  <c:pt idx="5">
                    <c:v>61.012611691923638</c:v>
                  </c:pt>
                  <c:pt idx="6">
                    <c:v>89.75164291957222</c:v>
                  </c:pt>
                  <c:pt idx="7">
                    <c:v>16.246910426293361</c:v>
                  </c:pt>
                  <c:pt idx="8">
                    <c:v>12.452354086992548</c:v>
                  </c:pt>
                  <c:pt idx="9">
                    <c:v>11.326745421719691</c:v>
                  </c:pt>
                  <c:pt idx="10">
                    <c:v>6.3651428965452137</c:v>
                  </c:pt>
                  <c:pt idx="11">
                    <c:v>3.1736120029014261</c:v>
                  </c:pt>
                  <c:pt idx="12">
                    <c:v>2.0232679660865487</c:v>
                  </c:pt>
                  <c:pt idx="13">
                    <c:v>5.8342970725598127</c:v>
                  </c:pt>
                  <c:pt idx="14">
                    <c:v>3.394220593288539</c:v>
                  </c:pt>
                  <c:pt idx="15">
                    <c:v>9.7523454324054786</c:v>
                  </c:pt>
                  <c:pt idx="16">
                    <c:v>4.1867212013908928</c:v>
                  </c:pt>
                  <c:pt idx="17">
                    <c:v>2.5268688523530458</c:v>
                  </c:pt>
                  <c:pt idx="18">
                    <c:v>2.6622875595247035</c:v>
                  </c:pt>
                  <c:pt idx="19">
                    <c:v>2.4731632294209778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release'!$H$277:$H$296</c:f>
              <c:numCache>
                <c:formatCode>0</c:formatCode>
                <c:ptCount val="20"/>
                <c:pt idx="0">
                  <c:v>2914.0858241360002</c:v>
                </c:pt>
                <c:pt idx="1">
                  <c:v>2783.28143176</c:v>
                </c:pt>
                <c:pt idx="2">
                  <c:v>1982.719210752</c:v>
                </c:pt>
                <c:pt idx="3">
                  <c:v>3543.5204942159999</c:v>
                </c:pt>
                <c:pt idx="4">
                  <c:v>2812.7861819199998</c:v>
                </c:pt>
                <c:pt idx="5">
                  <c:v>3242.572042584</c:v>
                </c:pt>
                <c:pt idx="6">
                  <c:v>4769.9346091999996</c:v>
                </c:pt>
                <c:pt idx="7">
                  <c:v>1526.38095275</c:v>
                </c:pt>
                <c:pt idx="8">
                  <c:v>1340.592045206</c:v>
                </c:pt>
                <c:pt idx="9">
                  <c:v>1927.313885385</c:v>
                </c:pt>
                <c:pt idx="10">
                  <c:v>575.06833116799999</c:v>
                </c:pt>
                <c:pt idx="11">
                  <c:v>479.90868400799997</c:v>
                </c:pt>
                <c:pt idx="12">
                  <c:v>454.723891192</c:v>
                </c:pt>
                <c:pt idx="13">
                  <c:v>596.80895736599996</c:v>
                </c:pt>
                <c:pt idx="14">
                  <c:v>737.83533150799997</c:v>
                </c:pt>
                <c:pt idx="15">
                  <c:v>1363.0870353960001</c:v>
                </c:pt>
                <c:pt idx="16">
                  <c:v>1100.2369537520001</c:v>
                </c:pt>
                <c:pt idx="17">
                  <c:v>921.79895366400001</c:v>
                </c:pt>
                <c:pt idx="18">
                  <c:v>701.25037606000001</c:v>
                </c:pt>
                <c:pt idx="19">
                  <c:v>1080.626717436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2-4F60-94CF-BCF7AB5F665E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release'!$T$277:$T$296</c:f>
                <c:numCache>
                  <c:formatCode>General</c:formatCode>
                  <c:ptCount val="20"/>
                  <c:pt idx="0">
                    <c:v>3480.3212048218206</c:v>
                  </c:pt>
                  <c:pt idx="1">
                    <c:v>3790.852058299341</c:v>
                  </c:pt>
                  <c:pt idx="2">
                    <c:v>2779.5056721102601</c:v>
                  </c:pt>
                  <c:pt idx="3">
                    <c:v>4569.7245268577099</c:v>
                  </c:pt>
                  <c:pt idx="4">
                    <c:v>3883.3325583787118</c:v>
                  </c:pt>
                  <c:pt idx="5">
                    <c:v>4145.502049429404</c:v>
                  </c:pt>
                  <c:pt idx="6">
                    <c:v>5853.421743555763</c:v>
                  </c:pt>
                  <c:pt idx="7">
                    <c:v>1269.5765633963706</c:v>
                  </c:pt>
                  <c:pt idx="8">
                    <c:v>2102.8029889879854</c:v>
                  </c:pt>
                  <c:pt idx="9">
                    <c:v>3018.1137727522682</c:v>
                  </c:pt>
                  <c:pt idx="10">
                    <c:v>1101.7361187064826</c:v>
                  </c:pt>
                  <c:pt idx="11">
                    <c:v>928.32174940699463</c:v>
                  </c:pt>
                  <c:pt idx="12">
                    <c:v>1547.2155950738606</c:v>
                  </c:pt>
                  <c:pt idx="13">
                    <c:v>572.94335889139575</c:v>
                  </c:pt>
                  <c:pt idx="14">
                    <c:v>1207.6029137412063</c:v>
                  </c:pt>
                  <c:pt idx="15">
                    <c:v>1292.9304705840825</c:v>
                  </c:pt>
                  <c:pt idx="16">
                    <c:v>2630.633954941999</c:v>
                  </c:pt>
                  <c:pt idx="17">
                    <c:v>1143.5930326476605</c:v>
                  </c:pt>
                  <c:pt idx="18">
                    <c:v>2018.06676381581</c:v>
                  </c:pt>
                  <c:pt idx="19">
                    <c:v>5028.5066992065595</c:v>
                  </c:pt>
                </c:numCache>
              </c:numRef>
            </c:plus>
            <c:minus>
              <c:numRef>
                <c:f>'BRF release'!$T$277:$T$296</c:f>
                <c:numCache>
                  <c:formatCode>General</c:formatCode>
                  <c:ptCount val="20"/>
                  <c:pt idx="0">
                    <c:v>3480.3212048218206</c:v>
                  </c:pt>
                  <c:pt idx="1">
                    <c:v>3790.852058299341</c:v>
                  </c:pt>
                  <c:pt idx="2">
                    <c:v>2779.5056721102601</c:v>
                  </c:pt>
                  <c:pt idx="3">
                    <c:v>4569.7245268577099</c:v>
                  </c:pt>
                  <c:pt idx="4">
                    <c:v>3883.3325583787118</c:v>
                  </c:pt>
                  <c:pt idx="5">
                    <c:v>4145.502049429404</c:v>
                  </c:pt>
                  <c:pt idx="6">
                    <c:v>5853.421743555763</c:v>
                  </c:pt>
                  <c:pt idx="7">
                    <c:v>1269.5765633963706</c:v>
                  </c:pt>
                  <c:pt idx="8">
                    <c:v>2102.8029889879854</c:v>
                  </c:pt>
                  <c:pt idx="9">
                    <c:v>3018.1137727522682</c:v>
                  </c:pt>
                  <c:pt idx="10">
                    <c:v>1101.7361187064826</c:v>
                  </c:pt>
                  <c:pt idx="11">
                    <c:v>928.32174940699463</c:v>
                  </c:pt>
                  <c:pt idx="12">
                    <c:v>1547.2155950738606</c:v>
                  </c:pt>
                  <c:pt idx="13">
                    <c:v>572.94335889139575</c:v>
                  </c:pt>
                  <c:pt idx="14">
                    <c:v>1207.6029137412063</c:v>
                  </c:pt>
                  <c:pt idx="15">
                    <c:v>1292.9304705840825</c:v>
                  </c:pt>
                  <c:pt idx="16">
                    <c:v>2630.633954941999</c:v>
                  </c:pt>
                  <c:pt idx="17">
                    <c:v>1143.5930326476605</c:v>
                  </c:pt>
                  <c:pt idx="18">
                    <c:v>2018.06676381581</c:v>
                  </c:pt>
                  <c:pt idx="19">
                    <c:v>5028.5066992065595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release'!$Q$277:$Q$296</c:f>
              <c:numCache>
                <c:formatCode>_(* #,##0_);_(* \(#,##0\);_(* "-"??_);_(@_)</c:formatCode>
                <c:ptCount val="20"/>
                <c:pt idx="0">
                  <c:v>2432.2845583220537</c:v>
                </c:pt>
                <c:pt idx="1">
                  <c:v>2649.3045847349922</c:v>
                </c:pt>
                <c:pt idx="2">
                  <c:v>1942.5071216633469</c:v>
                </c:pt>
                <c:pt idx="3">
                  <c:v>3193.633503442853</c:v>
                </c:pt>
                <c:pt idx="4">
                  <c:v>2713.9362319454026</c:v>
                </c:pt>
                <c:pt idx="5">
                  <c:v>2897.1580575235389</c:v>
                </c:pt>
                <c:pt idx="6">
                  <c:v>4090.7682027946971</c:v>
                </c:pt>
                <c:pt idx="7">
                  <c:v>888.59728007999524</c:v>
                </c:pt>
                <c:pt idx="8">
                  <c:v>1477.9197976976184</c:v>
                </c:pt>
                <c:pt idx="9">
                  <c:v>2121.8016100414352</c:v>
                </c:pt>
                <c:pt idx="10">
                  <c:v>774.60553619622681</c:v>
                </c:pt>
                <c:pt idx="11">
                  <c:v>652.6144333421114</c:v>
                </c:pt>
                <c:pt idx="12">
                  <c:v>861.47158666109215</c:v>
                </c:pt>
                <c:pt idx="13">
                  <c:v>326.67123423787035</c:v>
                </c:pt>
                <c:pt idx="14">
                  <c:v>1002.4979662241464</c:v>
                </c:pt>
                <c:pt idx="15">
                  <c:v>718.99117489304547</c:v>
                </c:pt>
                <c:pt idx="16">
                  <c:v>1504.1345630414496</c:v>
                </c:pt>
                <c:pt idx="17">
                  <c:v>426.24419277616641</c:v>
                </c:pt>
                <c:pt idx="18">
                  <c:v>718.6127990705545</c:v>
                </c:pt>
                <c:pt idx="19">
                  <c:v>3297.2618749586168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2-4F60-94CF-BCF7AB5F665E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release'!$Y$277:$Y$296</c:f>
                <c:numCache>
                  <c:formatCode>General</c:formatCode>
                  <c:ptCount val="20"/>
                  <c:pt idx="0">
                    <c:v>3480.753109959187</c:v>
                  </c:pt>
                  <c:pt idx="1">
                    <c:v>3791.2137900717375</c:v>
                  </c:pt>
                  <c:pt idx="2">
                    <c:v>2779.7560323008884</c:v>
                  </c:pt>
                  <c:pt idx="3">
                    <c:v>4570.2109192046346</c:v>
                  </c:pt>
                  <c:pt idx="4">
                    <c:v>3883.6932023343106</c:v>
                  </c:pt>
                  <c:pt idx="5">
                    <c:v>4145.9510103966331</c:v>
                  </c:pt>
                  <c:pt idx="6">
                    <c:v>5854.1097927300752</c:v>
                  </c:pt>
                  <c:pt idx="7">
                    <c:v>1269.6805158872598</c:v>
                  </c:pt>
                  <c:pt idx="8">
                    <c:v>2102.8398587669753</c:v>
                  </c:pt>
                  <c:pt idx="9">
                    <c:v>3018.1350268731812</c:v>
                  </c:pt>
                  <c:pt idx="10">
                    <c:v>1101.7545054623183</c:v>
                  </c:pt>
                  <c:pt idx="11">
                    <c:v>928.32717413377918</c:v>
                  </c:pt>
                  <c:pt idx="12">
                    <c:v>1547.2169179701416</c:v>
                  </c:pt>
                  <c:pt idx="13">
                    <c:v>572.97306352051623</c:v>
                  </c:pt>
                  <c:pt idx="14">
                    <c:v>1207.6076838152726</c:v>
                  </c:pt>
                  <c:pt idx="15">
                    <c:v>1292.9672501676946</c:v>
                  </c:pt>
                  <c:pt idx="16">
                    <c:v>2630.6372865768099</c:v>
                  </c:pt>
                  <c:pt idx="17">
                    <c:v>1143.5958243131486</c:v>
                  </c:pt>
                  <c:pt idx="18">
                    <c:v>2018.0685198954634</c:v>
                  </c:pt>
                  <c:pt idx="19">
                    <c:v>5028.5073073926815</c:v>
                  </c:pt>
                </c:numCache>
              </c:numRef>
            </c:plus>
            <c:minus>
              <c:numRef>
                <c:f>'BRF release'!$Y$277:$Y$296</c:f>
                <c:numCache>
                  <c:formatCode>General</c:formatCode>
                  <c:ptCount val="20"/>
                  <c:pt idx="0">
                    <c:v>3480.753109959187</c:v>
                  </c:pt>
                  <c:pt idx="1">
                    <c:v>3791.2137900717375</c:v>
                  </c:pt>
                  <c:pt idx="2">
                    <c:v>2779.7560323008884</c:v>
                  </c:pt>
                  <c:pt idx="3">
                    <c:v>4570.2109192046346</c:v>
                  </c:pt>
                  <c:pt idx="4">
                    <c:v>3883.6932023343106</c:v>
                  </c:pt>
                  <c:pt idx="5">
                    <c:v>4145.9510103966331</c:v>
                  </c:pt>
                  <c:pt idx="6">
                    <c:v>5854.1097927300752</c:v>
                  </c:pt>
                  <c:pt idx="7">
                    <c:v>1269.6805158872598</c:v>
                  </c:pt>
                  <c:pt idx="8">
                    <c:v>2102.8398587669753</c:v>
                  </c:pt>
                  <c:pt idx="9">
                    <c:v>3018.1350268731812</c:v>
                  </c:pt>
                  <c:pt idx="10">
                    <c:v>1101.7545054623183</c:v>
                  </c:pt>
                  <c:pt idx="11">
                    <c:v>928.32717413377918</c:v>
                  </c:pt>
                  <c:pt idx="12">
                    <c:v>1547.2169179701416</c:v>
                  </c:pt>
                  <c:pt idx="13">
                    <c:v>572.97306352051623</c:v>
                  </c:pt>
                  <c:pt idx="14">
                    <c:v>1207.6076838152726</c:v>
                  </c:pt>
                  <c:pt idx="15">
                    <c:v>1292.9672501676946</c:v>
                  </c:pt>
                  <c:pt idx="16">
                    <c:v>2630.6372865768099</c:v>
                  </c:pt>
                  <c:pt idx="17">
                    <c:v>1143.5958243131486</c:v>
                  </c:pt>
                  <c:pt idx="18">
                    <c:v>2018.0685198954634</c:v>
                  </c:pt>
                  <c:pt idx="19">
                    <c:v>5028.5073073926815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release'!$V$277:$V$296</c:f>
              <c:numCache>
                <c:formatCode>_(* #,##0_);_(* \(#,##0\);_(* "-"??_);_(@_)</c:formatCode>
                <c:ptCount val="20"/>
                <c:pt idx="0">
                  <c:v>5346.3703824580534</c:v>
                </c:pt>
                <c:pt idx="1">
                  <c:v>5432.5860164949918</c:v>
                </c:pt>
                <c:pt idx="2">
                  <c:v>3925.2263324153469</c:v>
                </c:pt>
                <c:pt idx="3">
                  <c:v>6737.1539976588529</c:v>
                </c:pt>
                <c:pt idx="4">
                  <c:v>5526.7224138654019</c:v>
                </c:pt>
                <c:pt idx="5">
                  <c:v>6139.7301001075393</c:v>
                </c:pt>
                <c:pt idx="6">
                  <c:v>8860.7028119946972</c:v>
                </c:pt>
                <c:pt idx="7">
                  <c:v>2414.9782328299952</c:v>
                </c:pt>
                <c:pt idx="8">
                  <c:v>2818.5118429036183</c:v>
                </c:pt>
                <c:pt idx="9">
                  <c:v>4049.1154954264352</c:v>
                </c:pt>
                <c:pt idx="10">
                  <c:v>1349.6738673642267</c:v>
                </c:pt>
                <c:pt idx="11">
                  <c:v>1132.5231173501113</c:v>
                </c:pt>
                <c:pt idx="12">
                  <c:v>1316.1954778530921</c:v>
                </c:pt>
                <c:pt idx="13">
                  <c:v>923.48019160387025</c:v>
                </c:pt>
                <c:pt idx="14">
                  <c:v>1740.3332977321463</c:v>
                </c:pt>
                <c:pt idx="15">
                  <c:v>2082.0782102890457</c:v>
                </c:pt>
                <c:pt idx="16">
                  <c:v>2604.3715167934497</c:v>
                </c:pt>
                <c:pt idx="17">
                  <c:v>1348.0431464401663</c:v>
                </c:pt>
                <c:pt idx="18">
                  <c:v>1419.8631751305545</c:v>
                </c:pt>
                <c:pt idx="19">
                  <c:v>4377.8885923946164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2-4F60-94CF-BCF7AB5F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KODIAK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AFOGNAK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release'!$Y$4:$Y$23</c:f>
                <c:numCache>
                  <c:formatCode>General</c:formatCode>
                  <c:ptCount val="20"/>
                  <c:pt idx="0">
                    <c:v>504.49378923875526</c:v>
                  </c:pt>
                  <c:pt idx="1">
                    <c:v>1364.4745921737056</c:v>
                  </c:pt>
                  <c:pt idx="2">
                    <c:v>684.56531268298863</c:v>
                  </c:pt>
                  <c:pt idx="3">
                    <c:v>398.76334358085057</c:v>
                  </c:pt>
                  <c:pt idx="4">
                    <c:v>551.11459153727253</c:v>
                  </c:pt>
                  <c:pt idx="5">
                    <c:v>542.388958010039</c:v>
                  </c:pt>
                  <c:pt idx="6">
                    <c:v>1073.9383624060811</c:v>
                  </c:pt>
                  <c:pt idx="7">
                    <c:v>616.98715472462754</c:v>
                  </c:pt>
                  <c:pt idx="8">
                    <c:v>2337.9762672296306</c:v>
                  </c:pt>
                  <c:pt idx="9">
                    <c:v>948.37041437194091</c:v>
                  </c:pt>
                  <c:pt idx="10">
                    <c:v>815.93968976447843</c:v>
                  </c:pt>
                  <c:pt idx="11">
                    <c:v>970.62778385760578</c:v>
                  </c:pt>
                  <c:pt idx="12">
                    <c:v>4684.6616299429552</c:v>
                  </c:pt>
                  <c:pt idx="13">
                    <c:v>1212.477241378298</c:v>
                  </c:pt>
                  <c:pt idx="14">
                    <c:v>1059.3192022724704</c:v>
                  </c:pt>
                  <c:pt idx="15">
                    <c:v>3214.7879132502408</c:v>
                  </c:pt>
                  <c:pt idx="16">
                    <c:v>1071.6081043230449</c:v>
                  </c:pt>
                  <c:pt idx="17">
                    <c:v>2268.191225385428</c:v>
                  </c:pt>
                  <c:pt idx="18">
                    <c:v>466.50597266120957</c:v>
                  </c:pt>
                  <c:pt idx="19">
                    <c:v>1182.2762001175456</c:v>
                  </c:pt>
                </c:numCache>
              </c:numRef>
            </c:plus>
            <c:minus>
              <c:numRef>
                <c:f>'BRF release'!$Y$4:$Y$23</c:f>
                <c:numCache>
                  <c:formatCode>General</c:formatCode>
                  <c:ptCount val="20"/>
                  <c:pt idx="0">
                    <c:v>504.49378923875526</c:v>
                  </c:pt>
                  <c:pt idx="1">
                    <c:v>1364.4745921737056</c:v>
                  </c:pt>
                  <c:pt idx="2">
                    <c:v>684.56531268298863</c:v>
                  </c:pt>
                  <c:pt idx="3">
                    <c:v>398.76334358085057</c:v>
                  </c:pt>
                  <c:pt idx="4">
                    <c:v>551.11459153727253</c:v>
                  </c:pt>
                  <c:pt idx="5">
                    <c:v>542.388958010039</c:v>
                  </c:pt>
                  <c:pt idx="6">
                    <c:v>1073.9383624060811</c:v>
                  </c:pt>
                  <c:pt idx="7">
                    <c:v>616.98715472462754</c:v>
                  </c:pt>
                  <c:pt idx="8">
                    <c:v>2337.9762672296306</c:v>
                  </c:pt>
                  <c:pt idx="9">
                    <c:v>948.37041437194091</c:v>
                  </c:pt>
                  <c:pt idx="10">
                    <c:v>815.93968976447843</c:v>
                  </c:pt>
                  <c:pt idx="11">
                    <c:v>970.62778385760578</c:v>
                  </c:pt>
                  <c:pt idx="12">
                    <c:v>4684.6616299429552</c:v>
                  </c:pt>
                  <c:pt idx="13">
                    <c:v>1212.477241378298</c:v>
                  </c:pt>
                  <c:pt idx="14">
                    <c:v>1059.3192022724704</c:v>
                  </c:pt>
                  <c:pt idx="15">
                    <c:v>3214.7879132502408</c:v>
                  </c:pt>
                  <c:pt idx="16">
                    <c:v>1071.6081043230449</c:v>
                  </c:pt>
                  <c:pt idx="17">
                    <c:v>2268.191225385428</c:v>
                  </c:pt>
                  <c:pt idx="18">
                    <c:v>466.50597266120957</c:v>
                  </c:pt>
                  <c:pt idx="19">
                    <c:v>1182.2762001175456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release'!$V$4:$V$23</c:f>
              <c:numCache>
                <c:formatCode>_(* #,##0_);_(* \(#,##0\);_(* "-"??_);_(@_)</c:formatCode>
                <c:ptCount val="20"/>
                <c:pt idx="0">
                  <c:v>973.66699856599962</c:v>
                </c:pt>
                <c:pt idx="1">
                  <c:v>2591.0095970834077</c:v>
                </c:pt>
                <c:pt idx="2">
                  <c:v>1209.9897882827454</c:v>
                </c:pt>
                <c:pt idx="3">
                  <c:v>840.76619164476983</c:v>
                </c:pt>
                <c:pt idx="4">
                  <c:v>986.65470357203037</c:v>
                </c:pt>
                <c:pt idx="5">
                  <c:v>813.05636666936402</c:v>
                </c:pt>
                <c:pt idx="6">
                  <c:v>1908.9465318717607</c:v>
                </c:pt>
                <c:pt idx="7">
                  <c:v>1057.2159545182903</c:v>
                </c:pt>
                <c:pt idx="8">
                  <c:v>3066.0988883752607</c:v>
                </c:pt>
                <c:pt idx="9">
                  <c:v>1771.8560007287658</c:v>
                </c:pt>
                <c:pt idx="10">
                  <c:v>1587.4993635393212</c:v>
                </c:pt>
                <c:pt idx="11">
                  <c:v>1218.6368347045352</c:v>
                </c:pt>
                <c:pt idx="12">
                  <c:v>3887.4223551269224</c:v>
                </c:pt>
                <c:pt idx="13">
                  <c:v>1445.4053634776087</c:v>
                </c:pt>
                <c:pt idx="14">
                  <c:v>1286.6988383326573</c:v>
                </c:pt>
                <c:pt idx="15">
                  <c:v>3204.1576520814042</c:v>
                </c:pt>
                <c:pt idx="16">
                  <c:v>1193.8500596323277</c:v>
                </c:pt>
                <c:pt idx="17">
                  <c:v>1428.8483061637112</c:v>
                </c:pt>
                <c:pt idx="18">
                  <c:v>846.21530151663728</c:v>
                </c:pt>
                <c:pt idx="19">
                  <c:v>915.81845842428459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4-48F1-9840-42AB9BDDF56D}"/>
            </c:ext>
          </c:extLst>
        </c:ser>
        <c:ser>
          <c:idx val="1"/>
          <c:order val="1"/>
          <c:tx>
            <c:v>WKMA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release'!$Y$25:$Y$44</c:f>
                <c:numCache>
                  <c:formatCode>General</c:formatCode>
                  <c:ptCount val="20"/>
                  <c:pt idx="0">
                    <c:v>239.65801611607137</c:v>
                  </c:pt>
                  <c:pt idx="1">
                    <c:v>344.66838916954867</c:v>
                  </c:pt>
                  <c:pt idx="2">
                    <c:v>376.44116314511996</c:v>
                  </c:pt>
                  <c:pt idx="3">
                    <c:v>266.6147352497278</c:v>
                  </c:pt>
                  <c:pt idx="4">
                    <c:v>506.60380748482385</c:v>
                  </c:pt>
                  <c:pt idx="5">
                    <c:v>263.74560016633785</c:v>
                  </c:pt>
                  <c:pt idx="6">
                    <c:v>367.82786759395731</c:v>
                  </c:pt>
                  <c:pt idx="7">
                    <c:v>464.57471393319912</c:v>
                  </c:pt>
                  <c:pt idx="8">
                    <c:v>377.84749937176849</c:v>
                  </c:pt>
                  <c:pt idx="9">
                    <c:v>423.9757970828835</c:v>
                  </c:pt>
                  <c:pt idx="10">
                    <c:v>416.31088325455613</c:v>
                  </c:pt>
                  <c:pt idx="11">
                    <c:v>419.86895186759756</c:v>
                  </c:pt>
                  <c:pt idx="12">
                    <c:v>153.81989280382524</c:v>
                  </c:pt>
                  <c:pt idx="13">
                    <c:v>598.97446136368671</c:v>
                  </c:pt>
                  <c:pt idx="14">
                    <c:v>480.9277674567727</c:v>
                  </c:pt>
                  <c:pt idx="15">
                    <c:v>4482.2644076710703</c:v>
                  </c:pt>
                  <c:pt idx="16">
                    <c:v>1120.5650748764947</c:v>
                  </c:pt>
                  <c:pt idx="17">
                    <c:v>919.37863606907274</c:v>
                  </c:pt>
                  <c:pt idx="18">
                    <c:v>4010.0244655106176</c:v>
                  </c:pt>
                  <c:pt idx="19">
                    <c:v>996.05528633053893</c:v>
                  </c:pt>
                </c:numCache>
              </c:numRef>
            </c:plus>
            <c:minus>
              <c:numRef>
                <c:f>'BRF release'!$Y$25:$Y$44</c:f>
                <c:numCache>
                  <c:formatCode>General</c:formatCode>
                  <c:ptCount val="20"/>
                  <c:pt idx="0">
                    <c:v>239.65801611607137</c:v>
                  </c:pt>
                  <c:pt idx="1">
                    <c:v>344.66838916954867</c:v>
                  </c:pt>
                  <c:pt idx="2">
                    <c:v>376.44116314511996</c:v>
                  </c:pt>
                  <c:pt idx="3">
                    <c:v>266.6147352497278</c:v>
                  </c:pt>
                  <c:pt idx="4">
                    <c:v>506.60380748482385</c:v>
                  </c:pt>
                  <c:pt idx="5">
                    <c:v>263.74560016633785</c:v>
                  </c:pt>
                  <c:pt idx="6">
                    <c:v>367.82786759395731</c:v>
                  </c:pt>
                  <c:pt idx="7">
                    <c:v>464.57471393319912</c:v>
                  </c:pt>
                  <c:pt idx="8">
                    <c:v>377.84749937176849</c:v>
                  </c:pt>
                  <c:pt idx="9">
                    <c:v>423.9757970828835</c:v>
                  </c:pt>
                  <c:pt idx="10">
                    <c:v>416.31088325455613</c:v>
                  </c:pt>
                  <c:pt idx="11">
                    <c:v>419.86895186759756</c:v>
                  </c:pt>
                  <c:pt idx="12">
                    <c:v>153.81989280382524</c:v>
                  </c:pt>
                  <c:pt idx="13">
                    <c:v>598.97446136368671</c:v>
                  </c:pt>
                  <c:pt idx="14">
                    <c:v>480.9277674567727</c:v>
                  </c:pt>
                  <c:pt idx="15">
                    <c:v>4482.2644076710703</c:v>
                  </c:pt>
                  <c:pt idx="16">
                    <c:v>1120.5650748764947</c:v>
                  </c:pt>
                  <c:pt idx="17">
                    <c:v>919.37863606907274</c:v>
                  </c:pt>
                  <c:pt idx="18">
                    <c:v>4010.0244655106176</c:v>
                  </c:pt>
                  <c:pt idx="19">
                    <c:v>996.05528633053893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release'!$V$25:$V$44</c:f>
              <c:numCache>
                <c:formatCode>_(* #,##0_);_(* \(#,##0\);_(* "-"??_);_(@_)</c:formatCode>
                <c:ptCount val="20"/>
                <c:pt idx="0">
                  <c:v>207.76067748950055</c:v>
                </c:pt>
                <c:pt idx="1">
                  <c:v>374.72851300375294</c:v>
                </c:pt>
                <c:pt idx="2">
                  <c:v>390.3879323192902</c:v>
                </c:pt>
                <c:pt idx="3">
                  <c:v>357.49042333542798</c:v>
                </c:pt>
                <c:pt idx="4">
                  <c:v>690.28574297793216</c:v>
                </c:pt>
                <c:pt idx="5">
                  <c:v>293.64288108694836</c:v>
                </c:pt>
                <c:pt idx="6">
                  <c:v>491.50264878463781</c:v>
                </c:pt>
                <c:pt idx="7">
                  <c:v>610.70587206752987</c:v>
                </c:pt>
                <c:pt idx="8">
                  <c:v>350.03444725857707</c:v>
                </c:pt>
                <c:pt idx="9">
                  <c:v>563.22372255458424</c:v>
                </c:pt>
                <c:pt idx="10">
                  <c:v>608.78730161242436</c:v>
                </c:pt>
                <c:pt idx="11">
                  <c:v>388.01843672684174</c:v>
                </c:pt>
                <c:pt idx="12">
                  <c:v>276.80434796100002</c:v>
                </c:pt>
                <c:pt idx="13">
                  <c:v>732.03397393002911</c:v>
                </c:pt>
                <c:pt idx="14">
                  <c:v>593.31732681544815</c:v>
                </c:pt>
                <c:pt idx="15">
                  <c:v>2367.9631967257246</c:v>
                </c:pt>
                <c:pt idx="16">
                  <c:v>707.34416182968573</c:v>
                </c:pt>
                <c:pt idx="17">
                  <c:v>1134.8075713642006</c:v>
                </c:pt>
                <c:pt idx="18">
                  <c:v>1611.6057969958638</c:v>
                </c:pt>
                <c:pt idx="19">
                  <c:v>1760.5805314090462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4-48F1-9840-42AB9BDDF56D}"/>
            </c:ext>
          </c:extLst>
        </c:ser>
        <c:ser>
          <c:idx val="2"/>
          <c:order val="2"/>
          <c:tx>
            <c:v>SKMA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release'!$Y$46:$Y$65</c:f>
                <c:numCache>
                  <c:formatCode>General</c:formatCode>
                  <c:ptCount val="20"/>
                  <c:pt idx="0">
                    <c:v>97.781755201578264</c:v>
                  </c:pt>
                  <c:pt idx="1">
                    <c:v>80.119329090530044</c:v>
                  </c:pt>
                  <c:pt idx="2">
                    <c:v>37.49144537033213</c:v>
                  </c:pt>
                  <c:pt idx="3">
                    <c:v>40.530564647017478</c:v>
                  </c:pt>
                  <c:pt idx="4">
                    <c:v>107.48123444862782</c:v>
                  </c:pt>
                  <c:pt idx="5">
                    <c:v>21.67116865974177</c:v>
                  </c:pt>
                  <c:pt idx="6">
                    <c:v>98.366945433542298</c:v>
                  </c:pt>
                  <c:pt idx="7">
                    <c:v>68.234026445026487</c:v>
                  </c:pt>
                  <c:pt idx="8">
                    <c:v>452.43181542585847</c:v>
                  </c:pt>
                  <c:pt idx="9">
                    <c:v>610.05151898428903</c:v>
                  </c:pt>
                  <c:pt idx="10">
                    <c:v>200.02905917068739</c:v>
                  </c:pt>
                  <c:pt idx="11">
                    <c:v>151.74766291179526</c:v>
                  </c:pt>
                  <c:pt idx="12">
                    <c:v>91.228565275133249</c:v>
                  </c:pt>
                  <c:pt idx="13">
                    <c:v>127.74050841054441</c:v>
                  </c:pt>
                  <c:pt idx="14">
                    <c:v>103.16402275848056</c:v>
                  </c:pt>
                  <c:pt idx="15">
                    <c:v>945.25982212630822</c:v>
                  </c:pt>
                  <c:pt idx="16">
                    <c:v>35.889977602609036</c:v>
                  </c:pt>
                  <c:pt idx="17">
                    <c:v>226.16859032987153</c:v>
                  </c:pt>
                  <c:pt idx="18">
                    <c:v>690.77533644480343</c:v>
                  </c:pt>
                  <c:pt idx="19">
                    <c:v>81.179988924725663</c:v>
                  </c:pt>
                </c:numCache>
              </c:numRef>
            </c:plus>
            <c:minus>
              <c:numRef>
                <c:f>'BRF release'!$Y$46:$Y$65</c:f>
                <c:numCache>
                  <c:formatCode>General</c:formatCode>
                  <c:ptCount val="20"/>
                  <c:pt idx="0">
                    <c:v>97.781755201578264</c:v>
                  </c:pt>
                  <c:pt idx="1">
                    <c:v>80.119329090530044</c:v>
                  </c:pt>
                  <c:pt idx="2">
                    <c:v>37.49144537033213</c:v>
                  </c:pt>
                  <c:pt idx="3">
                    <c:v>40.530564647017478</c:v>
                  </c:pt>
                  <c:pt idx="4">
                    <c:v>107.48123444862782</c:v>
                  </c:pt>
                  <c:pt idx="5">
                    <c:v>21.67116865974177</c:v>
                  </c:pt>
                  <c:pt idx="6">
                    <c:v>98.366945433542298</c:v>
                  </c:pt>
                  <c:pt idx="7">
                    <c:v>68.234026445026487</c:v>
                  </c:pt>
                  <c:pt idx="8">
                    <c:v>452.43181542585847</c:v>
                  </c:pt>
                  <c:pt idx="9">
                    <c:v>610.05151898428903</c:v>
                  </c:pt>
                  <c:pt idx="10">
                    <c:v>200.02905917068739</c:v>
                  </c:pt>
                  <c:pt idx="11">
                    <c:v>151.74766291179526</c:v>
                  </c:pt>
                  <c:pt idx="12">
                    <c:v>91.228565275133249</c:v>
                  </c:pt>
                  <c:pt idx="13">
                    <c:v>127.74050841054441</c:v>
                  </c:pt>
                  <c:pt idx="14">
                    <c:v>103.16402275848056</c:v>
                  </c:pt>
                  <c:pt idx="15">
                    <c:v>945.25982212630822</c:v>
                  </c:pt>
                  <c:pt idx="16">
                    <c:v>35.889977602609036</c:v>
                  </c:pt>
                  <c:pt idx="17">
                    <c:v>226.16859032987153</c:v>
                  </c:pt>
                  <c:pt idx="18">
                    <c:v>690.77533644480343</c:v>
                  </c:pt>
                  <c:pt idx="19">
                    <c:v>81.179988924725663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release'!$V$46:$V$65</c:f>
              <c:numCache>
                <c:formatCode>_(* #,##0_);_(* \(#,##0\);_(* "-"??_);_(@_)</c:formatCode>
                <c:ptCount val="20"/>
                <c:pt idx="0">
                  <c:v>155.0431313251558</c:v>
                </c:pt>
                <c:pt idx="1">
                  <c:v>99.946334341699654</c:v>
                </c:pt>
                <c:pt idx="2">
                  <c:v>31.208625541077495</c:v>
                </c:pt>
                <c:pt idx="3">
                  <c:v>72.653288051436817</c:v>
                </c:pt>
                <c:pt idx="4">
                  <c:v>166.95835829582848</c:v>
                </c:pt>
                <c:pt idx="5">
                  <c:v>31.204594519662443</c:v>
                </c:pt>
                <c:pt idx="6">
                  <c:v>136.4917462404737</c:v>
                </c:pt>
                <c:pt idx="7">
                  <c:v>96.642384954205468</c:v>
                </c:pt>
                <c:pt idx="8">
                  <c:v>588.624565332918</c:v>
                </c:pt>
                <c:pt idx="9">
                  <c:v>973.54868547837964</c:v>
                </c:pt>
                <c:pt idx="10">
                  <c:v>406.25211378373444</c:v>
                </c:pt>
                <c:pt idx="11">
                  <c:v>157.55259879007929</c:v>
                </c:pt>
                <c:pt idx="12">
                  <c:v>207.30769223999999</c:v>
                </c:pt>
                <c:pt idx="13">
                  <c:v>180.79323035788235</c:v>
                </c:pt>
                <c:pt idx="14">
                  <c:v>206.11950009321461</c:v>
                </c:pt>
                <c:pt idx="15">
                  <c:v>520.43030463612081</c:v>
                </c:pt>
                <c:pt idx="16">
                  <c:v>30.947409700219048</c:v>
                </c:pt>
                <c:pt idx="17">
                  <c:v>465.99997185287822</c:v>
                </c:pt>
                <c:pt idx="18">
                  <c:v>346.51624228438834</c:v>
                </c:pt>
                <c:pt idx="19">
                  <c:v>178.27416122898967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4-48F1-9840-42AB9BDDF56D}"/>
            </c:ext>
          </c:extLst>
        </c:ser>
        <c:ser>
          <c:idx val="3"/>
          <c:order val="3"/>
          <c:tx>
            <c:v>EASTSIDE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release'!$Y$88:$Y$107</c:f>
                <c:numCache>
                  <c:formatCode>General</c:formatCode>
                  <c:ptCount val="20"/>
                  <c:pt idx="0">
                    <c:v>371.34452898882819</c:v>
                  </c:pt>
                  <c:pt idx="1">
                    <c:v>1067.0595842567495</c:v>
                  </c:pt>
                  <c:pt idx="2">
                    <c:v>538.86664300577002</c:v>
                  </c:pt>
                  <c:pt idx="3">
                    <c:v>539.89195812326182</c:v>
                  </c:pt>
                  <c:pt idx="4">
                    <c:v>773.93857024947852</c:v>
                  </c:pt>
                  <c:pt idx="5">
                    <c:v>424.47922536542518</c:v>
                  </c:pt>
                  <c:pt idx="6">
                    <c:v>734.83040251165232</c:v>
                  </c:pt>
                  <c:pt idx="7">
                    <c:v>788.58635632850394</c:v>
                  </c:pt>
                  <c:pt idx="8">
                    <c:v>2858.2226904299387</c:v>
                  </c:pt>
                  <c:pt idx="9">
                    <c:v>751.25012756381022</c:v>
                  </c:pt>
                  <c:pt idx="10">
                    <c:v>424.38155712973327</c:v>
                  </c:pt>
                  <c:pt idx="11">
                    <c:v>1083.3515679903774</c:v>
                  </c:pt>
                  <c:pt idx="12">
                    <c:v>178.00356947331238</c:v>
                  </c:pt>
                  <c:pt idx="13">
                    <c:v>1782.0066122788703</c:v>
                  </c:pt>
                  <c:pt idx="14">
                    <c:v>352.16886908550805</c:v>
                  </c:pt>
                  <c:pt idx="15">
                    <c:v>121.13735260221662</c:v>
                  </c:pt>
                  <c:pt idx="16">
                    <c:v>388.03243552575697</c:v>
                  </c:pt>
                  <c:pt idx="17">
                    <c:v>2047.6058083142202</c:v>
                  </c:pt>
                  <c:pt idx="18">
                    <c:v>10864.121123619698</c:v>
                  </c:pt>
                  <c:pt idx="19">
                    <c:v>676.04152442951704</c:v>
                  </c:pt>
                </c:numCache>
              </c:numRef>
            </c:plus>
            <c:minus>
              <c:numRef>
                <c:f>'BRF release'!$Y$88:$Y$107</c:f>
                <c:numCache>
                  <c:formatCode>General</c:formatCode>
                  <c:ptCount val="20"/>
                  <c:pt idx="0">
                    <c:v>371.34452898882819</c:v>
                  </c:pt>
                  <c:pt idx="1">
                    <c:v>1067.0595842567495</c:v>
                  </c:pt>
                  <c:pt idx="2">
                    <c:v>538.86664300577002</c:v>
                  </c:pt>
                  <c:pt idx="3">
                    <c:v>539.89195812326182</c:v>
                  </c:pt>
                  <c:pt idx="4">
                    <c:v>773.93857024947852</c:v>
                  </c:pt>
                  <c:pt idx="5">
                    <c:v>424.47922536542518</c:v>
                  </c:pt>
                  <c:pt idx="6">
                    <c:v>734.83040251165232</c:v>
                  </c:pt>
                  <c:pt idx="7">
                    <c:v>788.58635632850394</c:v>
                  </c:pt>
                  <c:pt idx="8">
                    <c:v>2858.2226904299387</c:v>
                  </c:pt>
                  <c:pt idx="9">
                    <c:v>751.25012756381022</c:v>
                  </c:pt>
                  <c:pt idx="10">
                    <c:v>424.38155712973327</c:v>
                  </c:pt>
                  <c:pt idx="11">
                    <c:v>1083.3515679903774</c:v>
                  </c:pt>
                  <c:pt idx="12">
                    <c:v>178.00356947331238</c:v>
                  </c:pt>
                  <c:pt idx="13">
                    <c:v>1782.0066122788703</c:v>
                  </c:pt>
                  <c:pt idx="14">
                    <c:v>352.16886908550805</c:v>
                  </c:pt>
                  <c:pt idx="15">
                    <c:v>121.13735260221662</c:v>
                  </c:pt>
                  <c:pt idx="16">
                    <c:v>388.03243552575697</c:v>
                  </c:pt>
                  <c:pt idx="17">
                    <c:v>2047.6058083142202</c:v>
                  </c:pt>
                  <c:pt idx="18">
                    <c:v>10864.121123619698</c:v>
                  </c:pt>
                  <c:pt idx="19">
                    <c:v>676.04152442951704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release'!$V$88:$V$107</c:f>
              <c:numCache>
                <c:formatCode>_(* #,##0_);_(* \(#,##0\);_(* "-"??_);_(@_)</c:formatCode>
                <c:ptCount val="20"/>
                <c:pt idx="0">
                  <c:v>399.75416623550194</c:v>
                </c:pt>
                <c:pt idx="1">
                  <c:v>1308.4547682763161</c:v>
                </c:pt>
                <c:pt idx="2">
                  <c:v>531.45804354244501</c:v>
                </c:pt>
                <c:pt idx="3">
                  <c:v>822.94453634238675</c:v>
                </c:pt>
                <c:pt idx="4">
                  <c:v>1027.2621422402008</c:v>
                </c:pt>
                <c:pt idx="5">
                  <c:v>528.30325308977831</c:v>
                </c:pt>
                <c:pt idx="6">
                  <c:v>886.23583001064424</c:v>
                </c:pt>
                <c:pt idx="7">
                  <c:v>995.30733705228022</c:v>
                </c:pt>
                <c:pt idx="8">
                  <c:v>3353.1833030420698</c:v>
                </c:pt>
                <c:pt idx="9">
                  <c:v>975.331627752759</c:v>
                </c:pt>
                <c:pt idx="10">
                  <c:v>737.57878010332354</c:v>
                </c:pt>
                <c:pt idx="11">
                  <c:v>1294.8818683537847</c:v>
                </c:pt>
                <c:pt idx="12">
                  <c:v>511.85134372155886</c:v>
                </c:pt>
                <c:pt idx="13">
                  <c:v>835.3747668412941</c:v>
                </c:pt>
                <c:pt idx="14">
                  <c:v>623.73682358193946</c:v>
                </c:pt>
                <c:pt idx="15">
                  <c:v>803.89900955821065</c:v>
                </c:pt>
                <c:pt idx="16">
                  <c:v>752.38561591797827</c:v>
                </c:pt>
                <c:pt idx="17">
                  <c:v>1516.5025785412122</c:v>
                </c:pt>
                <c:pt idx="18">
                  <c:v>2495.6963915734236</c:v>
                </c:pt>
                <c:pt idx="19">
                  <c:v>786.57366045120318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4-48F1-9840-42AB9BDDF56D}"/>
            </c:ext>
          </c:extLst>
        </c:ser>
        <c:ser>
          <c:idx val="4"/>
          <c:order val="4"/>
          <c:tx>
            <c:v>NORTHEAST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release'!$Y$130:$Y$149</c:f>
                <c:numCache>
                  <c:formatCode>General</c:formatCode>
                  <c:ptCount val="20"/>
                  <c:pt idx="0">
                    <c:v>2550.0026195616374</c:v>
                  </c:pt>
                  <c:pt idx="1">
                    <c:v>3140.9839895942105</c:v>
                  </c:pt>
                  <c:pt idx="2">
                    <c:v>3196.5279497159499</c:v>
                  </c:pt>
                  <c:pt idx="3">
                    <c:v>2405.7369283767694</c:v>
                  </c:pt>
                  <c:pt idx="4">
                    <c:v>4712.6183561867256</c:v>
                  </c:pt>
                  <c:pt idx="5">
                    <c:v>2821.9567952214952</c:v>
                  </c:pt>
                  <c:pt idx="6">
                    <c:v>6901.1522524886777</c:v>
                  </c:pt>
                  <c:pt idx="7">
                    <c:v>2742.3048452839421</c:v>
                  </c:pt>
                  <c:pt idx="8">
                    <c:v>3189.2529248913361</c:v>
                  </c:pt>
                  <c:pt idx="9">
                    <c:v>2244.5095886963682</c:v>
                  </c:pt>
                  <c:pt idx="10">
                    <c:v>1535.1041883212226</c:v>
                  </c:pt>
                  <c:pt idx="11">
                    <c:v>1517.5624981932701</c:v>
                  </c:pt>
                  <c:pt idx="12">
                    <c:v>2257.1638465426236</c:v>
                  </c:pt>
                  <c:pt idx="13">
                    <c:v>7295.937865493137</c:v>
                  </c:pt>
                  <c:pt idx="14">
                    <c:v>898.55877190794035</c:v>
                  </c:pt>
                  <c:pt idx="15">
                    <c:v>1865.2480299206672</c:v>
                  </c:pt>
                  <c:pt idx="16">
                    <c:v>2692.4704507967745</c:v>
                  </c:pt>
                  <c:pt idx="17">
                    <c:v>2411.4850315458725</c:v>
                  </c:pt>
                  <c:pt idx="18">
                    <c:v>919.75199165182698</c:v>
                  </c:pt>
                  <c:pt idx="19">
                    <c:v>881.88370476608009</c:v>
                  </c:pt>
                </c:numCache>
              </c:numRef>
            </c:plus>
            <c:minus>
              <c:numRef>
                <c:f>'BRF release'!$Y$130:$Y$149</c:f>
                <c:numCache>
                  <c:formatCode>General</c:formatCode>
                  <c:ptCount val="20"/>
                  <c:pt idx="0">
                    <c:v>2550.0026195616374</c:v>
                  </c:pt>
                  <c:pt idx="1">
                    <c:v>3140.9839895942105</c:v>
                  </c:pt>
                  <c:pt idx="2">
                    <c:v>3196.5279497159499</c:v>
                  </c:pt>
                  <c:pt idx="3">
                    <c:v>2405.7369283767694</c:v>
                  </c:pt>
                  <c:pt idx="4">
                    <c:v>4712.6183561867256</c:v>
                  </c:pt>
                  <c:pt idx="5">
                    <c:v>2821.9567952214952</c:v>
                  </c:pt>
                  <c:pt idx="6">
                    <c:v>6901.1522524886777</c:v>
                  </c:pt>
                  <c:pt idx="7">
                    <c:v>2742.3048452839421</c:v>
                  </c:pt>
                  <c:pt idx="8">
                    <c:v>3189.2529248913361</c:v>
                  </c:pt>
                  <c:pt idx="9">
                    <c:v>2244.5095886963682</c:v>
                  </c:pt>
                  <c:pt idx="10">
                    <c:v>1535.1041883212226</c:v>
                  </c:pt>
                  <c:pt idx="11">
                    <c:v>1517.5624981932701</c:v>
                  </c:pt>
                  <c:pt idx="12">
                    <c:v>2257.1638465426236</c:v>
                  </c:pt>
                  <c:pt idx="13">
                    <c:v>7295.937865493137</c:v>
                  </c:pt>
                  <c:pt idx="14">
                    <c:v>898.55877190794035</c:v>
                  </c:pt>
                  <c:pt idx="15">
                    <c:v>1865.2480299206672</c:v>
                  </c:pt>
                  <c:pt idx="16">
                    <c:v>2692.4704507967745</c:v>
                  </c:pt>
                  <c:pt idx="17">
                    <c:v>2411.4850315458725</c:v>
                  </c:pt>
                  <c:pt idx="18">
                    <c:v>919.75199165182698</c:v>
                  </c:pt>
                  <c:pt idx="19">
                    <c:v>881.88370476608009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B0F0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release'!$V$130:$V$149</c:f>
              <c:numCache>
                <c:formatCode>_(* #,##0_);_(* \(#,##0\);_(* "-"??_);_(@_)</c:formatCode>
                <c:ptCount val="20"/>
                <c:pt idx="0">
                  <c:v>3661.0687399505832</c:v>
                </c:pt>
                <c:pt idx="1">
                  <c:v>4466.2219040187701</c:v>
                </c:pt>
                <c:pt idx="2">
                  <c:v>4482.0998375259041</c:v>
                </c:pt>
                <c:pt idx="3">
                  <c:v>3651.5630277237524</c:v>
                </c:pt>
                <c:pt idx="4">
                  <c:v>6701.0135153589781</c:v>
                </c:pt>
                <c:pt idx="5">
                  <c:v>3695.9746960634106</c:v>
                </c:pt>
                <c:pt idx="6">
                  <c:v>9636.4473544578432</c:v>
                </c:pt>
                <c:pt idx="7">
                  <c:v>3777.1239570567332</c:v>
                </c:pt>
                <c:pt idx="8">
                  <c:v>3739.6479450060251</c:v>
                </c:pt>
                <c:pt idx="9">
                  <c:v>3166.865245372866</c:v>
                </c:pt>
                <c:pt idx="10">
                  <c:v>2261.2759949148003</c:v>
                </c:pt>
                <c:pt idx="11">
                  <c:v>1772.8213459704029</c:v>
                </c:pt>
                <c:pt idx="12">
                  <c:v>2863.4927065059419</c:v>
                </c:pt>
                <c:pt idx="13">
                  <c:v>3817.2718899088964</c:v>
                </c:pt>
                <c:pt idx="14">
                  <c:v>1015.0626160596895</c:v>
                </c:pt>
                <c:pt idx="15">
                  <c:v>1712.0600073246924</c:v>
                </c:pt>
                <c:pt idx="16">
                  <c:v>1930.1031063037472</c:v>
                </c:pt>
                <c:pt idx="17">
                  <c:v>1669.8164062131134</c:v>
                </c:pt>
                <c:pt idx="18">
                  <c:v>725.15284186393887</c:v>
                </c:pt>
                <c:pt idx="19">
                  <c:v>827.30849225400539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A4-48F1-9840-42AB9BDDF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PWSI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release'!$Y$151:$Y$170</c:f>
                <c:numCache>
                  <c:formatCode>General</c:formatCode>
                  <c:ptCount val="20"/>
                  <c:pt idx="0">
                    <c:v>1937.6928634979693</c:v>
                  </c:pt>
                  <c:pt idx="1">
                    <c:v>2312.6209514349393</c:v>
                  </c:pt>
                  <c:pt idx="2">
                    <c:v>319.43191752676717</c:v>
                  </c:pt>
                  <c:pt idx="3">
                    <c:v>1149.6349506977535</c:v>
                  </c:pt>
                  <c:pt idx="4">
                    <c:v>4388.5661528705841</c:v>
                  </c:pt>
                  <c:pt idx="5">
                    <c:v>3115.9751447186982</c:v>
                  </c:pt>
                  <c:pt idx="6">
                    <c:v>126.61869551991406</c:v>
                  </c:pt>
                  <c:pt idx="7">
                    <c:v>1919.3459681626682</c:v>
                  </c:pt>
                  <c:pt idx="8">
                    <c:v>5291.677616660274</c:v>
                  </c:pt>
                  <c:pt idx="9">
                    <c:v>2819.8060119158818</c:v>
                  </c:pt>
                  <c:pt idx="10">
                    <c:v>969.00594341735905</c:v>
                  </c:pt>
                  <c:pt idx="11">
                    <c:v>1689.2986694045999</c:v>
                  </c:pt>
                  <c:pt idx="12">
                    <c:v>1629.8950395248469</c:v>
                  </c:pt>
                  <c:pt idx="13">
                    <c:v>1804.77106922393</c:v>
                  </c:pt>
                  <c:pt idx="14">
                    <c:v>1427.9923508927752</c:v>
                  </c:pt>
                  <c:pt idx="15">
                    <c:v>806.57735484838759</c:v>
                  </c:pt>
                  <c:pt idx="16">
                    <c:v>459.7325616606625</c:v>
                  </c:pt>
                  <c:pt idx="17">
                    <c:v>1610.4628259161218</c:v>
                  </c:pt>
                  <c:pt idx="18">
                    <c:v>2354.1091758094817</c:v>
                  </c:pt>
                  <c:pt idx="19">
                    <c:v>2464.1426120421052</c:v>
                  </c:pt>
                </c:numCache>
              </c:numRef>
            </c:plus>
            <c:minus>
              <c:numRef>
                <c:f>'BRF release'!$Y$151:$Y$170</c:f>
                <c:numCache>
                  <c:formatCode>General</c:formatCode>
                  <c:ptCount val="20"/>
                  <c:pt idx="0">
                    <c:v>1937.6928634979693</c:v>
                  </c:pt>
                  <c:pt idx="1">
                    <c:v>2312.6209514349393</c:v>
                  </c:pt>
                  <c:pt idx="2">
                    <c:v>319.43191752676717</c:v>
                  </c:pt>
                  <c:pt idx="3">
                    <c:v>1149.6349506977535</c:v>
                  </c:pt>
                  <c:pt idx="4">
                    <c:v>4388.5661528705841</c:v>
                  </c:pt>
                  <c:pt idx="5">
                    <c:v>3115.9751447186982</c:v>
                  </c:pt>
                  <c:pt idx="6">
                    <c:v>126.61869551991406</c:v>
                  </c:pt>
                  <c:pt idx="7">
                    <c:v>1919.3459681626682</c:v>
                  </c:pt>
                  <c:pt idx="8">
                    <c:v>5291.677616660274</c:v>
                  </c:pt>
                  <c:pt idx="9">
                    <c:v>2819.8060119158818</c:v>
                  </c:pt>
                  <c:pt idx="10">
                    <c:v>969.00594341735905</c:v>
                  </c:pt>
                  <c:pt idx="11">
                    <c:v>1689.2986694045999</c:v>
                  </c:pt>
                  <c:pt idx="12">
                    <c:v>1629.8950395248469</c:v>
                  </c:pt>
                  <c:pt idx="13">
                    <c:v>1804.77106922393</c:v>
                  </c:pt>
                  <c:pt idx="14">
                    <c:v>1427.9923508927752</c:v>
                  </c:pt>
                  <c:pt idx="15">
                    <c:v>806.57735484838759</c:v>
                  </c:pt>
                  <c:pt idx="16">
                    <c:v>459.7325616606625</c:v>
                  </c:pt>
                  <c:pt idx="17">
                    <c:v>1610.4628259161218</c:v>
                  </c:pt>
                  <c:pt idx="18">
                    <c:v>2354.1091758094817</c:v>
                  </c:pt>
                  <c:pt idx="19">
                    <c:v>2464.1426120421052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release'!$V$151:$V$170</c:f>
              <c:numCache>
                <c:formatCode>_(* #,##0_);_(* \(#,##0\);_(* "-"??_);_(@_)</c:formatCode>
                <c:ptCount val="20"/>
                <c:pt idx="0">
                  <c:v>2936.9739461982967</c:v>
                </c:pt>
                <c:pt idx="1">
                  <c:v>3027.6482478976027</c:v>
                </c:pt>
                <c:pt idx="2">
                  <c:v>1062.780872255855</c:v>
                </c:pt>
                <c:pt idx="3">
                  <c:v>1967.1749721149436</c:v>
                </c:pt>
                <c:pt idx="4">
                  <c:v>6161.0977810827499</c:v>
                </c:pt>
                <c:pt idx="5">
                  <c:v>4574.0951781072681</c:v>
                </c:pt>
                <c:pt idx="6">
                  <c:v>2078.5676524698852</c:v>
                </c:pt>
                <c:pt idx="7">
                  <c:v>2738.4065341786845</c:v>
                </c:pt>
                <c:pt idx="8">
                  <c:v>7339.7961905619622</c:v>
                </c:pt>
                <c:pt idx="9">
                  <c:v>3845.4586823791078</c:v>
                </c:pt>
                <c:pt idx="10">
                  <c:v>1557.6667348717713</c:v>
                </c:pt>
                <c:pt idx="11">
                  <c:v>2329.3386755932479</c:v>
                </c:pt>
                <c:pt idx="12">
                  <c:v>1334.0813219604054</c:v>
                </c:pt>
                <c:pt idx="13">
                  <c:v>1678.6358081746994</c:v>
                </c:pt>
                <c:pt idx="14">
                  <c:v>1144.7897846189558</c:v>
                </c:pt>
                <c:pt idx="15">
                  <c:v>846.58461562946309</c:v>
                </c:pt>
                <c:pt idx="16">
                  <c:v>669.53411443092182</c:v>
                </c:pt>
                <c:pt idx="17">
                  <c:v>1429.9652987471532</c:v>
                </c:pt>
                <c:pt idx="18">
                  <c:v>1951.8453477573062</c:v>
                </c:pt>
                <c:pt idx="19">
                  <c:v>1492.6682874165908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9-4ECE-A7DB-D0D0A02B9F7D}"/>
            </c:ext>
          </c:extLst>
        </c:ser>
        <c:ser>
          <c:idx val="1"/>
          <c:order val="1"/>
          <c:tx>
            <c:v>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release'!$Y$109:$Y$128</c:f>
                <c:numCache>
                  <c:formatCode>General</c:formatCode>
                  <c:ptCount val="20"/>
                  <c:pt idx="0">
                    <c:v>1685.8535713252784</c:v>
                  </c:pt>
                  <c:pt idx="1">
                    <c:v>4345.8282932635311</c:v>
                  </c:pt>
                  <c:pt idx="2">
                    <c:v>3509.1107724304738</c:v>
                  </c:pt>
                  <c:pt idx="3">
                    <c:v>2634.0453949598987</c:v>
                  </c:pt>
                  <c:pt idx="4">
                    <c:v>3029.7413809698296</c:v>
                  </c:pt>
                  <c:pt idx="5">
                    <c:v>3207.5007875583069</c:v>
                  </c:pt>
                  <c:pt idx="6">
                    <c:v>2949.996537273506</c:v>
                  </c:pt>
                  <c:pt idx="7">
                    <c:v>1984.3303486163752</c:v>
                  </c:pt>
                  <c:pt idx="8">
                    <c:v>1981.5723095013605</c:v>
                  </c:pt>
                  <c:pt idx="9">
                    <c:v>1721.6701918222036</c:v>
                  </c:pt>
                  <c:pt idx="10">
                    <c:v>998.92731341834883</c:v>
                  </c:pt>
                  <c:pt idx="11">
                    <c:v>1009.4530497520477</c:v>
                  </c:pt>
                  <c:pt idx="12">
                    <c:v>921.08893480571828</c:v>
                  </c:pt>
                  <c:pt idx="13">
                    <c:v>597.93030973242082</c:v>
                  </c:pt>
                  <c:pt idx="14">
                    <c:v>2235.8958605279149</c:v>
                  </c:pt>
                  <c:pt idx="15">
                    <c:v>2280.9588987703296</c:v>
                  </c:pt>
                  <c:pt idx="16">
                    <c:v>1455.4582151204925</c:v>
                  </c:pt>
                  <c:pt idx="17">
                    <c:v>1693.9670765918033</c:v>
                  </c:pt>
                  <c:pt idx="18">
                    <c:v>1077.8743012917939</c:v>
                  </c:pt>
                  <c:pt idx="19">
                    <c:v>1783.2470205690049</c:v>
                  </c:pt>
                </c:numCache>
              </c:numRef>
            </c:plus>
            <c:minus>
              <c:numRef>
                <c:f>'BRF release'!$Y$109:$Y$128</c:f>
                <c:numCache>
                  <c:formatCode>General</c:formatCode>
                  <c:ptCount val="20"/>
                  <c:pt idx="0">
                    <c:v>1685.8535713252784</c:v>
                  </c:pt>
                  <c:pt idx="1">
                    <c:v>4345.8282932635311</c:v>
                  </c:pt>
                  <c:pt idx="2">
                    <c:v>3509.1107724304738</c:v>
                  </c:pt>
                  <c:pt idx="3">
                    <c:v>2634.0453949598987</c:v>
                  </c:pt>
                  <c:pt idx="4">
                    <c:v>3029.7413809698296</c:v>
                  </c:pt>
                  <c:pt idx="5">
                    <c:v>3207.5007875583069</c:v>
                  </c:pt>
                  <c:pt idx="6">
                    <c:v>2949.996537273506</c:v>
                  </c:pt>
                  <c:pt idx="7">
                    <c:v>1984.3303486163752</c:v>
                  </c:pt>
                  <c:pt idx="8">
                    <c:v>1981.5723095013605</c:v>
                  </c:pt>
                  <c:pt idx="9">
                    <c:v>1721.6701918222036</c:v>
                  </c:pt>
                  <c:pt idx="10">
                    <c:v>998.92731341834883</c:v>
                  </c:pt>
                  <c:pt idx="11">
                    <c:v>1009.4530497520477</c:v>
                  </c:pt>
                  <c:pt idx="12">
                    <c:v>921.08893480571828</c:v>
                  </c:pt>
                  <c:pt idx="13">
                    <c:v>597.93030973242082</c:v>
                  </c:pt>
                  <c:pt idx="14">
                    <c:v>2235.8958605279149</c:v>
                  </c:pt>
                  <c:pt idx="15">
                    <c:v>2280.9588987703296</c:v>
                  </c:pt>
                  <c:pt idx="16">
                    <c:v>1455.4582151204925</c:v>
                  </c:pt>
                  <c:pt idx="17">
                    <c:v>1693.9670765918033</c:v>
                  </c:pt>
                  <c:pt idx="18">
                    <c:v>1077.8743012917939</c:v>
                  </c:pt>
                  <c:pt idx="19">
                    <c:v>1783.2470205690049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release'!$V$109:$V$128</c:f>
              <c:numCache>
                <c:formatCode>_(* #,##0_);_(* \(#,##0\);_(* "-"??_);_(@_)</c:formatCode>
                <c:ptCount val="20"/>
                <c:pt idx="0">
                  <c:v>5023.1704088113274</c:v>
                </c:pt>
                <c:pt idx="1">
                  <c:v>10322.399092507083</c:v>
                </c:pt>
                <c:pt idx="2">
                  <c:v>9074.9425174968583</c:v>
                </c:pt>
                <c:pt idx="3">
                  <c:v>6585.2941490684389</c:v>
                </c:pt>
                <c:pt idx="4">
                  <c:v>7141.9009261903184</c:v>
                </c:pt>
                <c:pt idx="5">
                  <c:v>8263.5999808382257</c:v>
                </c:pt>
                <c:pt idx="6">
                  <c:v>7862.1008060717959</c:v>
                </c:pt>
                <c:pt idx="7">
                  <c:v>5527.9523452483281</c:v>
                </c:pt>
                <c:pt idx="8">
                  <c:v>5265.1517864541638</c:v>
                </c:pt>
                <c:pt idx="9">
                  <c:v>4472.1839112923426</c:v>
                </c:pt>
                <c:pt idx="10">
                  <c:v>2469.6298657382795</c:v>
                </c:pt>
                <c:pt idx="11">
                  <c:v>2475.2338398849142</c:v>
                </c:pt>
                <c:pt idx="12">
                  <c:v>2094.1536192897443</c:v>
                </c:pt>
                <c:pt idx="13">
                  <c:v>1351.6992861773033</c:v>
                </c:pt>
                <c:pt idx="14">
                  <c:v>3069.7740249979997</c:v>
                </c:pt>
                <c:pt idx="15">
                  <c:v>3117.0005846063364</c:v>
                </c:pt>
                <c:pt idx="16">
                  <c:v>2841.084826671618</c:v>
                </c:pt>
                <c:pt idx="17">
                  <c:v>3624.0544765885443</c:v>
                </c:pt>
                <c:pt idx="18">
                  <c:v>1591.1906027380273</c:v>
                </c:pt>
                <c:pt idx="19">
                  <c:v>3187.3271395107827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9-4ECE-A7DB-D0D0A02B9F7D}"/>
            </c:ext>
          </c:extLst>
        </c:ser>
        <c:ser>
          <c:idx val="2"/>
          <c:order val="2"/>
          <c:tx>
            <c:v>PWSO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release'!$Y$172:$Y$191</c:f>
                <c:numCache>
                  <c:formatCode>General</c:formatCode>
                  <c:ptCount val="20"/>
                  <c:pt idx="0">
                    <c:v>493.97591918108674</c:v>
                  </c:pt>
                  <c:pt idx="1">
                    <c:v>1160.5303491446484</c:v>
                  </c:pt>
                  <c:pt idx="2">
                    <c:v>1064.7176965117499</c:v>
                  </c:pt>
                  <c:pt idx="3">
                    <c:v>1136.2823826084173</c:v>
                  </c:pt>
                  <c:pt idx="4">
                    <c:v>1279.9218153945096</c:v>
                  </c:pt>
                  <c:pt idx="5">
                    <c:v>1197.3215826484252</c:v>
                  </c:pt>
                  <c:pt idx="6">
                    <c:v>1150.1399018289667</c:v>
                  </c:pt>
                  <c:pt idx="7">
                    <c:v>882.34143109346928</c:v>
                  </c:pt>
                  <c:pt idx="8">
                    <c:v>610.74712552043172</c:v>
                  </c:pt>
                  <c:pt idx="9">
                    <c:v>635.41214536021971</c:v>
                  </c:pt>
                  <c:pt idx="10">
                    <c:v>681.57639578059934</c:v>
                  </c:pt>
                  <c:pt idx="11">
                    <c:v>534.94802853051897</c:v>
                  </c:pt>
                  <c:pt idx="12">
                    <c:v>1287.705659938397</c:v>
                  </c:pt>
                  <c:pt idx="13">
                    <c:v>323.29197892470091</c:v>
                  </c:pt>
                  <c:pt idx="14">
                    <c:v>1178.5166193591756</c:v>
                  </c:pt>
                  <c:pt idx="15">
                    <c:v>911.34410975159142</c:v>
                  </c:pt>
                  <c:pt idx="16">
                    <c:v>391.22275045366933</c:v>
                  </c:pt>
                  <c:pt idx="17">
                    <c:v>331.41165033492251</c:v>
                  </c:pt>
                  <c:pt idx="18">
                    <c:v>891.21804870491781</c:v>
                  </c:pt>
                  <c:pt idx="19">
                    <c:v>732.32432706181669</c:v>
                  </c:pt>
                </c:numCache>
              </c:numRef>
            </c:plus>
            <c:minus>
              <c:numRef>
                <c:f>'BRF release'!$Y$172:$Y$191</c:f>
                <c:numCache>
                  <c:formatCode>General</c:formatCode>
                  <c:ptCount val="20"/>
                  <c:pt idx="0">
                    <c:v>493.97591918108674</c:v>
                  </c:pt>
                  <c:pt idx="1">
                    <c:v>1160.5303491446484</c:v>
                  </c:pt>
                  <c:pt idx="2">
                    <c:v>1064.7176965117499</c:v>
                  </c:pt>
                  <c:pt idx="3">
                    <c:v>1136.2823826084173</c:v>
                  </c:pt>
                  <c:pt idx="4">
                    <c:v>1279.9218153945096</c:v>
                  </c:pt>
                  <c:pt idx="5">
                    <c:v>1197.3215826484252</c:v>
                  </c:pt>
                  <c:pt idx="6">
                    <c:v>1150.1399018289667</c:v>
                  </c:pt>
                  <c:pt idx="7">
                    <c:v>882.34143109346928</c:v>
                  </c:pt>
                  <c:pt idx="8">
                    <c:v>610.74712552043172</c:v>
                  </c:pt>
                  <c:pt idx="9">
                    <c:v>635.41214536021971</c:v>
                  </c:pt>
                  <c:pt idx="10">
                    <c:v>681.57639578059934</c:v>
                  </c:pt>
                  <c:pt idx="11">
                    <c:v>534.94802853051897</c:v>
                  </c:pt>
                  <c:pt idx="12">
                    <c:v>1287.705659938397</c:v>
                  </c:pt>
                  <c:pt idx="13">
                    <c:v>323.29197892470091</c:v>
                  </c:pt>
                  <c:pt idx="14">
                    <c:v>1178.5166193591756</c:v>
                  </c:pt>
                  <c:pt idx="15">
                    <c:v>911.34410975159142</c:v>
                  </c:pt>
                  <c:pt idx="16">
                    <c:v>391.22275045366933</c:v>
                  </c:pt>
                  <c:pt idx="17">
                    <c:v>331.41165033492251</c:v>
                  </c:pt>
                  <c:pt idx="18">
                    <c:v>891.21804870491781</c:v>
                  </c:pt>
                  <c:pt idx="19">
                    <c:v>732.32432706181669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release'!$V$172:$V$191</c:f>
              <c:numCache>
                <c:formatCode>_(* #,##0_);_(* \(#,##0\);_(* "-"??_);_(@_)</c:formatCode>
                <c:ptCount val="20"/>
                <c:pt idx="0">
                  <c:v>958.49542845489464</c:v>
                </c:pt>
                <c:pt idx="1">
                  <c:v>2290.766858826913</c:v>
                </c:pt>
                <c:pt idx="2">
                  <c:v>2114.5114717471679</c:v>
                </c:pt>
                <c:pt idx="3">
                  <c:v>2068.858980062299</c:v>
                </c:pt>
                <c:pt idx="4">
                  <c:v>2041.3094549561379</c:v>
                </c:pt>
                <c:pt idx="5">
                  <c:v>2210.7220214183449</c:v>
                </c:pt>
                <c:pt idx="6">
                  <c:v>1888.3241278930414</c:v>
                </c:pt>
                <c:pt idx="7">
                  <c:v>1576.2773742494055</c:v>
                </c:pt>
                <c:pt idx="8">
                  <c:v>1007.2171060243443</c:v>
                </c:pt>
                <c:pt idx="9">
                  <c:v>1041.266442586958</c:v>
                </c:pt>
                <c:pt idx="10">
                  <c:v>1112.4303571385956</c:v>
                </c:pt>
                <c:pt idx="11">
                  <c:v>741.24947851772731</c:v>
                </c:pt>
                <c:pt idx="12">
                  <c:v>973.44776151923861</c:v>
                </c:pt>
                <c:pt idx="13">
                  <c:v>571.17742221727485</c:v>
                </c:pt>
                <c:pt idx="14">
                  <c:v>760.83315368601347</c:v>
                </c:pt>
                <c:pt idx="15">
                  <c:v>741.02193848263869</c:v>
                </c:pt>
                <c:pt idx="16">
                  <c:v>527.48625699648301</c:v>
                </c:pt>
                <c:pt idx="17">
                  <c:v>775.12014798471273</c:v>
                </c:pt>
                <c:pt idx="18">
                  <c:v>623.70880321599839</c:v>
                </c:pt>
                <c:pt idx="19">
                  <c:v>654.55447199776847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9-4ECE-A7DB-D0D0A02B9F7D}"/>
            </c:ext>
          </c:extLst>
        </c:ser>
        <c:ser>
          <c:idx val="3"/>
          <c:order val="3"/>
          <c:tx>
            <c:v>CI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release'!$Y$67:$Y$86</c:f>
                <c:numCache>
                  <c:formatCode>General</c:formatCode>
                  <c:ptCount val="20"/>
                  <c:pt idx="0">
                    <c:v>844.14528215428982</c:v>
                  </c:pt>
                  <c:pt idx="1">
                    <c:v>749.29287366071856</c:v>
                  </c:pt>
                  <c:pt idx="2">
                    <c:v>828.79240417546862</c:v>
                  </c:pt>
                  <c:pt idx="3">
                    <c:v>1589.5734598502818</c:v>
                  </c:pt>
                  <c:pt idx="4">
                    <c:v>3117.138596416059</c:v>
                  </c:pt>
                  <c:pt idx="5">
                    <c:v>3429.3168080052114</c:v>
                  </c:pt>
                  <c:pt idx="6">
                    <c:v>2103.1533133086318</c:v>
                  </c:pt>
                  <c:pt idx="7">
                    <c:v>1462.3488368492583</c:v>
                  </c:pt>
                  <c:pt idx="8">
                    <c:v>1229.9356067702331</c:v>
                  </c:pt>
                  <c:pt idx="9">
                    <c:v>716.77751059352829</c:v>
                  </c:pt>
                  <c:pt idx="10">
                    <c:v>194.46436558523635</c:v>
                  </c:pt>
                  <c:pt idx="11">
                    <c:v>325.74096241082538</c:v>
                  </c:pt>
                  <c:pt idx="12">
                    <c:v>2315.7854606259198</c:v>
                  </c:pt>
                  <c:pt idx="13">
                    <c:v>454.88684538581464</c:v>
                  </c:pt>
                  <c:pt idx="14">
                    <c:v>485.06319750606764</c:v>
                  </c:pt>
                  <c:pt idx="15">
                    <c:v>387.45807186799362</c:v>
                  </c:pt>
                  <c:pt idx="16">
                    <c:v>621.60932257434558</c:v>
                  </c:pt>
                  <c:pt idx="17">
                    <c:v>275.78194822989155</c:v>
                  </c:pt>
                  <c:pt idx="18">
                    <c:v>283.06564618364234</c:v>
                  </c:pt>
                  <c:pt idx="19">
                    <c:v>1199.3623559929526</c:v>
                  </c:pt>
                </c:numCache>
              </c:numRef>
            </c:plus>
            <c:minus>
              <c:numRef>
                <c:f>'BRF release'!$Y$67:$Y$86</c:f>
                <c:numCache>
                  <c:formatCode>General</c:formatCode>
                  <c:ptCount val="20"/>
                  <c:pt idx="0">
                    <c:v>844.14528215428982</c:v>
                  </c:pt>
                  <c:pt idx="1">
                    <c:v>749.29287366071856</c:v>
                  </c:pt>
                  <c:pt idx="2">
                    <c:v>828.79240417546862</c:v>
                  </c:pt>
                  <c:pt idx="3">
                    <c:v>1589.5734598502818</c:v>
                  </c:pt>
                  <c:pt idx="4">
                    <c:v>3117.138596416059</c:v>
                  </c:pt>
                  <c:pt idx="5">
                    <c:v>3429.3168080052114</c:v>
                  </c:pt>
                  <c:pt idx="6">
                    <c:v>2103.1533133086318</c:v>
                  </c:pt>
                  <c:pt idx="7">
                    <c:v>1462.3488368492583</c:v>
                  </c:pt>
                  <c:pt idx="8">
                    <c:v>1229.9356067702331</c:v>
                  </c:pt>
                  <c:pt idx="9">
                    <c:v>716.77751059352829</c:v>
                  </c:pt>
                  <c:pt idx="10">
                    <c:v>194.46436558523635</c:v>
                  </c:pt>
                  <c:pt idx="11">
                    <c:v>325.74096241082538</c:v>
                  </c:pt>
                  <c:pt idx="12">
                    <c:v>2315.7854606259198</c:v>
                  </c:pt>
                  <c:pt idx="13">
                    <c:v>454.88684538581464</c:v>
                  </c:pt>
                  <c:pt idx="14">
                    <c:v>485.06319750606764</c:v>
                  </c:pt>
                  <c:pt idx="15">
                    <c:v>387.45807186799362</c:v>
                  </c:pt>
                  <c:pt idx="16">
                    <c:v>621.60932257434558</c:v>
                  </c:pt>
                  <c:pt idx="17">
                    <c:v>275.78194822989155</c:v>
                  </c:pt>
                  <c:pt idx="18">
                    <c:v>283.06564618364234</c:v>
                  </c:pt>
                  <c:pt idx="19">
                    <c:v>1199.3623559929526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C000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release'!$V$67:$V$86</c:f>
              <c:numCache>
                <c:formatCode>_(* #,##0_);_(* \(#,##0\);_(* "-"??_);_(@_)</c:formatCode>
                <c:ptCount val="20"/>
                <c:pt idx="0">
                  <c:v>1006.5911245615627</c:v>
                </c:pt>
                <c:pt idx="1">
                  <c:v>876.39611473702814</c:v>
                </c:pt>
                <c:pt idx="2">
                  <c:v>1023.9372577441555</c:v>
                </c:pt>
                <c:pt idx="3">
                  <c:v>1899.4741973288064</c:v>
                </c:pt>
                <c:pt idx="4">
                  <c:v>4282.9759577330387</c:v>
                </c:pt>
                <c:pt idx="5">
                  <c:v>4151.1088885124282</c:v>
                </c:pt>
                <c:pt idx="6">
                  <c:v>2694.6665033924651</c:v>
                </c:pt>
                <c:pt idx="7">
                  <c:v>1754.2194725381812</c:v>
                </c:pt>
                <c:pt idx="8">
                  <c:v>1493.7833184213689</c:v>
                </c:pt>
                <c:pt idx="9">
                  <c:v>861.06046621815608</c:v>
                </c:pt>
                <c:pt idx="10">
                  <c:v>389.58498711361767</c:v>
                </c:pt>
                <c:pt idx="11">
                  <c:v>444.75185956023699</c:v>
                </c:pt>
                <c:pt idx="12">
                  <c:v>1597.6298779547631</c:v>
                </c:pt>
                <c:pt idx="13">
                  <c:v>332.9576232296443</c:v>
                </c:pt>
                <c:pt idx="14">
                  <c:v>518.46956304521291</c:v>
                </c:pt>
                <c:pt idx="15">
                  <c:v>336.30479686447978</c:v>
                </c:pt>
                <c:pt idx="16">
                  <c:v>573.05175148145781</c:v>
                </c:pt>
                <c:pt idx="17">
                  <c:v>353.00992032495282</c:v>
                </c:pt>
                <c:pt idx="18">
                  <c:v>313.10510461006476</c:v>
                </c:pt>
                <c:pt idx="19">
                  <c:v>786.05826065768849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09-4ECE-A7DB-D0D0A02B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SEAK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CSEO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release'!$Y$193:$Y$212</c:f>
                <c:numCache>
                  <c:formatCode>General</c:formatCode>
                  <c:ptCount val="20"/>
                  <c:pt idx="0">
                    <c:v>3023.7128547661541</c:v>
                  </c:pt>
                  <c:pt idx="1">
                    <c:v>2148.7421531531004</c:v>
                  </c:pt>
                  <c:pt idx="2">
                    <c:v>1991.6197671787243</c:v>
                  </c:pt>
                  <c:pt idx="3">
                    <c:v>2261.9165602347521</c:v>
                  </c:pt>
                  <c:pt idx="4">
                    <c:v>2919.9651457031882</c:v>
                  </c:pt>
                  <c:pt idx="5">
                    <c:v>2509.1988229993121</c:v>
                  </c:pt>
                  <c:pt idx="6">
                    <c:v>2888.2502990322214</c:v>
                  </c:pt>
                  <c:pt idx="7">
                    <c:v>1762.2400124283611</c:v>
                  </c:pt>
                  <c:pt idx="8">
                    <c:v>1830.2555149500643</c:v>
                  </c:pt>
                  <c:pt idx="9">
                    <c:v>1633.4764938466299</c:v>
                  </c:pt>
                  <c:pt idx="10">
                    <c:v>743.12018438700125</c:v>
                  </c:pt>
                  <c:pt idx="11">
                    <c:v>887.50232781686475</c:v>
                  </c:pt>
                  <c:pt idx="12">
                    <c:v>1380.3765861382337</c:v>
                  </c:pt>
                  <c:pt idx="13">
                    <c:v>1144.1039802813884</c:v>
                  </c:pt>
                  <c:pt idx="14">
                    <c:v>898.53991225779941</c:v>
                  </c:pt>
                  <c:pt idx="15">
                    <c:v>2642.2561636470623</c:v>
                  </c:pt>
                  <c:pt idx="16">
                    <c:v>1000.4402000665434</c:v>
                  </c:pt>
                  <c:pt idx="17">
                    <c:v>1879.2036856348955</c:v>
                  </c:pt>
                  <c:pt idx="18">
                    <c:v>2065.7934718464649</c:v>
                  </c:pt>
                  <c:pt idx="19">
                    <c:v>1578.3145659834595</c:v>
                  </c:pt>
                </c:numCache>
              </c:numRef>
            </c:plus>
            <c:minus>
              <c:numRef>
                <c:f>'BRF release'!$Y$193:$Y$212</c:f>
                <c:numCache>
                  <c:formatCode>General</c:formatCode>
                  <c:ptCount val="20"/>
                  <c:pt idx="0">
                    <c:v>3023.7128547661541</c:v>
                  </c:pt>
                  <c:pt idx="1">
                    <c:v>2148.7421531531004</c:v>
                  </c:pt>
                  <c:pt idx="2">
                    <c:v>1991.6197671787243</c:v>
                  </c:pt>
                  <c:pt idx="3">
                    <c:v>2261.9165602347521</c:v>
                  </c:pt>
                  <c:pt idx="4">
                    <c:v>2919.9651457031882</c:v>
                  </c:pt>
                  <c:pt idx="5">
                    <c:v>2509.1988229993121</c:v>
                  </c:pt>
                  <c:pt idx="6">
                    <c:v>2888.2502990322214</c:v>
                  </c:pt>
                  <c:pt idx="7">
                    <c:v>1762.2400124283611</c:v>
                  </c:pt>
                  <c:pt idx="8">
                    <c:v>1830.2555149500643</c:v>
                  </c:pt>
                  <c:pt idx="9">
                    <c:v>1633.4764938466299</c:v>
                  </c:pt>
                  <c:pt idx="10">
                    <c:v>743.12018438700125</c:v>
                  </c:pt>
                  <c:pt idx="11">
                    <c:v>887.50232781686475</c:v>
                  </c:pt>
                  <c:pt idx="12">
                    <c:v>1380.3765861382337</c:v>
                  </c:pt>
                  <c:pt idx="13">
                    <c:v>1144.1039802813884</c:v>
                  </c:pt>
                  <c:pt idx="14">
                    <c:v>898.53991225779941</c:v>
                  </c:pt>
                  <c:pt idx="15">
                    <c:v>2642.2561636470623</c:v>
                  </c:pt>
                  <c:pt idx="16">
                    <c:v>1000.4402000665434</c:v>
                  </c:pt>
                  <c:pt idx="17">
                    <c:v>1879.2036856348955</c:v>
                  </c:pt>
                  <c:pt idx="18">
                    <c:v>2065.7934718464649</c:v>
                  </c:pt>
                  <c:pt idx="19">
                    <c:v>1578.3145659834595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release'!$V$193:$V$212</c:f>
              <c:numCache>
                <c:formatCode>_(* #,##0_);_(* \(#,##0\);_(* "-"??_);_(@_)</c:formatCode>
                <c:ptCount val="20"/>
                <c:pt idx="0">
                  <c:v>9511.3358121033125</c:v>
                </c:pt>
                <c:pt idx="1">
                  <c:v>6601.3429660287111</c:v>
                </c:pt>
                <c:pt idx="2">
                  <c:v>6091.2950578073696</c:v>
                </c:pt>
                <c:pt idx="3">
                  <c:v>6843.6795180099962</c:v>
                </c:pt>
                <c:pt idx="4">
                  <c:v>8977.3110012168963</c:v>
                </c:pt>
                <c:pt idx="5">
                  <c:v>7834.4051554035232</c:v>
                </c:pt>
                <c:pt idx="6">
                  <c:v>8686.7485482571828</c:v>
                </c:pt>
                <c:pt idx="7">
                  <c:v>5570.245041101819</c:v>
                </c:pt>
                <c:pt idx="8">
                  <c:v>5637.8569081590158</c:v>
                </c:pt>
                <c:pt idx="9">
                  <c:v>4693.5425500376841</c:v>
                </c:pt>
                <c:pt idx="10">
                  <c:v>2155.4509320910288</c:v>
                </c:pt>
                <c:pt idx="11">
                  <c:v>2251.8173941356426</c:v>
                </c:pt>
                <c:pt idx="12">
                  <c:v>3141.6614480005246</c:v>
                </c:pt>
                <c:pt idx="13">
                  <c:v>2794.0875295573896</c:v>
                </c:pt>
                <c:pt idx="14">
                  <c:v>2787.3023322409222</c:v>
                </c:pt>
                <c:pt idx="15">
                  <c:v>3314.7347442543905</c:v>
                </c:pt>
                <c:pt idx="16">
                  <c:v>2272.1243773550359</c:v>
                </c:pt>
                <c:pt idx="17">
                  <c:v>3393.9545451007539</c:v>
                </c:pt>
                <c:pt idx="18">
                  <c:v>3161.4664057857117</c:v>
                </c:pt>
                <c:pt idx="19">
                  <c:v>3096.1839730547081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4-43EA-AA0C-29C20D0B18A5}"/>
            </c:ext>
          </c:extLst>
        </c:ser>
        <c:ser>
          <c:idx val="1"/>
          <c:order val="1"/>
          <c:tx>
            <c:v>NSEI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release'!$Y$214:$Y$233</c:f>
                <c:numCache>
                  <c:formatCode>General</c:formatCode>
                  <c:ptCount val="20"/>
                  <c:pt idx="0">
                    <c:v>3528.2258633663851</c:v>
                  </c:pt>
                  <c:pt idx="1">
                    <c:v>3881.0050991543662</c:v>
                  </c:pt>
                  <c:pt idx="2">
                    <c:v>2813.2026965337473</c:v>
                  </c:pt>
                  <c:pt idx="3">
                    <c:v>2696.3352350078812</c:v>
                  </c:pt>
                  <c:pt idx="4">
                    <c:v>3259.4853692773831</c:v>
                  </c:pt>
                  <c:pt idx="5">
                    <c:v>2581.5756440149685</c:v>
                  </c:pt>
                  <c:pt idx="6">
                    <c:v>3259.634405929306</c:v>
                  </c:pt>
                  <c:pt idx="7">
                    <c:v>2087.6409045664782</c:v>
                  </c:pt>
                  <c:pt idx="8">
                    <c:v>545.82603424261856</c:v>
                  </c:pt>
                  <c:pt idx="9">
                    <c:v>505.39678722094612</c:v>
                  </c:pt>
                  <c:pt idx="10">
                    <c:v>354.5640440409295</c:v>
                  </c:pt>
                  <c:pt idx="11">
                    <c:v>443.6906923327258</c:v>
                  </c:pt>
                  <c:pt idx="12">
                    <c:v>384.84593183906924</c:v>
                  </c:pt>
                  <c:pt idx="13">
                    <c:v>1254.9499361586334</c:v>
                  </c:pt>
                  <c:pt idx="14">
                    <c:v>711.30421500137959</c:v>
                  </c:pt>
                  <c:pt idx="15">
                    <c:v>803.21035790874384</c:v>
                  </c:pt>
                  <c:pt idx="16">
                    <c:v>454.24878995068451</c:v>
                  </c:pt>
                  <c:pt idx="17">
                    <c:v>437.9312440345235</c:v>
                  </c:pt>
                  <c:pt idx="18">
                    <c:v>1221.3802604155367</c:v>
                  </c:pt>
                  <c:pt idx="19">
                    <c:v>2441.9506747363475</c:v>
                  </c:pt>
                </c:numCache>
              </c:numRef>
            </c:plus>
            <c:minus>
              <c:numRef>
                <c:f>'BRF release'!$Y$214:$Y$233</c:f>
                <c:numCache>
                  <c:formatCode>General</c:formatCode>
                  <c:ptCount val="20"/>
                  <c:pt idx="0">
                    <c:v>3528.2258633663851</c:v>
                  </c:pt>
                  <c:pt idx="1">
                    <c:v>3881.0050991543662</c:v>
                  </c:pt>
                  <c:pt idx="2">
                    <c:v>2813.2026965337473</c:v>
                  </c:pt>
                  <c:pt idx="3">
                    <c:v>2696.3352350078812</c:v>
                  </c:pt>
                  <c:pt idx="4">
                    <c:v>3259.4853692773831</c:v>
                  </c:pt>
                  <c:pt idx="5">
                    <c:v>2581.5756440149685</c:v>
                  </c:pt>
                  <c:pt idx="6">
                    <c:v>3259.634405929306</c:v>
                  </c:pt>
                  <c:pt idx="7">
                    <c:v>2087.6409045664782</c:v>
                  </c:pt>
                  <c:pt idx="8">
                    <c:v>545.82603424261856</c:v>
                  </c:pt>
                  <c:pt idx="9">
                    <c:v>505.39678722094612</c:v>
                  </c:pt>
                  <c:pt idx="10">
                    <c:v>354.5640440409295</c:v>
                  </c:pt>
                  <c:pt idx="11">
                    <c:v>443.6906923327258</c:v>
                  </c:pt>
                  <c:pt idx="12">
                    <c:v>384.84593183906924</c:v>
                  </c:pt>
                  <c:pt idx="13">
                    <c:v>1254.9499361586334</c:v>
                  </c:pt>
                  <c:pt idx="14">
                    <c:v>711.30421500137959</c:v>
                  </c:pt>
                  <c:pt idx="15">
                    <c:v>803.21035790874384</c:v>
                  </c:pt>
                  <c:pt idx="16">
                    <c:v>454.24878995068451</c:v>
                  </c:pt>
                  <c:pt idx="17">
                    <c:v>437.9312440345235</c:v>
                  </c:pt>
                  <c:pt idx="18">
                    <c:v>1221.3802604155367</c:v>
                  </c:pt>
                  <c:pt idx="19">
                    <c:v>2441.9506747363475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release'!$V$214:$V$233</c:f>
              <c:numCache>
                <c:formatCode>_(* #,##0_);_(* \(#,##0\);_(* "-"??_);_(@_)</c:formatCode>
                <c:ptCount val="20"/>
                <c:pt idx="0">
                  <c:v>5841.1614715967598</c:v>
                </c:pt>
                <c:pt idx="1">
                  <c:v>6387.5489894856109</c:v>
                </c:pt>
                <c:pt idx="2">
                  <c:v>4655.8715711515451</c:v>
                </c:pt>
                <c:pt idx="3">
                  <c:v>4476.1759318288241</c:v>
                </c:pt>
                <c:pt idx="4">
                  <c:v>5405.7200990393649</c:v>
                </c:pt>
                <c:pt idx="5">
                  <c:v>4281.6482046830251</c:v>
                </c:pt>
                <c:pt idx="6">
                  <c:v>5416.7317228616921</c:v>
                </c:pt>
                <c:pt idx="7">
                  <c:v>5560.2898140250563</c:v>
                </c:pt>
                <c:pt idx="8">
                  <c:v>2393.0069334380159</c:v>
                </c:pt>
                <c:pt idx="9">
                  <c:v>2454.799895347654</c:v>
                </c:pt>
                <c:pt idx="10">
                  <c:v>1556.5684680400129</c:v>
                </c:pt>
                <c:pt idx="11">
                  <c:v>1362.8216689115961</c:v>
                </c:pt>
                <c:pt idx="12">
                  <c:v>1301.5989386151641</c:v>
                </c:pt>
                <c:pt idx="13">
                  <c:v>1391.6434858824273</c:v>
                </c:pt>
                <c:pt idx="14">
                  <c:v>1106.5596564946791</c:v>
                </c:pt>
                <c:pt idx="15">
                  <c:v>1132.7904135985291</c:v>
                </c:pt>
                <c:pt idx="16">
                  <c:v>1011.7767479351094</c:v>
                </c:pt>
                <c:pt idx="17">
                  <c:v>793.70938914919134</c:v>
                </c:pt>
                <c:pt idx="18">
                  <c:v>1426.6886187315492</c:v>
                </c:pt>
                <c:pt idx="19">
                  <c:v>1974.7140935106215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4-43EA-AA0C-29C20D0B18A5}"/>
            </c:ext>
          </c:extLst>
        </c:ser>
        <c:ser>
          <c:idx val="2"/>
          <c:order val="2"/>
          <c:tx>
            <c:v>EWYKT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release'!$Y$298:$Y$317</c:f>
                <c:numCache>
                  <c:formatCode>General</c:formatCode>
                  <c:ptCount val="20"/>
                  <c:pt idx="0">
                    <c:v>304.30935340227398</c:v>
                  </c:pt>
                  <c:pt idx="1">
                    <c:v>563.35892081550378</c:v>
                  </c:pt>
                  <c:pt idx="2">
                    <c:v>984.70073166806515</c:v>
                  </c:pt>
                  <c:pt idx="3">
                    <c:v>1264.050409365994</c:v>
                  </c:pt>
                  <c:pt idx="4">
                    <c:v>1231.2346592063036</c:v>
                  </c:pt>
                  <c:pt idx="5">
                    <c:v>1200.0560032787103</c:v>
                  </c:pt>
                  <c:pt idx="6">
                    <c:v>1070.5403437581715</c:v>
                  </c:pt>
                  <c:pt idx="7">
                    <c:v>735.39856995889215</c:v>
                  </c:pt>
                  <c:pt idx="8">
                    <c:v>500.25476338315696</c:v>
                  </c:pt>
                  <c:pt idx="9">
                    <c:v>91.004189339464503</c:v>
                  </c:pt>
                  <c:pt idx="10">
                    <c:v>210.299903071317</c:v>
                  </c:pt>
                  <c:pt idx="11">
                    <c:v>186.87662628382495</c:v>
                  </c:pt>
                  <c:pt idx="12">
                    <c:v>109.29800004592752</c:v>
                  </c:pt>
                  <c:pt idx="13">
                    <c:v>60.774931290855648</c:v>
                  </c:pt>
                  <c:pt idx="14">
                    <c:v>994.04522683780021</c:v>
                  </c:pt>
                  <c:pt idx="15">
                    <c:v>264.62601924220365</c:v>
                  </c:pt>
                  <c:pt idx="16">
                    <c:v>699.20906430546961</c:v>
                  </c:pt>
                  <c:pt idx="17">
                    <c:v>3256.6962875497384</c:v>
                  </c:pt>
                  <c:pt idx="18">
                    <c:v>364.16138176410857</c:v>
                  </c:pt>
                  <c:pt idx="19">
                    <c:v>1034.9401142721917</c:v>
                  </c:pt>
                </c:numCache>
              </c:numRef>
            </c:plus>
            <c:minus>
              <c:numRef>
                <c:f>'BRF release'!$Y$298:$Y$317</c:f>
                <c:numCache>
                  <c:formatCode>General</c:formatCode>
                  <c:ptCount val="20"/>
                  <c:pt idx="0">
                    <c:v>304.30935340227398</c:v>
                  </c:pt>
                  <c:pt idx="1">
                    <c:v>563.35892081550378</c:v>
                  </c:pt>
                  <c:pt idx="2">
                    <c:v>984.70073166806515</c:v>
                  </c:pt>
                  <c:pt idx="3">
                    <c:v>1264.050409365994</c:v>
                  </c:pt>
                  <c:pt idx="4">
                    <c:v>1231.2346592063036</c:v>
                  </c:pt>
                  <c:pt idx="5">
                    <c:v>1200.0560032787103</c:v>
                  </c:pt>
                  <c:pt idx="6">
                    <c:v>1070.5403437581715</c:v>
                  </c:pt>
                  <c:pt idx="7">
                    <c:v>735.39856995889215</c:v>
                  </c:pt>
                  <c:pt idx="8">
                    <c:v>500.25476338315696</c:v>
                  </c:pt>
                  <c:pt idx="9">
                    <c:v>91.004189339464503</c:v>
                  </c:pt>
                  <c:pt idx="10">
                    <c:v>210.299903071317</c:v>
                  </c:pt>
                  <c:pt idx="11">
                    <c:v>186.87662628382495</c:v>
                  </c:pt>
                  <c:pt idx="12">
                    <c:v>109.29800004592752</c:v>
                  </c:pt>
                  <c:pt idx="13">
                    <c:v>60.774931290855648</c:v>
                  </c:pt>
                  <c:pt idx="14">
                    <c:v>994.04522683780021</c:v>
                  </c:pt>
                  <c:pt idx="15">
                    <c:v>264.62601924220365</c:v>
                  </c:pt>
                  <c:pt idx="16">
                    <c:v>699.20906430546961</c:v>
                  </c:pt>
                  <c:pt idx="17">
                    <c:v>3256.6962875497384</c:v>
                  </c:pt>
                  <c:pt idx="18">
                    <c:v>364.16138176410857</c:v>
                  </c:pt>
                  <c:pt idx="19">
                    <c:v>1034.9401142721917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release'!$V$298:$V$317</c:f>
              <c:numCache>
                <c:formatCode>_(* #,##0_);_(* \(#,##0\);_(* "-"??_);_(@_)</c:formatCode>
                <c:ptCount val="20"/>
                <c:pt idx="0">
                  <c:v>300.16853399999593</c:v>
                </c:pt>
                <c:pt idx="1">
                  <c:v>548.59460467745919</c:v>
                </c:pt>
                <c:pt idx="2">
                  <c:v>944.5325983564536</c:v>
                </c:pt>
                <c:pt idx="3">
                  <c:v>1239.1794794809834</c:v>
                </c:pt>
                <c:pt idx="4">
                  <c:v>1112.1617968831836</c:v>
                </c:pt>
                <c:pt idx="5">
                  <c:v>1152.6740370448506</c:v>
                </c:pt>
                <c:pt idx="6">
                  <c:v>1047.2291645991193</c:v>
                </c:pt>
                <c:pt idx="7">
                  <c:v>700.35599523965618</c:v>
                </c:pt>
                <c:pt idx="8">
                  <c:v>459.53489276934215</c:v>
                </c:pt>
                <c:pt idx="9">
                  <c:v>72.481899481049425</c:v>
                </c:pt>
                <c:pt idx="10">
                  <c:v>198.39112488041056</c:v>
                </c:pt>
                <c:pt idx="11">
                  <c:v>163.71029982203569</c:v>
                </c:pt>
                <c:pt idx="12">
                  <c:v>65.205117760549996</c:v>
                </c:pt>
                <c:pt idx="13">
                  <c:v>61.381998214151295</c:v>
                </c:pt>
                <c:pt idx="14">
                  <c:v>167.06075262849811</c:v>
                </c:pt>
                <c:pt idx="15">
                  <c:v>166.45518790087226</c:v>
                </c:pt>
                <c:pt idx="16">
                  <c:v>360.6215981552611</c:v>
                </c:pt>
                <c:pt idx="17">
                  <c:v>1265.4774935491469</c:v>
                </c:pt>
                <c:pt idx="18">
                  <c:v>254.85892350196974</c:v>
                </c:pt>
                <c:pt idx="19">
                  <c:v>992.00113235348863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4-43EA-AA0C-29C20D0B18A5}"/>
            </c:ext>
          </c:extLst>
        </c:ser>
        <c:ser>
          <c:idx val="3"/>
          <c:order val="3"/>
          <c:tx>
            <c:v>NSEO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release'!$Y$235:$Y$254</c:f>
                <c:numCache>
                  <c:formatCode>General</c:formatCode>
                  <c:ptCount val="20"/>
                  <c:pt idx="0">
                    <c:v>652.16968121883815</c:v>
                  </c:pt>
                  <c:pt idx="1">
                    <c:v>1204.1150227150797</c:v>
                  </c:pt>
                  <c:pt idx="2">
                    <c:v>955.69215900442418</c:v>
                  </c:pt>
                  <c:pt idx="3">
                    <c:v>1255.3022585022636</c:v>
                  </c:pt>
                  <c:pt idx="4">
                    <c:v>1164.6976984844891</c:v>
                  </c:pt>
                  <c:pt idx="5">
                    <c:v>1355.3018596503568</c:v>
                  </c:pt>
                  <c:pt idx="6">
                    <c:v>1439.177486507994</c:v>
                  </c:pt>
                  <c:pt idx="7">
                    <c:v>563.61089338925012</c:v>
                  </c:pt>
                  <c:pt idx="8">
                    <c:v>308.12970070584987</c:v>
                  </c:pt>
                  <c:pt idx="9">
                    <c:v>338.2976231334514</c:v>
                  </c:pt>
                  <c:pt idx="10">
                    <c:v>136.09849830639627</c:v>
                  </c:pt>
                  <c:pt idx="11">
                    <c:v>300.8815520537263</c:v>
                  </c:pt>
                  <c:pt idx="12">
                    <c:v>398.8893879605456</c:v>
                  </c:pt>
                  <c:pt idx="13">
                    <c:v>266.12075509201856</c:v>
                  </c:pt>
                  <c:pt idx="14">
                    <c:v>656.51700835963084</c:v>
                  </c:pt>
                  <c:pt idx="15">
                    <c:v>1056.1679605735253</c:v>
                  </c:pt>
                  <c:pt idx="16">
                    <c:v>488.7737393673853</c:v>
                  </c:pt>
                  <c:pt idx="17">
                    <c:v>476.44531344213016</c:v>
                  </c:pt>
                  <c:pt idx="18">
                    <c:v>775.44486997388492</c:v>
                  </c:pt>
                  <c:pt idx="19">
                    <c:v>3929.4528755566325</c:v>
                  </c:pt>
                </c:numCache>
              </c:numRef>
            </c:plus>
            <c:minus>
              <c:numRef>
                <c:f>'BRF release'!$Y$235:$Y$254</c:f>
                <c:numCache>
                  <c:formatCode>General</c:formatCode>
                  <c:ptCount val="20"/>
                  <c:pt idx="0">
                    <c:v>652.16968121883815</c:v>
                  </c:pt>
                  <c:pt idx="1">
                    <c:v>1204.1150227150797</c:v>
                  </c:pt>
                  <c:pt idx="2">
                    <c:v>955.69215900442418</c:v>
                  </c:pt>
                  <c:pt idx="3">
                    <c:v>1255.3022585022636</c:v>
                  </c:pt>
                  <c:pt idx="4">
                    <c:v>1164.6976984844891</c:v>
                  </c:pt>
                  <c:pt idx="5">
                    <c:v>1355.3018596503568</c:v>
                  </c:pt>
                  <c:pt idx="6">
                    <c:v>1439.177486507994</c:v>
                  </c:pt>
                  <c:pt idx="7">
                    <c:v>563.61089338925012</c:v>
                  </c:pt>
                  <c:pt idx="8">
                    <c:v>308.12970070584987</c:v>
                  </c:pt>
                  <c:pt idx="9">
                    <c:v>338.2976231334514</c:v>
                  </c:pt>
                  <c:pt idx="10">
                    <c:v>136.09849830639627</c:v>
                  </c:pt>
                  <c:pt idx="11">
                    <c:v>300.8815520537263</c:v>
                  </c:pt>
                  <c:pt idx="12">
                    <c:v>398.8893879605456</c:v>
                  </c:pt>
                  <c:pt idx="13">
                    <c:v>266.12075509201856</c:v>
                  </c:pt>
                  <c:pt idx="14">
                    <c:v>656.51700835963084</c:v>
                  </c:pt>
                  <c:pt idx="15">
                    <c:v>1056.1679605735253</c:v>
                  </c:pt>
                  <c:pt idx="16">
                    <c:v>488.7737393673853</c:v>
                  </c:pt>
                  <c:pt idx="17">
                    <c:v>476.44531344213016</c:v>
                  </c:pt>
                  <c:pt idx="18">
                    <c:v>775.44486997388492</c:v>
                  </c:pt>
                  <c:pt idx="19">
                    <c:v>3929.4528755566325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release'!$V$235:$V$254</c:f>
              <c:numCache>
                <c:formatCode>_(* #,##0_);_(* \(#,##0\);_(* "-"??_);_(@_)</c:formatCode>
                <c:ptCount val="20"/>
                <c:pt idx="0">
                  <c:v>1285.2244365886174</c:v>
                </c:pt>
                <c:pt idx="1">
                  <c:v>2346.5859455939021</c:v>
                </c:pt>
                <c:pt idx="2">
                  <c:v>1860.8465171025241</c:v>
                </c:pt>
                <c:pt idx="3">
                  <c:v>2543.0048609912201</c:v>
                </c:pt>
                <c:pt idx="4">
                  <c:v>2313.40307071396</c:v>
                </c:pt>
                <c:pt idx="5">
                  <c:v>2729.0689539745526</c:v>
                </c:pt>
                <c:pt idx="6">
                  <c:v>2879.7825550896478</c:v>
                </c:pt>
                <c:pt idx="7">
                  <c:v>1733.2189406000919</c:v>
                </c:pt>
                <c:pt idx="8">
                  <c:v>1011.4783673122433</c:v>
                </c:pt>
                <c:pt idx="9">
                  <c:v>692.49543734175404</c:v>
                </c:pt>
                <c:pt idx="10">
                  <c:v>445.29470967672501</c:v>
                </c:pt>
                <c:pt idx="11">
                  <c:v>574.99165318157247</c:v>
                </c:pt>
                <c:pt idx="12">
                  <c:v>654.97233034210831</c:v>
                </c:pt>
                <c:pt idx="13">
                  <c:v>346.17508055401504</c:v>
                </c:pt>
                <c:pt idx="14">
                  <c:v>576.86410280762721</c:v>
                </c:pt>
                <c:pt idx="15">
                  <c:v>613.81369683619482</c:v>
                </c:pt>
                <c:pt idx="16">
                  <c:v>345.5437559336882</c:v>
                </c:pt>
                <c:pt idx="17">
                  <c:v>338.51916104955217</c:v>
                </c:pt>
                <c:pt idx="18">
                  <c:v>437.70166795272439</c:v>
                </c:pt>
                <c:pt idx="19">
                  <c:v>1981.7932612223808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4-43EA-AA0C-29C20D0B18A5}"/>
            </c:ext>
          </c:extLst>
        </c:ser>
        <c:ser>
          <c:idx val="4"/>
          <c:order val="4"/>
          <c:tx>
            <c:v>SSEI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release'!$Y$256:$Y$275</c:f>
                <c:numCache>
                  <c:formatCode>General</c:formatCode>
                  <c:ptCount val="20"/>
                  <c:pt idx="0">
                    <c:v>1517.41258016858</c:v>
                  </c:pt>
                  <c:pt idx="1">
                    <c:v>2141.6466279109327</c:v>
                  </c:pt>
                  <c:pt idx="2">
                    <c:v>1778.8389539153256</c:v>
                  </c:pt>
                  <c:pt idx="3">
                    <c:v>1828.3059053937536</c:v>
                  </c:pt>
                  <c:pt idx="4">
                    <c:v>1770.8197259706278</c:v>
                  </c:pt>
                  <c:pt idx="5">
                    <c:v>1304.0757193773272</c:v>
                  </c:pt>
                  <c:pt idx="6">
                    <c:v>2033.5714925134193</c:v>
                  </c:pt>
                  <c:pt idx="7">
                    <c:v>1052.8942017416932</c:v>
                  </c:pt>
                  <c:pt idx="8">
                    <c:v>498.09458885269015</c:v>
                  </c:pt>
                  <c:pt idx="9">
                    <c:v>626.91305159541571</c:v>
                  </c:pt>
                  <c:pt idx="10">
                    <c:v>235.51399318138229</c:v>
                  </c:pt>
                  <c:pt idx="11">
                    <c:v>468.24447157831759</c:v>
                  </c:pt>
                  <c:pt idx="12">
                    <c:v>302.59406377071195</c:v>
                  </c:pt>
                  <c:pt idx="13">
                    <c:v>134.34626816303728</c:v>
                  </c:pt>
                  <c:pt idx="14">
                    <c:v>1305.7321885987151</c:v>
                  </c:pt>
                  <c:pt idx="15">
                    <c:v>317.91962095135659</c:v>
                  </c:pt>
                  <c:pt idx="16">
                    <c:v>190.4964398587922</c:v>
                  </c:pt>
                  <c:pt idx="17">
                    <c:v>394.36500141301838</c:v>
                  </c:pt>
                  <c:pt idx="18">
                    <c:v>992.66476227956105</c:v>
                  </c:pt>
                  <c:pt idx="19">
                    <c:v>1480.2085362300543</c:v>
                  </c:pt>
                </c:numCache>
              </c:numRef>
            </c:plus>
            <c:minus>
              <c:numRef>
                <c:f>'BRF release'!$Y$256:$Y$275</c:f>
                <c:numCache>
                  <c:formatCode>General</c:formatCode>
                  <c:ptCount val="20"/>
                  <c:pt idx="0">
                    <c:v>1517.41258016858</c:v>
                  </c:pt>
                  <c:pt idx="1">
                    <c:v>2141.6466279109327</c:v>
                  </c:pt>
                  <c:pt idx="2">
                    <c:v>1778.8389539153256</c:v>
                  </c:pt>
                  <c:pt idx="3">
                    <c:v>1828.3059053937536</c:v>
                  </c:pt>
                  <c:pt idx="4">
                    <c:v>1770.8197259706278</c:v>
                  </c:pt>
                  <c:pt idx="5">
                    <c:v>1304.0757193773272</c:v>
                  </c:pt>
                  <c:pt idx="6">
                    <c:v>2033.5714925134193</c:v>
                  </c:pt>
                  <c:pt idx="7">
                    <c:v>1052.8942017416932</c:v>
                  </c:pt>
                  <c:pt idx="8">
                    <c:v>498.09458885269015</c:v>
                  </c:pt>
                  <c:pt idx="9">
                    <c:v>626.91305159541571</c:v>
                  </c:pt>
                  <c:pt idx="10">
                    <c:v>235.51399318138229</c:v>
                  </c:pt>
                  <c:pt idx="11">
                    <c:v>468.24447157831759</c:v>
                  </c:pt>
                  <c:pt idx="12">
                    <c:v>302.59406377071195</c:v>
                  </c:pt>
                  <c:pt idx="13">
                    <c:v>134.34626816303728</c:v>
                  </c:pt>
                  <c:pt idx="14">
                    <c:v>1305.7321885987151</c:v>
                  </c:pt>
                  <c:pt idx="15">
                    <c:v>317.91962095135659</c:v>
                  </c:pt>
                  <c:pt idx="16">
                    <c:v>190.4964398587922</c:v>
                  </c:pt>
                  <c:pt idx="17">
                    <c:v>394.36500141301838</c:v>
                  </c:pt>
                  <c:pt idx="18">
                    <c:v>992.66476227956105</c:v>
                  </c:pt>
                  <c:pt idx="19">
                    <c:v>1480.2085362300543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release'!$V$256:$V$275</c:f>
              <c:numCache>
                <c:formatCode>_(* #,##0_);_(* \(#,##0\);_(* "-"??_);_(@_)</c:formatCode>
                <c:ptCount val="20"/>
                <c:pt idx="0">
                  <c:v>4826.5558148624577</c:v>
                </c:pt>
                <c:pt idx="1">
                  <c:v>6252.1549937030668</c:v>
                </c:pt>
                <c:pt idx="2">
                  <c:v>5131.2261593542999</c:v>
                </c:pt>
                <c:pt idx="3">
                  <c:v>5489.9363397711122</c:v>
                </c:pt>
                <c:pt idx="4">
                  <c:v>5289.9382544909413</c:v>
                </c:pt>
                <c:pt idx="5">
                  <c:v>3704.3293842893963</c:v>
                </c:pt>
                <c:pt idx="6">
                  <c:v>5616.6205168399883</c:v>
                </c:pt>
                <c:pt idx="7">
                  <c:v>4281.9331926091727</c:v>
                </c:pt>
                <c:pt idx="8">
                  <c:v>1980.561309996333</c:v>
                </c:pt>
                <c:pt idx="9">
                  <c:v>2328.1966738490228</c:v>
                </c:pt>
                <c:pt idx="10">
                  <c:v>1014.2961193423096</c:v>
                </c:pt>
                <c:pt idx="11">
                  <c:v>1586.3613633651744</c:v>
                </c:pt>
                <c:pt idx="12">
                  <c:v>1006.9089144913651</c:v>
                </c:pt>
                <c:pt idx="13">
                  <c:v>803.12211654786017</c:v>
                </c:pt>
                <c:pt idx="14">
                  <c:v>1472.9547761935637</c:v>
                </c:pt>
                <c:pt idx="15">
                  <c:v>1023.1932398495087</c:v>
                </c:pt>
                <c:pt idx="16">
                  <c:v>1142.6356313427427</c:v>
                </c:pt>
                <c:pt idx="17">
                  <c:v>1050.2623560266877</c:v>
                </c:pt>
                <c:pt idx="18">
                  <c:v>1842.0296465185716</c:v>
                </c:pt>
                <c:pt idx="19">
                  <c:v>3512.3864416806032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B4-43EA-AA0C-29C20D0B18A5}"/>
            </c:ext>
          </c:extLst>
        </c:ser>
        <c:ser>
          <c:idx val="5"/>
          <c:order val="5"/>
          <c:tx>
            <c:v>SSEO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release'!$Y$277:$Y$296</c:f>
                <c:numCache>
                  <c:formatCode>General</c:formatCode>
                  <c:ptCount val="20"/>
                  <c:pt idx="0">
                    <c:v>3480.753109959187</c:v>
                  </c:pt>
                  <c:pt idx="1">
                    <c:v>3791.2137900717375</c:v>
                  </c:pt>
                  <c:pt idx="2">
                    <c:v>2779.7560323008884</c:v>
                  </c:pt>
                  <c:pt idx="3">
                    <c:v>4570.2109192046346</c:v>
                  </c:pt>
                  <c:pt idx="4">
                    <c:v>3883.6932023343106</c:v>
                  </c:pt>
                  <c:pt idx="5">
                    <c:v>4145.9510103966331</c:v>
                  </c:pt>
                  <c:pt idx="6">
                    <c:v>5854.1097927300752</c:v>
                  </c:pt>
                  <c:pt idx="7">
                    <c:v>1269.6805158872598</c:v>
                  </c:pt>
                  <c:pt idx="8">
                    <c:v>2102.8398587669753</c:v>
                  </c:pt>
                  <c:pt idx="9">
                    <c:v>3018.1350268731812</c:v>
                  </c:pt>
                  <c:pt idx="10">
                    <c:v>1101.7545054623183</c:v>
                  </c:pt>
                  <c:pt idx="11">
                    <c:v>928.32717413377918</c:v>
                  </c:pt>
                  <c:pt idx="12">
                    <c:v>1547.2169179701416</c:v>
                  </c:pt>
                  <c:pt idx="13">
                    <c:v>572.97306352051623</c:v>
                  </c:pt>
                  <c:pt idx="14">
                    <c:v>1207.6076838152726</c:v>
                  </c:pt>
                  <c:pt idx="15">
                    <c:v>1292.9672501676946</c:v>
                  </c:pt>
                  <c:pt idx="16">
                    <c:v>2630.6372865768099</c:v>
                  </c:pt>
                  <c:pt idx="17">
                    <c:v>1143.5958243131486</c:v>
                  </c:pt>
                  <c:pt idx="18">
                    <c:v>2018.0685198954634</c:v>
                  </c:pt>
                  <c:pt idx="19">
                    <c:v>5028.5073073926815</c:v>
                  </c:pt>
                </c:numCache>
              </c:numRef>
            </c:plus>
            <c:minus>
              <c:numRef>
                <c:f>'BRF release'!$Y$277:$Y$296</c:f>
                <c:numCache>
                  <c:formatCode>General</c:formatCode>
                  <c:ptCount val="20"/>
                  <c:pt idx="0">
                    <c:v>3480.753109959187</c:v>
                  </c:pt>
                  <c:pt idx="1">
                    <c:v>3791.2137900717375</c:v>
                  </c:pt>
                  <c:pt idx="2">
                    <c:v>2779.7560323008884</c:v>
                  </c:pt>
                  <c:pt idx="3">
                    <c:v>4570.2109192046346</c:v>
                  </c:pt>
                  <c:pt idx="4">
                    <c:v>3883.6932023343106</c:v>
                  </c:pt>
                  <c:pt idx="5">
                    <c:v>4145.9510103966331</c:v>
                  </c:pt>
                  <c:pt idx="6">
                    <c:v>5854.1097927300752</c:v>
                  </c:pt>
                  <c:pt idx="7">
                    <c:v>1269.6805158872598</c:v>
                  </c:pt>
                  <c:pt idx="8">
                    <c:v>2102.8398587669753</c:v>
                  </c:pt>
                  <c:pt idx="9">
                    <c:v>3018.1350268731812</c:v>
                  </c:pt>
                  <c:pt idx="10">
                    <c:v>1101.7545054623183</c:v>
                  </c:pt>
                  <c:pt idx="11">
                    <c:v>928.32717413377918</c:v>
                  </c:pt>
                  <c:pt idx="12">
                    <c:v>1547.2169179701416</c:v>
                  </c:pt>
                  <c:pt idx="13">
                    <c:v>572.97306352051623</c:v>
                  </c:pt>
                  <c:pt idx="14">
                    <c:v>1207.6076838152726</c:v>
                  </c:pt>
                  <c:pt idx="15">
                    <c:v>1292.9672501676946</c:v>
                  </c:pt>
                  <c:pt idx="16">
                    <c:v>2630.6372865768099</c:v>
                  </c:pt>
                  <c:pt idx="17">
                    <c:v>1143.5958243131486</c:v>
                  </c:pt>
                  <c:pt idx="18">
                    <c:v>2018.0685198954634</c:v>
                  </c:pt>
                  <c:pt idx="19">
                    <c:v>5028.5073073926815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numRef>
              <c:f>'BRF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'BRF release'!$V$277:$V$296</c:f>
              <c:numCache>
                <c:formatCode>_(* #,##0_);_(* \(#,##0\);_(* "-"??_);_(@_)</c:formatCode>
                <c:ptCount val="20"/>
                <c:pt idx="0">
                  <c:v>5346.3703824580534</c:v>
                </c:pt>
                <c:pt idx="1">
                  <c:v>5432.5860164949918</c:v>
                </c:pt>
                <c:pt idx="2">
                  <c:v>3925.2263324153469</c:v>
                </c:pt>
                <c:pt idx="3">
                  <c:v>6737.1539976588529</c:v>
                </c:pt>
                <c:pt idx="4">
                  <c:v>5526.7224138654019</c:v>
                </c:pt>
                <c:pt idx="5">
                  <c:v>6139.7301001075393</c:v>
                </c:pt>
                <c:pt idx="6">
                  <c:v>8860.7028119946972</c:v>
                </c:pt>
                <c:pt idx="7">
                  <c:v>2414.9782328299952</c:v>
                </c:pt>
                <c:pt idx="8">
                  <c:v>2818.5118429036183</c:v>
                </c:pt>
                <c:pt idx="9">
                  <c:v>4049.1154954264352</c:v>
                </c:pt>
                <c:pt idx="10">
                  <c:v>1349.6738673642267</c:v>
                </c:pt>
                <c:pt idx="11">
                  <c:v>1132.5231173501113</c:v>
                </c:pt>
                <c:pt idx="12">
                  <c:v>1316.1954778530921</c:v>
                </c:pt>
                <c:pt idx="13">
                  <c:v>923.48019160387025</c:v>
                </c:pt>
                <c:pt idx="14">
                  <c:v>1740.3332977321463</c:v>
                </c:pt>
                <c:pt idx="15">
                  <c:v>2082.0782102890457</c:v>
                </c:pt>
                <c:pt idx="16">
                  <c:v>2604.3715167934497</c:v>
                </c:pt>
                <c:pt idx="17">
                  <c:v>1348.0431464401663</c:v>
                </c:pt>
                <c:pt idx="18">
                  <c:v>1419.8631751305545</c:v>
                </c:pt>
                <c:pt idx="19">
                  <c:v>4377.8885923946164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B4-43EA-AA0C-29C20D0B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AFOGNAK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release'!$L$4:$L$23</c:f>
              </c:numRef>
            </c:plus>
            <c:minus>
              <c:numRef>
                <c:f>'YE release'!$L$4:$L$23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release'!$I$4:$I$23</c:f>
              <c:numCache>
                <c:formatCode>_(* #,##0_);_(* \(#,##0\);_(* "-"??_);_(@_)</c:formatCode>
                <c:ptCount val="20"/>
                <c:pt idx="0">
                  <c:v>0.64142882599999995</c:v>
                </c:pt>
                <c:pt idx="1">
                  <c:v>16.356435062999999</c:v>
                </c:pt>
                <c:pt idx="2">
                  <c:v>18.280721540999998</c:v>
                </c:pt>
                <c:pt idx="3">
                  <c:v>3.8485729559999999</c:v>
                </c:pt>
                <c:pt idx="4">
                  <c:v>13.470005345999999</c:v>
                </c:pt>
                <c:pt idx="5">
                  <c:v>37.523586320999996</c:v>
                </c:pt>
                <c:pt idx="6">
                  <c:v>16.356435062999999</c:v>
                </c:pt>
                <c:pt idx="7">
                  <c:v>14</c:v>
                </c:pt>
                <c:pt idx="8">
                  <c:v>8</c:v>
                </c:pt>
                <c:pt idx="9">
                  <c:v>11</c:v>
                </c:pt>
                <c:pt idx="10">
                  <c:v>19</c:v>
                </c:pt>
                <c:pt idx="11">
                  <c:v>5</c:v>
                </c:pt>
                <c:pt idx="12">
                  <c:v>13</c:v>
                </c:pt>
                <c:pt idx="13">
                  <c:v>38</c:v>
                </c:pt>
                <c:pt idx="14">
                  <c:v>64</c:v>
                </c:pt>
                <c:pt idx="15">
                  <c:v>85</c:v>
                </c:pt>
                <c:pt idx="16">
                  <c:v>81</c:v>
                </c:pt>
                <c:pt idx="17">
                  <c:v>82</c:v>
                </c:pt>
                <c:pt idx="18">
                  <c:v>26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6-48B0-801B-687E9CE62541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release'!$W$4:$W$23</c:f>
              </c:numRef>
            </c:plus>
            <c:minus>
              <c:numRef>
                <c:f>'YE release'!$W$4:$W$23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release'!$T$4:$T$23</c:f>
              <c:numCache>
                <c:formatCode>_(* #,##0_);_(* \(#,##0\);_(* "-"??_);_(@_)</c:formatCode>
                <c:ptCount val="20"/>
                <c:pt idx="0" formatCode="General">
                  <c:v>9.4378456305579039</c:v>
                </c:pt>
                <c:pt idx="1">
                  <c:v>24.513884754695855</c:v>
                </c:pt>
                <c:pt idx="2">
                  <c:v>11.153817563386616</c:v>
                </c:pt>
                <c:pt idx="3">
                  <c:v>8.6779152031623354</c:v>
                </c:pt>
                <c:pt idx="4">
                  <c:v>10.026178864670609</c:v>
                </c:pt>
                <c:pt idx="5">
                  <c:v>9.2907623220297282</c:v>
                </c:pt>
                <c:pt idx="6">
                  <c:v>17.478399830098141</c:v>
                </c:pt>
                <c:pt idx="7">
                  <c:v>10.320345481726957</c:v>
                </c:pt>
                <c:pt idx="8">
                  <c:v>34.748431639781373</c:v>
                </c:pt>
                <c:pt idx="9">
                  <c:v>18.226073315116366</c:v>
                </c:pt>
                <c:pt idx="10">
                  <c:v>19.169857878172163</c:v>
                </c:pt>
                <c:pt idx="11">
                  <c:v>17.221004040173842</c:v>
                </c:pt>
                <c:pt idx="12">
                  <c:v>63.954734741538445</c:v>
                </c:pt>
                <c:pt idx="13">
                  <c:v>16.602930036710525</c:v>
                </c:pt>
                <c:pt idx="14">
                  <c:v>15.419189803098513</c:v>
                </c:pt>
                <c:pt idx="15">
                  <c:v>47.06571019354655</c:v>
                </c:pt>
                <c:pt idx="16">
                  <c:v>9.7089337388598427</c:v>
                </c:pt>
                <c:pt idx="17">
                  <c:v>22.699089675137316</c:v>
                </c:pt>
                <c:pt idx="18">
                  <c:v>3.2865309546149488</c:v>
                </c:pt>
                <c:pt idx="19">
                  <c:v>13.232758642750461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6-48B0-801B-687E9CE62541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release'!$AB$4:$AB$23</c:f>
                <c:numCache>
                  <c:formatCode>General</c:formatCode>
                  <c:ptCount val="20"/>
                  <c:pt idx="0">
                    <c:v>17.954758324710234</c:v>
                  </c:pt>
                  <c:pt idx="1">
                    <c:v>51.502410700222775</c:v>
                  </c:pt>
                  <c:pt idx="2">
                    <c:v>32.435628194644714</c:v>
                  </c:pt>
                  <c:pt idx="3">
                    <c:v>17.281214039965175</c:v>
                  </c:pt>
                  <c:pt idx="4">
                    <c:v>26.273359146110383</c:v>
                  </c:pt>
                  <c:pt idx="5">
                    <c:v>53.401015834456096</c:v>
                  </c:pt>
                  <c:pt idx="6">
                    <c:v>39.821046659789808</c:v>
                  </c:pt>
                  <c:pt idx="7">
                    <c:v>19.611030616003337</c:v>
                  </c:pt>
                  <c:pt idx="8">
                    <c:v>66.030014009939975</c:v>
                  </c:pt>
                  <c:pt idx="9">
                    <c:v>34.633732216148402</c:v>
                  </c:pt>
                  <c:pt idx="10">
                    <c:v>36.427140004072712</c:v>
                  </c:pt>
                  <c:pt idx="11">
                    <c:v>32.723869377060197</c:v>
                  </c:pt>
                  <c:pt idx="12">
                    <c:v>131.90922892024653</c:v>
                  </c:pt>
                  <c:pt idx="13">
                    <c:v>33.79175531732789</c:v>
                  </c:pt>
                  <c:pt idx="14">
                    <c:v>31.761713105692046</c:v>
                  </c:pt>
                  <c:pt idx="15">
                    <c:v>92.889296375391126</c:v>
                  </c:pt>
                  <c:pt idx="16">
                    <c:v>23.383891497935871</c:v>
                  </c:pt>
                  <c:pt idx="17">
                    <c:v>49.606966338702236</c:v>
                  </c:pt>
                  <c:pt idx="18">
                    <c:v>9.2862416400697203</c:v>
                  </c:pt>
                  <c:pt idx="19">
                    <c:v>28.690631776113474</c:v>
                  </c:pt>
                </c:numCache>
              </c:numRef>
            </c:plus>
            <c:minus>
              <c:numRef>
                <c:f>'YE release'!$AB$4:$AB$23</c:f>
                <c:numCache>
                  <c:formatCode>General</c:formatCode>
                  <c:ptCount val="20"/>
                  <c:pt idx="0">
                    <c:v>17.954758324710234</c:v>
                  </c:pt>
                  <c:pt idx="1">
                    <c:v>51.502410700222775</c:v>
                  </c:pt>
                  <c:pt idx="2">
                    <c:v>32.435628194644714</c:v>
                  </c:pt>
                  <c:pt idx="3">
                    <c:v>17.281214039965175</c:v>
                  </c:pt>
                  <c:pt idx="4">
                    <c:v>26.273359146110383</c:v>
                  </c:pt>
                  <c:pt idx="5">
                    <c:v>53.401015834456096</c:v>
                  </c:pt>
                  <c:pt idx="6">
                    <c:v>39.821046659789808</c:v>
                  </c:pt>
                  <c:pt idx="7">
                    <c:v>19.611030616003337</c:v>
                  </c:pt>
                  <c:pt idx="8">
                    <c:v>66.030014009939975</c:v>
                  </c:pt>
                  <c:pt idx="9">
                    <c:v>34.633732216148402</c:v>
                  </c:pt>
                  <c:pt idx="10">
                    <c:v>36.427140004072712</c:v>
                  </c:pt>
                  <c:pt idx="11">
                    <c:v>32.723869377060197</c:v>
                  </c:pt>
                  <c:pt idx="12">
                    <c:v>131.90922892024653</c:v>
                  </c:pt>
                  <c:pt idx="13">
                    <c:v>33.79175531732789</c:v>
                  </c:pt>
                  <c:pt idx="14">
                    <c:v>31.761713105692046</c:v>
                  </c:pt>
                  <c:pt idx="15">
                    <c:v>92.889296375391126</c:v>
                  </c:pt>
                  <c:pt idx="16">
                    <c:v>23.383891497935871</c:v>
                  </c:pt>
                  <c:pt idx="17">
                    <c:v>49.606966338702236</c:v>
                  </c:pt>
                  <c:pt idx="18">
                    <c:v>9.2862416400697203</c:v>
                  </c:pt>
                  <c:pt idx="19">
                    <c:v>28.690631776113474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release'!$Y$4:$Y$23</c:f>
              <c:numCache>
                <c:formatCode>_(* #,##0_);_(* \(#,##0\);_(* "-"??_);_(@_)</c:formatCode>
                <c:ptCount val="20"/>
                <c:pt idx="0">
                  <c:v>10.079274456557904</c:v>
                </c:pt>
                <c:pt idx="1">
                  <c:v>40.870319817695858</c:v>
                </c:pt>
                <c:pt idx="2">
                  <c:v>29.434539104386616</c:v>
                </c:pt>
                <c:pt idx="3">
                  <c:v>12.526488159162335</c:v>
                </c:pt>
                <c:pt idx="4">
                  <c:v>23.496184210670606</c:v>
                </c:pt>
                <c:pt idx="5">
                  <c:v>46.814348643029724</c:v>
                </c:pt>
                <c:pt idx="6">
                  <c:v>33.83483489309814</c:v>
                </c:pt>
                <c:pt idx="7">
                  <c:v>24.320345481726957</c:v>
                </c:pt>
                <c:pt idx="8">
                  <c:v>42.748431639781373</c:v>
                </c:pt>
                <c:pt idx="9">
                  <c:v>29.226073315116366</c:v>
                </c:pt>
                <c:pt idx="10">
                  <c:v>38.169857878172166</c:v>
                </c:pt>
                <c:pt idx="11">
                  <c:v>22.221004040173842</c:v>
                </c:pt>
                <c:pt idx="12">
                  <c:v>76.954734741538445</c:v>
                </c:pt>
                <c:pt idx="13">
                  <c:v>54.602930036710525</c:v>
                </c:pt>
                <c:pt idx="14">
                  <c:v>79.419189803098519</c:v>
                </c:pt>
                <c:pt idx="15">
                  <c:v>132.06571019354655</c:v>
                </c:pt>
                <c:pt idx="16">
                  <c:v>90.708933738859841</c:v>
                </c:pt>
                <c:pt idx="17">
                  <c:v>104.69908967513732</c:v>
                </c:pt>
                <c:pt idx="18">
                  <c:v>29.28653095461495</c:v>
                </c:pt>
                <c:pt idx="19">
                  <c:v>20.232758642750461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6-48B0-801B-687E9CE62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release'!$L$25:$L$44</c:f>
              </c:numRef>
            </c:plus>
            <c:minus>
              <c:numRef>
                <c:f>'YE release'!$L$25:$L$44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release'!$I$25:$I$44</c:f>
              <c:numCache>
                <c:formatCode>_(* #,##0_);_(* \(#,##0\);_(* "-"??_);_(@_)</c:formatCode>
                <c:ptCount val="20"/>
                <c:pt idx="0">
                  <c:v>46.154172618000004</c:v>
                </c:pt>
                <c:pt idx="1">
                  <c:v>74.938495326000009</c:v>
                </c:pt>
                <c:pt idx="2">
                  <c:v>80.397591012000007</c:v>
                </c:pt>
                <c:pt idx="3">
                  <c:v>55.087238286000002</c:v>
                </c:pt>
                <c:pt idx="4">
                  <c:v>26.799197004</c:v>
                </c:pt>
                <c:pt idx="5">
                  <c:v>29.77688556</c:v>
                </c:pt>
                <c:pt idx="6">
                  <c:v>16.873568484</c:v>
                </c:pt>
                <c:pt idx="7">
                  <c:v>19</c:v>
                </c:pt>
                <c:pt idx="8">
                  <c:v>23</c:v>
                </c:pt>
                <c:pt idx="9">
                  <c:v>6</c:v>
                </c:pt>
                <c:pt idx="10">
                  <c:v>20</c:v>
                </c:pt>
                <c:pt idx="11">
                  <c:v>28</c:v>
                </c:pt>
                <c:pt idx="12">
                  <c:v>28</c:v>
                </c:pt>
                <c:pt idx="13">
                  <c:v>74</c:v>
                </c:pt>
                <c:pt idx="14">
                  <c:v>56</c:v>
                </c:pt>
                <c:pt idx="15">
                  <c:v>131</c:v>
                </c:pt>
                <c:pt idx="16">
                  <c:v>56</c:v>
                </c:pt>
                <c:pt idx="17">
                  <c:v>180</c:v>
                </c:pt>
                <c:pt idx="18">
                  <c:v>48</c:v>
                </c:pt>
                <c:pt idx="1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A-4F9E-AE27-68EC2497717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release'!$W$25:$W$44</c:f>
              </c:numRef>
            </c:plus>
            <c:minus>
              <c:numRef>
                <c:f>'YE release'!$W$25:$W$44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release'!$T$25:$T$44</c:f>
              <c:numCache>
                <c:formatCode>_(* #,##0_);_(* \(#,##0\);_(* "-"??_);_(@_)</c:formatCode>
                <c:ptCount val="20"/>
                <c:pt idx="0" formatCode="General">
                  <c:v>6.9911986048713555</c:v>
                </c:pt>
                <c:pt idx="1">
                  <c:v>9.6767066403933661</c:v>
                </c:pt>
                <c:pt idx="2">
                  <c:v>9.587929515252144</c:v>
                </c:pt>
                <c:pt idx="3">
                  <c:v>9.1218496082607192</c:v>
                </c:pt>
                <c:pt idx="4">
                  <c:v>14.404088554163518</c:v>
                </c:pt>
                <c:pt idx="5">
                  <c:v>7.0577814487272716</c:v>
                </c:pt>
                <c:pt idx="6">
                  <c:v>9.3437924211137791</c:v>
                </c:pt>
                <c:pt idx="7">
                  <c:v>12.140271863062317</c:v>
                </c:pt>
                <c:pt idx="8">
                  <c:v>8.7889353889811304</c:v>
                </c:pt>
                <c:pt idx="9">
                  <c:v>12.761711739050881</c:v>
                </c:pt>
                <c:pt idx="10">
                  <c:v>15.425025493287587</c:v>
                </c:pt>
                <c:pt idx="11">
                  <c:v>11.696386237356203</c:v>
                </c:pt>
                <c:pt idx="12">
                  <c:v>0</c:v>
                </c:pt>
                <c:pt idx="13">
                  <c:v>25.838782413503083</c:v>
                </c:pt>
                <c:pt idx="14">
                  <c:v>10.781981781004383</c:v>
                </c:pt>
                <c:pt idx="15">
                  <c:v>123.82802981855033</c:v>
                </c:pt>
                <c:pt idx="16">
                  <c:v>9.0041148379595306</c:v>
                </c:pt>
                <c:pt idx="17">
                  <c:v>14.783322279004766</c:v>
                </c:pt>
                <c:pt idx="18">
                  <c:v>75.995216612407759</c:v>
                </c:pt>
                <c:pt idx="19">
                  <c:v>28.412763628081173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A-4F9E-AE27-68EC2497717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release'!$AB$25:$AB$44</c:f>
                <c:numCache>
                  <c:formatCode>General</c:formatCode>
                  <c:ptCount val="20"/>
                  <c:pt idx="0">
                    <c:v>38.984935638080451</c:v>
                  </c:pt>
                  <c:pt idx="1">
                    <c:v>61.412870224190328</c:v>
                  </c:pt>
                  <c:pt idx="2">
                    <c:v>65.078608696595225</c:v>
                  </c:pt>
                  <c:pt idx="3">
                    <c:v>47.494745272045073</c:v>
                  </c:pt>
                  <c:pt idx="4">
                    <c:v>42.280763190717565</c:v>
                  </c:pt>
                  <c:pt idx="5">
                    <c:v>28.798493992251103</c:v>
                  </c:pt>
                  <c:pt idx="6">
                    <c:v>27.247800835113651</c:v>
                  </c:pt>
                  <c:pt idx="7">
                    <c:v>31.36978252439577</c:v>
                  </c:pt>
                  <c:pt idx="8">
                    <c:v>22.710116781829477</c:v>
                  </c:pt>
                  <c:pt idx="9">
                    <c:v>32.975548357454421</c:v>
                  </c:pt>
                  <c:pt idx="10">
                    <c:v>39.857401927705773</c:v>
                  </c:pt>
                  <c:pt idx="11">
                    <c:v>30.222806929353876</c:v>
                  </c:pt>
                  <c:pt idx="12">
                    <c:v>10.445563055708229</c:v>
                  </c:pt>
                  <c:pt idx="13">
                    <c:v>48.282890295343456</c:v>
                  </c:pt>
                  <c:pt idx="14">
                    <c:v>36.74780683802274</c:v>
                  </c:pt>
                  <c:pt idx="15">
                    <c:v>312.83813703540915</c:v>
                  </c:pt>
                  <c:pt idx="16">
                    <c:v>74.754801678919108</c:v>
                  </c:pt>
                  <c:pt idx="17">
                    <c:v>56.072137613664076</c:v>
                  </c:pt>
                  <c:pt idx="18">
                    <c:v>286.94131394710979</c:v>
                  </c:pt>
                  <c:pt idx="19">
                    <c:v>71.097569988744823</c:v>
                  </c:pt>
                </c:numCache>
              </c:numRef>
            </c:plus>
            <c:minus>
              <c:numRef>
                <c:f>'YE release'!$AB$25:$AB$44</c:f>
                <c:numCache>
                  <c:formatCode>General</c:formatCode>
                  <c:ptCount val="20"/>
                  <c:pt idx="0">
                    <c:v>38.984935638080451</c:v>
                  </c:pt>
                  <c:pt idx="1">
                    <c:v>61.412870224190328</c:v>
                  </c:pt>
                  <c:pt idx="2">
                    <c:v>65.078608696595225</c:v>
                  </c:pt>
                  <c:pt idx="3">
                    <c:v>47.494745272045073</c:v>
                  </c:pt>
                  <c:pt idx="4">
                    <c:v>42.280763190717565</c:v>
                  </c:pt>
                  <c:pt idx="5">
                    <c:v>28.798493992251103</c:v>
                  </c:pt>
                  <c:pt idx="6">
                    <c:v>27.247800835113651</c:v>
                  </c:pt>
                  <c:pt idx="7">
                    <c:v>31.36978252439577</c:v>
                  </c:pt>
                  <c:pt idx="8">
                    <c:v>22.710116781829477</c:v>
                  </c:pt>
                  <c:pt idx="9">
                    <c:v>32.975548357454421</c:v>
                  </c:pt>
                  <c:pt idx="10">
                    <c:v>39.857401927705773</c:v>
                  </c:pt>
                  <c:pt idx="11">
                    <c:v>30.222806929353876</c:v>
                  </c:pt>
                  <c:pt idx="12">
                    <c:v>10.445563055708229</c:v>
                  </c:pt>
                  <c:pt idx="13">
                    <c:v>48.282890295343456</c:v>
                  </c:pt>
                  <c:pt idx="14">
                    <c:v>36.74780683802274</c:v>
                  </c:pt>
                  <c:pt idx="15">
                    <c:v>312.83813703540915</c:v>
                  </c:pt>
                  <c:pt idx="16">
                    <c:v>74.754801678919108</c:v>
                  </c:pt>
                  <c:pt idx="17">
                    <c:v>56.072137613664076</c:v>
                  </c:pt>
                  <c:pt idx="18">
                    <c:v>286.94131394710979</c:v>
                  </c:pt>
                  <c:pt idx="19">
                    <c:v>71.097569988744823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release'!$Y$25:$Y$44</c:f>
              <c:numCache>
                <c:formatCode>_(* #,##0_);_(* \(#,##0\);_(* "-"??_);_(@_)</c:formatCode>
                <c:ptCount val="20"/>
                <c:pt idx="0">
                  <c:v>53.145371222871361</c:v>
                </c:pt>
                <c:pt idx="1">
                  <c:v>84.615201966393371</c:v>
                </c:pt>
                <c:pt idx="2">
                  <c:v>89.985520527252149</c:v>
                </c:pt>
                <c:pt idx="3">
                  <c:v>64.209087894260719</c:v>
                </c:pt>
                <c:pt idx="4">
                  <c:v>41.203285558163515</c:v>
                </c:pt>
                <c:pt idx="5">
                  <c:v>36.834667008727273</c:v>
                </c:pt>
                <c:pt idx="6">
                  <c:v>26.217360905113779</c:v>
                </c:pt>
                <c:pt idx="7">
                  <c:v>31.140271863062317</c:v>
                </c:pt>
                <c:pt idx="8">
                  <c:v>31.78893538898113</c:v>
                </c:pt>
                <c:pt idx="9">
                  <c:v>18.761711739050881</c:v>
                </c:pt>
                <c:pt idx="10">
                  <c:v>35.425025493287585</c:v>
                </c:pt>
                <c:pt idx="11">
                  <c:v>39.696386237356201</c:v>
                </c:pt>
                <c:pt idx="12">
                  <c:v>28</c:v>
                </c:pt>
                <c:pt idx="13">
                  <c:v>99.838782413503083</c:v>
                </c:pt>
                <c:pt idx="14">
                  <c:v>66.78198178100439</c:v>
                </c:pt>
                <c:pt idx="15">
                  <c:v>254.82802981855033</c:v>
                </c:pt>
                <c:pt idx="16">
                  <c:v>65.004114837959534</c:v>
                </c:pt>
                <c:pt idx="17">
                  <c:v>194.78332227900478</c:v>
                </c:pt>
                <c:pt idx="18">
                  <c:v>123.99521661240776</c:v>
                </c:pt>
                <c:pt idx="19">
                  <c:v>115.41276362808117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A-4F9E-AE27-68EC24977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release'!$L$46:$L$65</c:f>
              </c:numRef>
            </c:plus>
            <c:minus>
              <c:numRef>
                <c:f>'YE release'!$L$46:$L$65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release'!$I$46:$I$65</c:f>
              <c:numCache>
                <c:formatCode>_(* #,##0_);_(* \(#,##0\);_(* "-"??_);_(@_)</c:formatCode>
                <c:ptCount val="20"/>
                <c:pt idx="0">
                  <c:v>0</c:v>
                </c:pt>
                <c:pt idx="1">
                  <c:v>13.045908549999998</c:v>
                </c:pt>
                <c:pt idx="2">
                  <c:v>12.524072208</c:v>
                </c:pt>
                <c:pt idx="3">
                  <c:v>0</c:v>
                </c:pt>
                <c:pt idx="4">
                  <c:v>0</c:v>
                </c:pt>
                <c:pt idx="5">
                  <c:v>0.52183634199999995</c:v>
                </c:pt>
                <c:pt idx="6">
                  <c:v>2.0873453679999998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7</c:v>
                </c:pt>
                <c:pt idx="15">
                  <c:v>12</c:v>
                </c:pt>
                <c:pt idx="16">
                  <c:v>1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1-45CA-9CC1-1CE8491C5A98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release'!$W$46:$W$65</c:f>
              </c:numRef>
            </c:plus>
            <c:minus>
              <c:numRef>
                <c:f>'YE release'!$W$46:$W$65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release'!$T$46:$T$65</c:f>
              <c:numCache>
                <c:formatCode>_(* #,##0_);_(* \(#,##0\);_(* "-"??_);_(@_)</c:formatCode>
                <c:ptCount val="20"/>
                <c:pt idx="0" formatCode="0">
                  <c:v>1.6746279817747589</c:v>
                </c:pt>
                <c:pt idx="1">
                  <c:v>1.3213861418691459</c:v>
                </c:pt>
                <c:pt idx="2">
                  <c:v>0.56257033762745801</c:v>
                </c:pt>
                <c:pt idx="3">
                  <c:v>0.81114792867214847</c:v>
                </c:pt>
                <c:pt idx="4">
                  <c:v>1.792375261743296</c:v>
                </c:pt>
                <c:pt idx="5">
                  <c:v>0.34015880879799776</c:v>
                </c:pt>
                <c:pt idx="6">
                  <c:v>1.4652994840529139</c:v>
                </c:pt>
                <c:pt idx="7">
                  <c:v>1.046642488609224</c:v>
                </c:pt>
                <c:pt idx="8">
                  <c:v>6.2013567450096536</c:v>
                </c:pt>
                <c:pt idx="9">
                  <c:v>10.754251570459777</c:v>
                </c:pt>
                <c:pt idx="10">
                  <c:v>4.4220645143739716</c:v>
                </c:pt>
                <c:pt idx="11">
                  <c:v>2.498858941554523</c:v>
                </c:pt>
                <c:pt idx="12">
                  <c:v>0</c:v>
                </c:pt>
                <c:pt idx="13">
                  <c:v>3.2396909435294123</c:v>
                </c:pt>
                <c:pt idx="14">
                  <c:v>1.3433260051970801</c:v>
                </c:pt>
                <c:pt idx="15">
                  <c:v>15.391051309328855</c:v>
                </c:pt>
                <c:pt idx="16">
                  <c:v>0.16980334069047615</c:v>
                </c:pt>
                <c:pt idx="17">
                  <c:v>2.1254724305520321</c:v>
                </c:pt>
                <c:pt idx="18">
                  <c:v>7.7172122501941738</c:v>
                </c:pt>
                <c:pt idx="19">
                  <c:v>1.3425801201030922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1-45CA-9CC1-1CE8491C5A98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release'!$AB$46:$AB$65</c:f>
                <c:numCache>
                  <c:formatCode>General</c:formatCode>
                  <c:ptCount val="20"/>
                  <c:pt idx="0">
                    <c:v>4.7133553844319964</c:v>
                  </c:pt>
                  <c:pt idx="1">
                    <c:v>20.534320616855464</c:v>
                  </c:pt>
                  <c:pt idx="2">
                    <c:v>19.970996375235288</c:v>
                  </c:pt>
                  <c:pt idx="3">
                    <c:v>2.2830315143342497</c:v>
                  </c:pt>
                  <c:pt idx="4">
                    <c:v>5.0447631848998746</c:v>
                  </c:pt>
                  <c:pt idx="5">
                    <c:v>0.46886131516576546</c:v>
                  </c:pt>
                  <c:pt idx="6">
                    <c:v>2.420817844636511</c:v>
                  </c:pt>
                  <c:pt idx="7">
                    <c:v>2.9458471152699994</c:v>
                  </c:pt>
                  <c:pt idx="8">
                    <c:v>17.454144157974735</c:v>
                  </c:pt>
                  <c:pt idx="9">
                    <c:v>30.268579109399248</c:v>
                  </c:pt>
                  <c:pt idx="10">
                    <c:v>12.446204062015743</c:v>
                  </c:pt>
                  <c:pt idx="11">
                    <c:v>7.0332099877071235</c:v>
                  </c:pt>
                  <c:pt idx="12">
                    <c:v>7.2613155287640305</c:v>
                  </c:pt>
                  <c:pt idx="13">
                    <c:v>7.4535335506603113</c:v>
                  </c:pt>
                  <c:pt idx="14">
                    <c:v>7.160845917001792</c:v>
                  </c:pt>
                  <c:pt idx="15">
                    <c:v>39.843216288368851</c:v>
                  </c:pt>
                  <c:pt idx="16">
                    <c:v>2.7704956476121994</c:v>
                  </c:pt>
                  <c:pt idx="17">
                    <c:v>13.427466087121392</c:v>
                  </c:pt>
                  <c:pt idx="18">
                    <c:v>48.422654967648242</c:v>
                  </c:pt>
                  <c:pt idx="19">
                    <c:v>3.3427448524421361</c:v>
                  </c:pt>
                </c:numCache>
              </c:numRef>
            </c:plus>
            <c:minus>
              <c:numRef>
                <c:f>'YE release'!$AB$46:$AB$65</c:f>
                <c:numCache>
                  <c:formatCode>General</c:formatCode>
                  <c:ptCount val="20"/>
                  <c:pt idx="0">
                    <c:v>4.7133553844319964</c:v>
                  </c:pt>
                  <c:pt idx="1">
                    <c:v>20.534320616855464</c:v>
                  </c:pt>
                  <c:pt idx="2">
                    <c:v>19.970996375235288</c:v>
                  </c:pt>
                  <c:pt idx="3">
                    <c:v>2.2830315143342497</c:v>
                  </c:pt>
                  <c:pt idx="4">
                    <c:v>5.0447631848998746</c:v>
                  </c:pt>
                  <c:pt idx="5">
                    <c:v>0.46886131516576546</c:v>
                  </c:pt>
                  <c:pt idx="6">
                    <c:v>2.420817844636511</c:v>
                  </c:pt>
                  <c:pt idx="7">
                    <c:v>2.9458471152699994</c:v>
                  </c:pt>
                  <c:pt idx="8">
                    <c:v>17.454144157974735</c:v>
                  </c:pt>
                  <c:pt idx="9">
                    <c:v>30.268579109399248</c:v>
                  </c:pt>
                  <c:pt idx="10">
                    <c:v>12.446204062015743</c:v>
                  </c:pt>
                  <c:pt idx="11">
                    <c:v>7.0332099877071235</c:v>
                  </c:pt>
                  <c:pt idx="12">
                    <c:v>7.2613155287640305</c:v>
                  </c:pt>
                  <c:pt idx="13">
                    <c:v>7.4535335506603113</c:v>
                  </c:pt>
                  <c:pt idx="14">
                    <c:v>7.160845917001792</c:v>
                  </c:pt>
                  <c:pt idx="15">
                    <c:v>39.843216288368851</c:v>
                  </c:pt>
                  <c:pt idx="16">
                    <c:v>2.7704956476121994</c:v>
                  </c:pt>
                  <c:pt idx="17">
                    <c:v>13.427466087121392</c:v>
                  </c:pt>
                  <c:pt idx="18">
                    <c:v>48.422654967648242</c:v>
                  </c:pt>
                  <c:pt idx="19">
                    <c:v>3.3427448524421361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release'!$Y$46:$Y$65</c:f>
              <c:numCache>
                <c:formatCode>_(* #,##0_);_(* \(#,##0\);_(* "-"??_);_(@_)</c:formatCode>
                <c:ptCount val="20"/>
                <c:pt idx="0">
                  <c:v>1.6746279817747589</c:v>
                </c:pt>
                <c:pt idx="1">
                  <c:v>14.367294691869144</c:v>
                </c:pt>
                <c:pt idx="2">
                  <c:v>13.086642545627457</c:v>
                </c:pt>
                <c:pt idx="3">
                  <c:v>0.81114792867214847</c:v>
                </c:pt>
                <c:pt idx="4">
                  <c:v>1.792375261743296</c:v>
                </c:pt>
                <c:pt idx="5">
                  <c:v>0.86199515079799771</c:v>
                </c:pt>
                <c:pt idx="6">
                  <c:v>3.5526448520529135</c:v>
                </c:pt>
                <c:pt idx="7">
                  <c:v>2.046642488609224</c:v>
                </c:pt>
                <c:pt idx="8">
                  <c:v>8.2013567450096545</c:v>
                </c:pt>
                <c:pt idx="9">
                  <c:v>10.754251570459777</c:v>
                </c:pt>
                <c:pt idx="10">
                  <c:v>7.4220645143739716</c:v>
                </c:pt>
                <c:pt idx="11">
                  <c:v>2.498858941554523</c:v>
                </c:pt>
                <c:pt idx="12">
                  <c:v>2</c:v>
                </c:pt>
                <c:pt idx="13">
                  <c:v>7.2396909435294123</c:v>
                </c:pt>
                <c:pt idx="14">
                  <c:v>8.3433260051970795</c:v>
                </c:pt>
                <c:pt idx="15">
                  <c:v>27.391051309328855</c:v>
                </c:pt>
                <c:pt idx="16">
                  <c:v>1.1698033406904762</c:v>
                </c:pt>
                <c:pt idx="17">
                  <c:v>13.125472430552032</c:v>
                </c:pt>
                <c:pt idx="18">
                  <c:v>9.7172122501941729</c:v>
                </c:pt>
                <c:pt idx="19">
                  <c:v>3.3425801201030922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C1-45CA-9CC1-1CE8491C5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release'!$D$66:$D$85</c:f>
              <c:numCache>
                <c:formatCode>_(* #,##0_);_(* \(#,##0\);_(* "-"??_);_(@_)</c:formatCode>
                <c:ptCount val="20"/>
                <c:pt idx="0">
                  <c:v>621</c:v>
                </c:pt>
                <c:pt idx="1">
                  <c:v>774</c:v>
                </c:pt>
                <c:pt idx="2">
                  <c:v>730</c:v>
                </c:pt>
                <c:pt idx="3">
                  <c:v>1636</c:v>
                </c:pt>
                <c:pt idx="4">
                  <c:v>3266</c:v>
                </c:pt>
                <c:pt idx="5">
                  <c:v>3521</c:v>
                </c:pt>
                <c:pt idx="6">
                  <c:v>2204</c:v>
                </c:pt>
                <c:pt idx="7">
                  <c:v>1504</c:v>
                </c:pt>
                <c:pt idx="8">
                  <c:v>1262</c:v>
                </c:pt>
                <c:pt idx="9">
                  <c:v>737</c:v>
                </c:pt>
                <c:pt idx="10">
                  <c:v>605</c:v>
                </c:pt>
                <c:pt idx="11">
                  <c:v>690</c:v>
                </c:pt>
                <c:pt idx="12">
                  <c:v>862</c:v>
                </c:pt>
                <c:pt idx="13">
                  <c:v>344</c:v>
                </c:pt>
                <c:pt idx="14">
                  <c:v>564</c:v>
                </c:pt>
                <c:pt idx="15">
                  <c:v>351</c:v>
                </c:pt>
                <c:pt idx="16">
                  <c:v>609</c:v>
                </c:pt>
                <c:pt idx="17">
                  <c:v>441</c:v>
                </c:pt>
                <c:pt idx="18">
                  <c:v>256</c:v>
                </c:pt>
                <c:pt idx="19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5-43B4-A9F0-E0FF2E46C8DD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release'!$R$66:$R$85</c:f>
                <c:numCache>
                  <c:formatCode>General</c:formatCode>
                  <c:ptCount val="20"/>
                  <c:pt idx="0">
                    <c:v>1270.0952833472313</c:v>
                  </c:pt>
                  <c:pt idx="1">
                    <c:v>1583.0173096791577</c:v>
                  </c:pt>
                  <c:pt idx="2">
                    <c:v>1493.0266615837018</c:v>
                  </c:pt>
                  <c:pt idx="3">
                    <c:v>3346.0159155492279</c:v>
                  </c:pt>
                  <c:pt idx="4">
                    <c:v>6679.7603790854391</c:v>
                  </c:pt>
                  <c:pt idx="5">
                    <c:v>7201.2970896386496</c:v>
                  </c:pt>
                  <c:pt idx="6">
                    <c:v>4507.713372781478</c:v>
                  </c:pt>
                  <c:pt idx="7">
                    <c:v>3076.0439712628595</c:v>
                  </c:pt>
                  <c:pt idx="8">
                    <c:v>2581.0954067378516</c:v>
                  </c:pt>
                  <c:pt idx="9">
                    <c:v>1507.3433555988879</c:v>
                  </c:pt>
                  <c:pt idx="10">
                    <c:v>1237.37141131252</c:v>
                  </c:pt>
                  <c:pt idx="11">
                    <c:v>1411.2169814969238</c:v>
                  </c:pt>
                  <c:pt idx="12">
                    <c:v>6663.0917001625485</c:v>
                  </c:pt>
                  <c:pt idx="13">
                    <c:v>891.85944133474027</c:v>
                  </c:pt>
                  <c:pt idx="14">
                    <c:v>1202.954329562365</c:v>
                  </c:pt>
                  <c:pt idx="15">
                    <c:v>1261.8623585570645</c:v>
                  </c:pt>
                  <c:pt idx="16">
                    <c:v>1950.5774609802456</c:v>
                  </c:pt>
                  <c:pt idx="17">
                    <c:v>742.53593771414114</c:v>
                  </c:pt>
                  <c:pt idx="18">
                    <c:v>668.82545223760474</c:v>
                  </c:pt>
                  <c:pt idx="19">
                    <c:v>2092.3674166503415</c:v>
                  </c:pt>
                </c:numCache>
              </c:numRef>
            </c:plus>
            <c:minus>
              <c:numRef>
                <c:f>'rockfish release'!$R$66:$R$85</c:f>
                <c:numCache>
                  <c:formatCode>General</c:formatCode>
                  <c:ptCount val="20"/>
                  <c:pt idx="0">
                    <c:v>1270.0952833472313</c:v>
                  </c:pt>
                  <c:pt idx="1">
                    <c:v>1583.0173096791577</c:v>
                  </c:pt>
                  <c:pt idx="2">
                    <c:v>1493.0266615837018</c:v>
                  </c:pt>
                  <c:pt idx="3">
                    <c:v>3346.0159155492279</c:v>
                  </c:pt>
                  <c:pt idx="4">
                    <c:v>6679.7603790854391</c:v>
                  </c:pt>
                  <c:pt idx="5">
                    <c:v>7201.2970896386496</c:v>
                  </c:pt>
                  <c:pt idx="6">
                    <c:v>4507.713372781478</c:v>
                  </c:pt>
                  <c:pt idx="7">
                    <c:v>3076.0439712628595</c:v>
                  </c:pt>
                  <c:pt idx="8">
                    <c:v>2581.0954067378516</c:v>
                  </c:pt>
                  <c:pt idx="9">
                    <c:v>1507.3433555988879</c:v>
                  </c:pt>
                  <c:pt idx="10">
                    <c:v>1237.37141131252</c:v>
                  </c:pt>
                  <c:pt idx="11">
                    <c:v>1411.2169814969238</c:v>
                  </c:pt>
                  <c:pt idx="12">
                    <c:v>6663.0917001625485</c:v>
                  </c:pt>
                  <c:pt idx="13">
                    <c:v>891.85944133474027</c:v>
                  </c:pt>
                  <c:pt idx="14">
                    <c:v>1202.954329562365</c:v>
                  </c:pt>
                  <c:pt idx="15">
                    <c:v>1261.8623585570645</c:v>
                  </c:pt>
                  <c:pt idx="16">
                    <c:v>1950.5774609802456</c:v>
                  </c:pt>
                  <c:pt idx="17">
                    <c:v>742.53593771414114</c:v>
                  </c:pt>
                  <c:pt idx="18">
                    <c:v>668.82545223760474</c:v>
                  </c:pt>
                  <c:pt idx="19">
                    <c:v>2092.3674166503415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release'!$O$66:$O$85</c:f>
              <c:numCache>
                <c:formatCode>_(* #,##0_);_(* \(#,##0\);_(* "-"??_);_(@_)</c:formatCode>
                <c:ptCount val="20"/>
                <c:pt idx="0">
                  <c:v>1211.5727904993271</c:v>
                </c:pt>
                <c:pt idx="1">
                  <c:v>1510.0762316368427</c:v>
                </c:pt>
                <c:pt idx="2">
                  <c:v>1424.2321047737664</c:v>
                </c:pt>
                <c:pt idx="3">
                  <c:v>3191.8407169998382</c:v>
                </c:pt>
                <c:pt idx="4">
                  <c:v>6371.9754167001647</c:v>
                </c:pt>
                <c:pt idx="5">
                  <c:v>6869.481151929358</c:v>
                </c:pt>
                <c:pt idx="6">
                  <c:v>4300.0103546868231</c:v>
                </c:pt>
                <c:pt idx="7">
                  <c:v>2934.3083364106087</c:v>
                </c:pt>
                <c:pt idx="8">
                  <c:v>2462.1656386636892</c:v>
                </c:pt>
                <c:pt idx="9">
                  <c:v>1437.8891249565286</c:v>
                </c:pt>
                <c:pt idx="10">
                  <c:v>1180.3567443672994</c:v>
                </c:pt>
                <c:pt idx="11">
                  <c:v>1346.1919894436969</c:v>
                </c:pt>
                <c:pt idx="12">
                  <c:v>3933.1255813953494</c:v>
                </c:pt>
                <c:pt idx="13">
                  <c:v>547.43630769230765</c:v>
                </c:pt>
                <c:pt idx="14">
                  <c:v>834.85890200102631</c:v>
                </c:pt>
                <c:pt idx="15">
                  <c:v>720.52342487883675</c:v>
                </c:pt>
                <c:pt idx="16">
                  <c:v>1152.6606776180697</c:v>
                </c:pt>
                <c:pt idx="17">
                  <c:v>588.20060043668127</c:v>
                </c:pt>
                <c:pt idx="18">
                  <c:v>415.61685144124169</c:v>
                </c:pt>
                <c:pt idx="19">
                  <c:v>1080.4914054600606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5-43B4-A9F0-E0FF2E46C8DD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release'!$N$66:$N$85</c:f>
                <c:numCache>
                  <c:formatCode>General</c:formatCode>
                  <c:ptCount val="20"/>
                  <c:pt idx="0">
                    <c:v>1270.0952833472313</c:v>
                  </c:pt>
                  <c:pt idx="1">
                    <c:v>1583.0173096791577</c:v>
                  </c:pt>
                  <c:pt idx="2">
                    <c:v>1493.0266615837018</c:v>
                  </c:pt>
                  <c:pt idx="3">
                    <c:v>3346.0159155492279</c:v>
                  </c:pt>
                  <c:pt idx="4">
                    <c:v>6679.7603790854391</c:v>
                  </c:pt>
                  <c:pt idx="5">
                    <c:v>7201.2970896386496</c:v>
                  </c:pt>
                  <c:pt idx="6">
                    <c:v>4507.713372781478</c:v>
                  </c:pt>
                  <c:pt idx="7">
                    <c:v>3076.0439712628595</c:v>
                  </c:pt>
                  <c:pt idx="8">
                    <c:v>2581.0954067378516</c:v>
                  </c:pt>
                  <c:pt idx="9">
                    <c:v>1507.3433555988879</c:v>
                  </c:pt>
                  <c:pt idx="10">
                    <c:v>1237.37141131252</c:v>
                  </c:pt>
                  <c:pt idx="11">
                    <c:v>1411.2169814969238</c:v>
                  </c:pt>
                  <c:pt idx="12">
                    <c:v>6663.0917001625485</c:v>
                  </c:pt>
                  <c:pt idx="13">
                    <c:v>891.85944133474027</c:v>
                  </c:pt>
                  <c:pt idx="14">
                    <c:v>1202.954329562365</c:v>
                  </c:pt>
                  <c:pt idx="15">
                    <c:v>1261.8623585570645</c:v>
                  </c:pt>
                  <c:pt idx="16">
                    <c:v>1950.5774609802456</c:v>
                  </c:pt>
                  <c:pt idx="17">
                    <c:v>742.53593771414114</c:v>
                  </c:pt>
                  <c:pt idx="18">
                    <c:v>668.82545223760474</c:v>
                  </c:pt>
                  <c:pt idx="19">
                    <c:v>2092.3674166503415</c:v>
                  </c:pt>
                </c:numCache>
              </c:numRef>
            </c:plus>
            <c:minus>
              <c:numRef>
                <c:f>'rockfish release'!$N$66:$N$85</c:f>
                <c:numCache>
                  <c:formatCode>General</c:formatCode>
                  <c:ptCount val="20"/>
                  <c:pt idx="0">
                    <c:v>1270.0952833472313</c:v>
                  </c:pt>
                  <c:pt idx="1">
                    <c:v>1583.0173096791577</c:v>
                  </c:pt>
                  <c:pt idx="2">
                    <c:v>1493.0266615837018</c:v>
                  </c:pt>
                  <c:pt idx="3">
                    <c:v>3346.0159155492279</c:v>
                  </c:pt>
                  <c:pt idx="4">
                    <c:v>6679.7603790854391</c:v>
                  </c:pt>
                  <c:pt idx="5">
                    <c:v>7201.2970896386496</c:v>
                  </c:pt>
                  <c:pt idx="6">
                    <c:v>4507.713372781478</c:v>
                  </c:pt>
                  <c:pt idx="7">
                    <c:v>3076.0439712628595</c:v>
                  </c:pt>
                  <c:pt idx="8">
                    <c:v>2581.0954067378516</c:v>
                  </c:pt>
                  <c:pt idx="9">
                    <c:v>1507.3433555988879</c:v>
                  </c:pt>
                  <c:pt idx="10">
                    <c:v>1237.37141131252</c:v>
                  </c:pt>
                  <c:pt idx="11">
                    <c:v>1411.2169814969238</c:v>
                  </c:pt>
                  <c:pt idx="12">
                    <c:v>6663.0917001625485</c:v>
                  </c:pt>
                  <c:pt idx="13">
                    <c:v>891.85944133474027</c:v>
                  </c:pt>
                  <c:pt idx="14">
                    <c:v>1202.954329562365</c:v>
                  </c:pt>
                  <c:pt idx="15">
                    <c:v>1261.8623585570645</c:v>
                  </c:pt>
                  <c:pt idx="16">
                    <c:v>1950.5774609802456</c:v>
                  </c:pt>
                  <c:pt idx="17">
                    <c:v>742.53593771414114</c:v>
                  </c:pt>
                  <c:pt idx="18">
                    <c:v>668.82545223760474</c:v>
                  </c:pt>
                  <c:pt idx="19">
                    <c:v>2092.3674166503415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release'!$K$66:$K$85</c:f>
              <c:numCache>
                <c:formatCode>_(* #,##0_);_(* \(#,##0\);_(* "-"??_);_(@_)</c:formatCode>
                <c:ptCount val="20"/>
                <c:pt idx="0">
                  <c:v>1832.5727904993271</c:v>
                </c:pt>
                <c:pt idx="1">
                  <c:v>2284.0762316368427</c:v>
                </c:pt>
                <c:pt idx="2">
                  <c:v>2154.2321047737664</c:v>
                </c:pt>
                <c:pt idx="3">
                  <c:v>4827.8407169998382</c:v>
                </c:pt>
                <c:pt idx="4">
                  <c:v>9637.9754167001647</c:v>
                </c:pt>
                <c:pt idx="5">
                  <c:v>10390.481151929358</c:v>
                </c:pt>
                <c:pt idx="6">
                  <c:v>6504.0103546868231</c:v>
                </c:pt>
                <c:pt idx="7">
                  <c:v>4438.3083364106087</c:v>
                </c:pt>
                <c:pt idx="8">
                  <c:v>3724.1656386636892</c:v>
                </c:pt>
                <c:pt idx="9">
                  <c:v>2174.8891249565286</c:v>
                </c:pt>
                <c:pt idx="10">
                  <c:v>1785.3567443672994</c:v>
                </c:pt>
                <c:pt idx="11">
                  <c:v>2036.1919894436969</c:v>
                </c:pt>
                <c:pt idx="12">
                  <c:v>4795.1255813953494</c:v>
                </c:pt>
                <c:pt idx="13">
                  <c:v>891.43630769230765</c:v>
                </c:pt>
                <c:pt idx="14">
                  <c:v>1398.8589020010263</c:v>
                </c:pt>
                <c:pt idx="15">
                  <c:v>1071.5234248788367</c:v>
                </c:pt>
                <c:pt idx="16">
                  <c:v>1761.6606776180697</c:v>
                </c:pt>
                <c:pt idx="17">
                  <c:v>1029.2006004366813</c:v>
                </c:pt>
                <c:pt idx="18">
                  <c:v>671.61685144124169</c:v>
                </c:pt>
                <c:pt idx="19">
                  <c:v>1458.4914054600606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5-43B4-A9F0-E0FF2E46C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release'!$L$67:$L$86</c:f>
              </c:numRef>
            </c:plus>
            <c:minus>
              <c:numRef>
                <c:f>'YE release'!$L$67:$L$86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release'!$I$67:$I$86</c:f>
              <c:numCache>
                <c:formatCode>_(* #,##0_);_(* \(#,##0\);_(* "-"??_);_(@_)</c:formatCode>
                <c:ptCount val="20"/>
                <c:pt idx="0">
                  <c:v>26.084275643999998</c:v>
                </c:pt>
                <c:pt idx="1">
                  <c:v>31.141431125999997</c:v>
                </c:pt>
                <c:pt idx="2">
                  <c:v>28.479770345999999</c:v>
                </c:pt>
                <c:pt idx="3">
                  <c:v>35.932420529999995</c:v>
                </c:pt>
                <c:pt idx="4">
                  <c:v>89.697968285999991</c:v>
                </c:pt>
                <c:pt idx="5">
                  <c:v>37.263250919999997</c:v>
                </c:pt>
                <c:pt idx="6">
                  <c:v>27.415106033999997</c:v>
                </c:pt>
                <c:pt idx="7">
                  <c:v>10</c:v>
                </c:pt>
                <c:pt idx="8">
                  <c:v>3</c:v>
                </c:pt>
                <c:pt idx="9">
                  <c:v>12</c:v>
                </c:pt>
                <c:pt idx="10">
                  <c:v>1</c:v>
                </c:pt>
                <c:pt idx="11">
                  <c:v>18</c:v>
                </c:pt>
                <c:pt idx="12">
                  <c:v>42</c:v>
                </c:pt>
                <c:pt idx="13">
                  <c:v>33</c:v>
                </c:pt>
                <c:pt idx="14">
                  <c:v>51</c:v>
                </c:pt>
                <c:pt idx="15">
                  <c:v>4</c:v>
                </c:pt>
                <c:pt idx="16">
                  <c:v>15</c:v>
                </c:pt>
                <c:pt idx="17">
                  <c:v>25</c:v>
                </c:pt>
                <c:pt idx="18">
                  <c:v>9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B-4CD4-9CA7-C4476A365233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release'!$W$67:$W$86</c:f>
              </c:numRef>
            </c:plus>
            <c:minus>
              <c:numRef>
                <c:f>'YE release'!$W$67:$W$86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release'!$T$67:$T$86</c:f>
              <c:numCache>
                <c:formatCode>_(* #,##0_);_(* \(#,##0\);_(* "-"??_);_(@_)</c:formatCode>
                <c:ptCount val="20"/>
                <c:pt idx="0">
                  <c:v>0</c:v>
                </c:pt>
                <c:pt idx="1">
                  <c:v>25.181813787798632</c:v>
                </c:pt>
                <c:pt idx="2">
                  <c:v>0</c:v>
                </c:pt>
                <c:pt idx="3">
                  <c:v>53.226676171626053</c:v>
                </c:pt>
                <c:pt idx="4">
                  <c:v>106.25814448443194</c:v>
                </c:pt>
                <c:pt idx="5">
                  <c:v>114.5544784842881</c:v>
                </c:pt>
                <c:pt idx="6">
                  <c:v>71.70635347326639</c:v>
                </c:pt>
                <c:pt idx="7">
                  <c:v>48.932103277582868</c:v>
                </c:pt>
                <c:pt idx="8">
                  <c:v>41.05871963850371</c:v>
                </c:pt>
                <c:pt idx="9">
                  <c:v>23.978031991741076</c:v>
                </c:pt>
                <c:pt idx="10">
                  <c:v>0</c:v>
                </c:pt>
                <c:pt idx="11">
                  <c:v>0</c:v>
                </c:pt>
                <c:pt idx="12">
                  <c:v>78.662511627906994</c:v>
                </c:pt>
                <c:pt idx="13">
                  <c:v>8.6894652709809233</c:v>
                </c:pt>
                <c:pt idx="14">
                  <c:v>42.813276790220634</c:v>
                </c:pt>
                <c:pt idx="15">
                  <c:v>23.818956021654277</c:v>
                </c:pt>
                <c:pt idx="16">
                  <c:v>29.18128332784805</c:v>
                </c:pt>
                <c:pt idx="17">
                  <c:v>0</c:v>
                </c:pt>
                <c:pt idx="18">
                  <c:v>15.393216704652772</c:v>
                </c:pt>
                <c:pt idx="19">
                  <c:v>18.955989948594539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B-4CD4-9CA7-C4476A365233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release'!$AB$67:$AB$86</c:f>
                <c:numCache>
                  <c:formatCode>General</c:formatCode>
                  <c:ptCount val="20"/>
                  <c:pt idx="0">
                    <c:v>41.77464013872531</c:v>
                  </c:pt>
                  <c:pt idx="1">
                    <c:v>72.484632439872385</c:v>
                  </c:pt>
                  <c:pt idx="2">
                    <c:v>45.611086682077641</c:v>
                  </c:pt>
                  <c:pt idx="3">
                    <c:v>125.18823602675863</c:v>
                  </c:pt>
                  <c:pt idx="4">
                    <c:v>264.38057120798607</c:v>
                  </c:pt>
                  <c:pt idx="5">
                    <c:v>246.60650462343011</c:v>
                  </c:pt>
                  <c:pt idx="6">
                    <c:v>156.07997254746735</c:v>
                  </c:pt>
                  <c:pt idx="7">
                    <c:v>102.20733489318481</c:v>
                  </c:pt>
                  <c:pt idx="8">
                    <c:v>85.761739784042049</c:v>
                  </c:pt>
                  <c:pt idx="9">
                    <c:v>50.084312377843894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140.484595384681</c:v>
                  </c:pt>
                  <c:pt idx="13">
                    <c:v>17.031355724148995</c:v>
                  </c:pt>
                  <c:pt idx="14">
                    <c:v>67.698680272604221</c:v>
                  </c:pt>
                  <c:pt idx="15">
                    <c:v>42.979082064120355</c:v>
                  </c:pt>
                  <c:pt idx="16">
                    <c:v>51.407808349185942</c:v>
                  </c:pt>
                  <c:pt idx="17">
                    <c:v>0</c:v>
                  </c:pt>
                  <c:pt idx="18">
                    <c:v>26.64639353208495</c:v>
                  </c:pt>
                  <c:pt idx="19">
                    <c:v>36.855562279118196</c:v>
                  </c:pt>
                </c:numCache>
              </c:numRef>
            </c:plus>
            <c:minus>
              <c:numRef>
                <c:f>'YE release'!$AB$67:$AB$86</c:f>
                <c:numCache>
                  <c:formatCode>General</c:formatCode>
                  <c:ptCount val="20"/>
                  <c:pt idx="0">
                    <c:v>41.77464013872531</c:v>
                  </c:pt>
                  <c:pt idx="1">
                    <c:v>72.484632439872385</c:v>
                  </c:pt>
                  <c:pt idx="2">
                    <c:v>45.611086682077641</c:v>
                  </c:pt>
                  <c:pt idx="3">
                    <c:v>125.18823602675863</c:v>
                  </c:pt>
                  <c:pt idx="4">
                    <c:v>264.38057120798607</c:v>
                  </c:pt>
                  <c:pt idx="5">
                    <c:v>246.60650462343011</c:v>
                  </c:pt>
                  <c:pt idx="6">
                    <c:v>156.07997254746735</c:v>
                  </c:pt>
                  <c:pt idx="7">
                    <c:v>102.20733489318481</c:v>
                  </c:pt>
                  <c:pt idx="8">
                    <c:v>85.761739784042049</c:v>
                  </c:pt>
                  <c:pt idx="9">
                    <c:v>50.084312377843894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140.484595384681</c:v>
                  </c:pt>
                  <c:pt idx="13">
                    <c:v>17.031355724148995</c:v>
                  </c:pt>
                  <c:pt idx="14">
                    <c:v>67.698680272604221</c:v>
                  </c:pt>
                  <c:pt idx="15">
                    <c:v>42.979082064120355</c:v>
                  </c:pt>
                  <c:pt idx="16">
                    <c:v>51.407808349185942</c:v>
                  </c:pt>
                  <c:pt idx="17">
                    <c:v>0</c:v>
                  </c:pt>
                  <c:pt idx="18">
                    <c:v>26.64639353208495</c:v>
                  </c:pt>
                  <c:pt idx="19">
                    <c:v>36.855562279118196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release'!$Y$67:$Y$86</c:f>
              <c:numCache>
                <c:formatCode>_(* #,##0_);_(* \(#,##0\);_(* "-"??_);_(@_)</c:formatCode>
                <c:ptCount val="20"/>
                <c:pt idx="0">
                  <c:v>26.084275643999998</c:v>
                </c:pt>
                <c:pt idx="1">
                  <c:v>56.323244913798632</c:v>
                </c:pt>
                <c:pt idx="2">
                  <c:v>28.479770345999999</c:v>
                </c:pt>
                <c:pt idx="3">
                  <c:v>89.159096701626055</c:v>
                </c:pt>
                <c:pt idx="4">
                  <c:v>195.95611277043193</c:v>
                </c:pt>
                <c:pt idx="5">
                  <c:v>151.81772940428809</c:v>
                </c:pt>
                <c:pt idx="6">
                  <c:v>99.121459507266394</c:v>
                </c:pt>
                <c:pt idx="7">
                  <c:v>58.932103277582868</c:v>
                </c:pt>
                <c:pt idx="8">
                  <c:v>44.05871963850371</c:v>
                </c:pt>
                <c:pt idx="9">
                  <c:v>35.978031991741076</c:v>
                </c:pt>
                <c:pt idx="10">
                  <c:v>1</c:v>
                </c:pt>
                <c:pt idx="11">
                  <c:v>18</c:v>
                </c:pt>
                <c:pt idx="12">
                  <c:v>120.66251162790699</c:v>
                </c:pt>
                <c:pt idx="13">
                  <c:v>41.689465270980925</c:v>
                </c:pt>
                <c:pt idx="14">
                  <c:v>93.813276790220641</c:v>
                </c:pt>
                <c:pt idx="15">
                  <c:v>27.818956021654277</c:v>
                </c:pt>
                <c:pt idx="16">
                  <c:v>44.18128332784805</c:v>
                </c:pt>
                <c:pt idx="17">
                  <c:v>25</c:v>
                </c:pt>
                <c:pt idx="18">
                  <c:v>24.393216704652772</c:v>
                </c:pt>
                <c:pt idx="19">
                  <c:v>33.955989948594535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B-4CD4-9CA7-C4476A365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EASTSIDE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release'!$L$88:$L$107</c:f>
              </c:numRef>
            </c:plus>
            <c:minus>
              <c:numRef>
                <c:f>'YE release'!$L$88:$L$107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release'!$I$88:$I$107</c:f>
              <c:numCache>
                <c:formatCode>_(* #,##0_);_(* \(#,##0\);_(* "-"??_);_(@_)</c:formatCode>
                <c:ptCount val="20"/>
                <c:pt idx="0">
                  <c:v>21.365493730000001</c:v>
                </c:pt>
                <c:pt idx="1">
                  <c:v>25.542206789999998</c:v>
                </c:pt>
                <c:pt idx="2">
                  <c:v>26.18477803</c:v>
                </c:pt>
                <c:pt idx="3">
                  <c:v>6.5863552099999998</c:v>
                </c:pt>
                <c:pt idx="4">
                  <c:v>7.0682836399999998</c:v>
                </c:pt>
                <c:pt idx="5">
                  <c:v>5.3012127299999996</c:v>
                </c:pt>
                <c:pt idx="6">
                  <c:v>7.5502120699999997</c:v>
                </c:pt>
                <c:pt idx="7">
                  <c:v>4</c:v>
                </c:pt>
                <c:pt idx="8">
                  <c:v>0</c:v>
                </c:pt>
                <c:pt idx="9">
                  <c:v>5</c:v>
                </c:pt>
                <c:pt idx="10">
                  <c:v>7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11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A-42B9-87BA-60EFCD66E4BC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release'!$W$88:$W$107</c:f>
              </c:numRef>
            </c:plus>
            <c:minus>
              <c:numRef>
                <c:f>'YE release'!$W$88:$W$107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release'!$T$88:$T$107</c:f>
              <c:numCache>
                <c:formatCode>_(* #,##0_);_(* \(#,##0\);_(* "-"??_);_(@_)</c:formatCode>
                <c:ptCount val="20"/>
                <c:pt idx="0">
                  <c:v>0.5177918988229665</c:v>
                </c:pt>
                <c:pt idx="1">
                  <c:v>1.4245242562088063</c:v>
                </c:pt>
                <c:pt idx="2">
                  <c:v>0.65380175243084226</c:v>
                </c:pt>
                <c:pt idx="3">
                  <c:v>0.87809870399470824</c:v>
                </c:pt>
                <c:pt idx="4">
                  <c:v>1.0475144865589041</c:v>
                </c:pt>
                <c:pt idx="5">
                  <c:v>0.5404602077576125</c:v>
                </c:pt>
                <c:pt idx="6">
                  <c:v>0.88764325512508546</c:v>
                </c:pt>
                <c:pt idx="7">
                  <c:v>0.98070262864626401</c:v>
                </c:pt>
                <c:pt idx="8">
                  <c:v>3.174756319741737</c:v>
                </c:pt>
                <c:pt idx="9">
                  <c:v>1.0761481399500361</c:v>
                </c:pt>
                <c:pt idx="10">
                  <c:v>0.7599848837562897</c:v>
                </c:pt>
                <c:pt idx="11">
                  <c:v>1.4424202895782636</c:v>
                </c:pt>
                <c:pt idx="12">
                  <c:v>0.22601416738720523</c:v>
                </c:pt>
                <c:pt idx="13">
                  <c:v>1.4576513018823527</c:v>
                </c:pt>
                <c:pt idx="14">
                  <c:v>0.15060764624173745</c:v>
                </c:pt>
                <c:pt idx="15">
                  <c:v>0.10830618053645991</c:v>
                </c:pt>
                <c:pt idx="16">
                  <c:v>0.16388196056884069</c:v>
                </c:pt>
                <c:pt idx="17">
                  <c:v>2.348297866132901</c:v>
                </c:pt>
                <c:pt idx="18">
                  <c:v>8.0379168439347826</c:v>
                </c:pt>
                <c:pt idx="19">
                  <c:v>0.69347240737550486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A-42B9-87BA-60EFCD66E4BC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release'!$AB$88:$AB$107</c:f>
                <c:numCache>
                  <c:formatCode>General</c:formatCode>
                  <c:ptCount val="20"/>
                  <c:pt idx="0">
                    <c:v>78.846885336257998</c:v>
                  </c:pt>
                  <c:pt idx="1">
                    <c:v>94.229116921914965</c:v>
                  </c:pt>
                  <c:pt idx="2">
                    <c:v>96.631435833965654</c:v>
                  </c:pt>
                  <c:pt idx="3">
                    <c:v>24.250894828189843</c:v>
                  </c:pt>
                  <c:pt idx="4">
                    <c:v>26.010870286317083</c:v>
                  </c:pt>
                  <c:pt idx="5">
                    <c:v>19.538134773464378</c:v>
                  </c:pt>
                  <c:pt idx="6">
                    <c:v>27.814395473031091</c:v>
                  </c:pt>
                  <c:pt idx="7">
                    <c:v>1.8609374247657213</c:v>
                  </c:pt>
                  <c:pt idx="8">
                    <c:v>6.0242755319970618</c:v>
                  </c:pt>
                  <c:pt idx="9">
                    <c:v>2.0420505561297846</c:v>
                  </c:pt>
                  <c:pt idx="10">
                    <c:v>1.442113308486332</c:v>
                  </c:pt>
                  <c:pt idx="11">
                    <c:v>2.7370721977393666</c:v>
                  </c:pt>
                  <c:pt idx="12">
                    <c:v>0.4979042385131589</c:v>
                  </c:pt>
                  <c:pt idx="13">
                    <c:v>7.0939660203243253</c:v>
                  </c:pt>
                  <c:pt idx="14">
                    <c:v>1.7175260487021373</c:v>
                  </c:pt>
                  <c:pt idx="15">
                    <c:v>0.22456105662973136</c:v>
                  </c:pt>
                  <c:pt idx="16">
                    <c:v>1.7093085522328344</c:v>
                  </c:pt>
                  <c:pt idx="17">
                    <c:v>5.0426117812445694</c:v>
                  </c:pt>
                  <c:pt idx="18">
                    <c:v>46.979403297474896</c:v>
                  </c:pt>
                  <c:pt idx="19">
                    <c:v>2.306993624808074</c:v>
                  </c:pt>
                </c:numCache>
              </c:numRef>
            </c:plus>
            <c:minus>
              <c:numRef>
                <c:f>'YE release'!$AB$88:$AB$107</c:f>
                <c:numCache>
                  <c:formatCode>General</c:formatCode>
                  <c:ptCount val="20"/>
                  <c:pt idx="0">
                    <c:v>78.846885336257998</c:v>
                  </c:pt>
                  <c:pt idx="1">
                    <c:v>94.229116921914965</c:v>
                  </c:pt>
                  <c:pt idx="2">
                    <c:v>96.631435833965654</c:v>
                  </c:pt>
                  <c:pt idx="3">
                    <c:v>24.250894828189843</c:v>
                  </c:pt>
                  <c:pt idx="4">
                    <c:v>26.010870286317083</c:v>
                  </c:pt>
                  <c:pt idx="5">
                    <c:v>19.538134773464378</c:v>
                  </c:pt>
                  <c:pt idx="6">
                    <c:v>27.814395473031091</c:v>
                  </c:pt>
                  <c:pt idx="7">
                    <c:v>1.8609374247657213</c:v>
                  </c:pt>
                  <c:pt idx="8">
                    <c:v>6.0242755319970618</c:v>
                  </c:pt>
                  <c:pt idx="9">
                    <c:v>2.0420505561297846</c:v>
                  </c:pt>
                  <c:pt idx="10">
                    <c:v>1.442113308486332</c:v>
                  </c:pt>
                  <c:pt idx="11">
                    <c:v>2.7370721977393666</c:v>
                  </c:pt>
                  <c:pt idx="12">
                    <c:v>0.4979042385131589</c:v>
                  </c:pt>
                  <c:pt idx="13">
                    <c:v>7.0939660203243253</c:v>
                  </c:pt>
                  <c:pt idx="14">
                    <c:v>1.7175260487021373</c:v>
                  </c:pt>
                  <c:pt idx="15">
                    <c:v>0.22456105662973136</c:v>
                  </c:pt>
                  <c:pt idx="16">
                    <c:v>1.7093085522328344</c:v>
                  </c:pt>
                  <c:pt idx="17">
                    <c:v>5.0426117812445694</c:v>
                  </c:pt>
                  <c:pt idx="18">
                    <c:v>46.979403297474896</c:v>
                  </c:pt>
                  <c:pt idx="19">
                    <c:v>2.306993624808074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release'!$Y$88:$Y$107</c:f>
              <c:numCache>
                <c:formatCode>_(* #,##0_);_(* \(#,##0\);_(* "-"??_);_(@_)</c:formatCode>
                <c:ptCount val="20"/>
                <c:pt idx="0">
                  <c:v>21.883285628822968</c:v>
                </c:pt>
                <c:pt idx="1">
                  <c:v>26.966731046208803</c:v>
                </c:pt>
                <c:pt idx="2">
                  <c:v>26.838579782430841</c:v>
                </c:pt>
                <c:pt idx="3">
                  <c:v>7.4644539139947081</c:v>
                </c:pt>
                <c:pt idx="4">
                  <c:v>8.1157981265589036</c:v>
                </c:pt>
                <c:pt idx="5">
                  <c:v>5.841672937757612</c:v>
                </c:pt>
                <c:pt idx="6">
                  <c:v>8.437855325125085</c:v>
                </c:pt>
                <c:pt idx="7">
                  <c:v>4.9807026286462639</c:v>
                </c:pt>
                <c:pt idx="8">
                  <c:v>3.174756319741737</c:v>
                </c:pt>
                <c:pt idx="9">
                  <c:v>6.0761481399500363</c:v>
                </c:pt>
                <c:pt idx="10">
                  <c:v>7.7599848837562897</c:v>
                </c:pt>
                <c:pt idx="11">
                  <c:v>3.4424202895782638</c:v>
                </c:pt>
                <c:pt idx="12">
                  <c:v>0.22601416738720523</c:v>
                </c:pt>
                <c:pt idx="13">
                  <c:v>1.4576513018823527</c:v>
                </c:pt>
                <c:pt idx="14">
                  <c:v>0.15060764624173745</c:v>
                </c:pt>
                <c:pt idx="15">
                  <c:v>4.1083061805364602</c:v>
                </c:pt>
                <c:pt idx="16">
                  <c:v>11.16388196056884</c:v>
                </c:pt>
                <c:pt idx="17">
                  <c:v>3.348297866132901</c:v>
                </c:pt>
                <c:pt idx="18">
                  <c:v>8.0379168439347826</c:v>
                </c:pt>
                <c:pt idx="19">
                  <c:v>1.6934724073755048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A-42B9-87BA-60EFCD66E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release'!$L$109:$L$128</c:f>
              </c:numRef>
            </c:plus>
            <c:minus>
              <c:numRef>
                <c:f>'YE release'!$L$109:$L$128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release'!$I$109:$I$128</c:f>
              <c:numCache>
                <c:formatCode>_(* #,##0_);_(* \(#,##0\);_(* "-"??_);_(@_)</c:formatCode>
                <c:ptCount val="20"/>
                <c:pt idx="0">
                  <c:v>108.20216400000001</c:v>
                </c:pt>
                <c:pt idx="1">
                  <c:v>795.29271256499999</c:v>
                </c:pt>
                <c:pt idx="2">
                  <c:v>189.85181433600002</c:v>
                </c:pt>
                <c:pt idx="3">
                  <c:v>205.06211457200001</c:v>
                </c:pt>
                <c:pt idx="4">
                  <c:v>491.72168598400003</c:v>
                </c:pt>
                <c:pt idx="5">
                  <c:v>333.170435742</c:v>
                </c:pt>
                <c:pt idx="6">
                  <c:v>379.32392533999996</c:v>
                </c:pt>
                <c:pt idx="7">
                  <c:v>149</c:v>
                </c:pt>
                <c:pt idx="8">
                  <c:v>94</c:v>
                </c:pt>
                <c:pt idx="9">
                  <c:v>165</c:v>
                </c:pt>
                <c:pt idx="10">
                  <c:v>91</c:v>
                </c:pt>
                <c:pt idx="11">
                  <c:v>76</c:v>
                </c:pt>
                <c:pt idx="12">
                  <c:v>110</c:v>
                </c:pt>
                <c:pt idx="13">
                  <c:v>128</c:v>
                </c:pt>
                <c:pt idx="14">
                  <c:v>206</c:v>
                </c:pt>
                <c:pt idx="15">
                  <c:v>150</c:v>
                </c:pt>
                <c:pt idx="16">
                  <c:v>168</c:v>
                </c:pt>
                <c:pt idx="17">
                  <c:v>339</c:v>
                </c:pt>
                <c:pt idx="18">
                  <c:v>164</c:v>
                </c:pt>
                <c:pt idx="19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F-4EA4-AF81-64D4B15BBCC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release'!$W$109:$W$128</c:f>
              </c:numRef>
            </c:plus>
            <c:minus>
              <c:numRef>
                <c:f>'YE release'!$W$109:$W$128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release'!$T$109:$T$128</c:f>
              <c:numCache>
                <c:formatCode>_(* #,##0_);_(* \(#,##0\);_(* "-"??_);_(@_)</c:formatCode>
                <c:ptCount val="20"/>
                <c:pt idx="0">
                  <c:v>798.32683108385822</c:v>
                </c:pt>
                <c:pt idx="1">
                  <c:v>551.05515104600511</c:v>
                </c:pt>
                <c:pt idx="2">
                  <c:v>1181.4554585610122</c:v>
                </c:pt>
                <c:pt idx="3">
                  <c:v>318.68752142269335</c:v>
                </c:pt>
                <c:pt idx="4">
                  <c:v>553.65558852580591</c:v>
                </c:pt>
                <c:pt idx="5">
                  <c:v>961.58034161845114</c:v>
                </c:pt>
                <c:pt idx="6">
                  <c:v>742.65095078454056</c:v>
                </c:pt>
                <c:pt idx="7">
                  <c:v>796.44322858071394</c:v>
                </c:pt>
                <c:pt idx="8">
                  <c:v>471.84428079236517</c:v>
                </c:pt>
                <c:pt idx="9">
                  <c:v>407.96947085338047</c:v>
                </c:pt>
                <c:pt idx="10">
                  <c:v>203.5477982750547</c:v>
                </c:pt>
                <c:pt idx="11">
                  <c:v>218.89625355033209</c:v>
                </c:pt>
                <c:pt idx="12">
                  <c:v>737.64298046336478</c:v>
                </c:pt>
                <c:pt idx="13">
                  <c:v>275.00751407043509</c:v>
                </c:pt>
                <c:pt idx="14">
                  <c:v>269.48553307625315</c:v>
                </c:pt>
                <c:pt idx="15">
                  <c:v>445.38636792659196</c:v>
                </c:pt>
                <c:pt idx="16">
                  <c:v>265.18905586516854</c:v>
                </c:pt>
                <c:pt idx="17">
                  <c:v>478.34891548474326</c:v>
                </c:pt>
                <c:pt idx="18">
                  <c:v>119.85380043357796</c:v>
                </c:pt>
                <c:pt idx="19">
                  <c:v>534.68136857273828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F-4EA4-AF81-64D4B15BBCC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release'!$AB$109:$AB$128</c:f>
                <c:numCache>
                  <c:formatCode>General</c:formatCode>
                  <c:ptCount val="20"/>
                  <c:pt idx="0">
                    <c:v>656.53412636262544</c:v>
                  </c:pt>
                  <c:pt idx="1">
                    <c:v>527.99293007525307</c:v>
                  </c:pt>
                  <c:pt idx="2">
                    <c:v>974.41292053690313</c:v>
                  </c:pt>
                  <c:pt idx="3">
                    <c:v>277.31597514282356</c:v>
                  </c:pt>
                  <c:pt idx="4">
                    <c:v>458.47758058105711</c:v>
                  </c:pt>
                  <c:pt idx="5">
                    <c:v>766.03429149047247</c:v>
                  </c:pt>
                  <c:pt idx="6">
                    <c:v>616.84751320710006</c:v>
                  </c:pt>
                  <c:pt idx="7">
                    <c:v>638.51306725153347</c:v>
                  </c:pt>
                  <c:pt idx="8">
                    <c:v>390.12500641973293</c:v>
                  </c:pt>
                  <c:pt idx="9">
                    <c:v>341.0750729068011</c:v>
                  </c:pt>
                  <c:pt idx="10">
                    <c:v>163.68512313899615</c:v>
                  </c:pt>
                  <c:pt idx="11">
                    <c:v>175.64337797254274</c:v>
                  </c:pt>
                  <c:pt idx="12">
                    <c:v>607.85696921595832</c:v>
                  </c:pt>
                  <c:pt idx="13">
                    <c:v>280.29664496673098</c:v>
                  </c:pt>
                  <c:pt idx="14">
                    <c:v>299.12932087603946</c:v>
                  </c:pt>
                  <c:pt idx="15">
                    <c:v>491.92018494527349</c:v>
                  </c:pt>
                  <c:pt idx="16">
                    <c:v>280.01065839289015</c:v>
                  </c:pt>
                  <c:pt idx="17">
                    <c:v>462.18960962901389</c:v>
                  </c:pt>
                  <c:pt idx="18">
                    <c:v>151.71020680984898</c:v>
                  </c:pt>
                  <c:pt idx="19">
                    <c:v>611.23748218720789</c:v>
                  </c:pt>
                </c:numCache>
              </c:numRef>
            </c:plus>
            <c:minus>
              <c:numRef>
                <c:f>'YE release'!$AB$109:$AB$128</c:f>
                <c:numCache>
                  <c:formatCode>General</c:formatCode>
                  <c:ptCount val="20"/>
                  <c:pt idx="0">
                    <c:v>656.53412636262544</c:v>
                  </c:pt>
                  <c:pt idx="1">
                    <c:v>527.99293007525307</c:v>
                  </c:pt>
                  <c:pt idx="2">
                    <c:v>974.41292053690313</c:v>
                  </c:pt>
                  <c:pt idx="3">
                    <c:v>277.31597514282356</c:v>
                  </c:pt>
                  <c:pt idx="4">
                    <c:v>458.47758058105711</c:v>
                  </c:pt>
                  <c:pt idx="5">
                    <c:v>766.03429149047247</c:v>
                  </c:pt>
                  <c:pt idx="6">
                    <c:v>616.84751320710006</c:v>
                  </c:pt>
                  <c:pt idx="7">
                    <c:v>638.51306725153347</c:v>
                  </c:pt>
                  <c:pt idx="8">
                    <c:v>390.12500641973293</c:v>
                  </c:pt>
                  <c:pt idx="9">
                    <c:v>341.0750729068011</c:v>
                  </c:pt>
                  <c:pt idx="10">
                    <c:v>163.68512313899615</c:v>
                  </c:pt>
                  <c:pt idx="11">
                    <c:v>175.64337797254274</c:v>
                  </c:pt>
                  <c:pt idx="12">
                    <c:v>607.85696921595832</c:v>
                  </c:pt>
                  <c:pt idx="13">
                    <c:v>280.29664496673098</c:v>
                  </c:pt>
                  <c:pt idx="14">
                    <c:v>299.12932087603946</c:v>
                  </c:pt>
                  <c:pt idx="15">
                    <c:v>491.92018494527349</c:v>
                  </c:pt>
                  <c:pt idx="16">
                    <c:v>280.01065839289015</c:v>
                  </c:pt>
                  <c:pt idx="17">
                    <c:v>462.18960962901389</c:v>
                  </c:pt>
                  <c:pt idx="18">
                    <c:v>151.71020680984898</c:v>
                  </c:pt>
                  <c:pt idx="19">
                    <c:v>611.23748218720789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release'!$Y$109:$Y$128</c:f>
              <c:numCache>
                <c:formatCode>_(* #,##0_);_(* \(#,##0\);_(* "-"??_);_(@_)</c:formatCode>
                <c:ptCount val="20"/>
                <c:pt idx="0">
                  <c:v>906.52899508385826</c:v>
                </c:pt>
                <c:pt idx="1">
                  <c:v>1346.3478636110051</c:v>
                </c:pt>
                <c:pt idx="2">
                  <c:v>1371.3072728970121</c:v>
                </c:pt>
                <c:pt idx="3">
                  <c:v>523.74963599469334</c:v>
                </c:pt>
                <c:pt idx="4">
                  <c:v>1045.3772745098058</c:v>
                </c:pt>
                <c:pt idx="5">
                  <c:v>1294.7507773604511</c:v>
                </c:pt>
                <c:pt idx="6">
                  <c:v>1121.9748761245405</c:v>
                </c:pt>
                <c:pt idx="7">
                  <c:v>945.44322858071394</c:v>
                </c:pt>
                <c:pt idx="8">
                  <c:v>565.84428079236523</c:v>
                </c:pt>
                <c:pt idx="9">
                  <c:v>572.96947085338047</c:v>
                </c:pt>
                <c:pt idx="10">
                  <c:v>294.54779827505467</c:v>
                </c:pt>
                <c:pt idx="11">
                  <c:v>294.89625355033206</c:v>
                </c:pt>
                <c:pt idx="12">
                  <c:v>847.64298046336478</c:v>
                </c:pt>
                <c:pt idx="13">
                  <c:v>403.00751407043509</c:v>
                </c:pt>
                <c:pt idx="14">
                  <c:v>475.48553307625315</c:v>
                </c:pt>
                <c:pt idx="15">
                  <c:v>595.3863679265919</c:v>
                </c:pt>
                <c:pt idx="16">
                  <c:v>433.18905586516854</c:v>
                </c:pt>
                <c:pt idx="17">
                  <c:v>817.3489154847432</c:v>
                </c:pt>
                <c:pt idx="18">
                  <c:v>283.85380043357793</c:v>
                </c:pt>
                <c:pt idx="19">
                  <c:v>936.68136857273828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9F-4EA4-AF81-64D4B15BB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release'!$L$130:$L$149</c:f>
              </c:numRef>
            </c:plus>
            <c:minus>
              <c:numRef>
                <c:f>'YE release'!$L$130:$L$149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release'!$I$130:$I$149</c:f>
              <c:numCache>
                <c:formatCode>_(* #,##0_);_(* \(#,##0\);_(* "-"??_);_(@_)</c:formatCode>
                <c:ptCount val="20"/>
                <c:pt idx="0">
                  <c:v>33.976024610000003</c:v>
                </c:pt>
                <c:pt idx="1">
                  <c:v>53.743893474000004</c:v>
                </c:pt>
                <c:pt idx="2">
                  <c:v>32.122786904000002</c:v>
                </c:pt>
                <c:pt idx="3">
                  <c:v>40.462356581000002</c:v>
                </c:pt>
                <c:pt idx="4">
                  <c:v>29.342930344999999</c:v>
                </c:pt>
                <c:pt idx="5">
                  <c:v>48.801926258000002</c:v>
                </c:pt>
                <c:pt idx="6">
                  <c:v>61.465717249000001</c:v>
                </c:pt>
                <c:pt idx="7">
                  <c:v>0</c:v>
                </c:pt>
                <c:pt idx="8">
                  <c:v>24</c:v>
                </c:pt>
                <c:pt idx="9">
                  <c:v>8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9</c:v>
                </c:pt>
                <c:pt idx="15">
                  <c:v>1</c:v>
                </c:pt>
                <c:pt idx="16">
                  <c:v>0</c:v>
                </c:pt>
                <c:pt idx="17">
                  <c:v>7</c:v>
                </c:pt>
                <c:pt idx="18">
                  <c:v>8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8-454E-905F-1CC0694319CB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release'!$W$130:$W$149</c:f>
              </c:numRef>
            </c:plus>
            <c:minus>
              <c:numRef>
                <c:f>'YE release'!$W$130:$W$149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release'!$T$130:$T$149</c:f>
              <c:numCache>
                <c:formatCode>_(* #,##0_);_(* \(#,##0\);_(* "-"??_);_(@_)</c:formatCode>
                <c:ptCount val="20"/>
                <c:pt idx="0">
                  <c:v>83.80744698784379</c:v>
                </c:pt>
                <c:pt idx="1">
                  <c:v>18.871982904959118</c:v>
                </c:pt>
                <c:pt idx="2">
                  <c:v>0</c:v>
                </c:pt>
                <c:pt idx="3">
                  <c:v>227.45006322758982</c:v>
                </c:pt>
                <c:pt idx="4">
                  <c:v>29.945991179571337</c:v>
                </c:pt>
                <c:pt idx="5">
                  <c:v>133.50545194133701</c:v>
                </c:pt>
                <c:pt idx="6">
                  <c:v>42.072408843018614</c:v>
                </c:pt>
                <c:pt idx="7">
                  <c:v>115.03996554683668</c:v>
                </c:pt>
                <c:pt idx="8">
                  <c:v>36.53967185366939</c:v>
                </c:pt>
                <c:pt idx="9">
                  <c:v>37.440321033777991</c:v>
                </c:pt>
                <c:pt idx="10">
                  <c:v>243.25478763031327</c:v>
                </c:pt>
                <c:pt idx="11">
                  <c:v>53.000255918862912</c:v>
                </c:pt>
                <c:pt idx="12">
                  <c:v>110.56393551126956</c:v>
                </c:pt>
                <c:pt idx="13">
                  <c:v>55.505841040406466</c:v>
                </c:pt>
                <c:pt idx="14">
                  <c:v>37.435112959455331</c:v>
                </c:pt>
                <c:pt idx="15">
                  <c:v>99.942181541271495</c:v>
                </c:pt>
                <c:pt idx="16">
                  <c:v>53.034958288746175</c:v>
                </c:pt>
                <c:pt idx="17">
                  <c:v>21.765203907736208</c:v>
                </c:pt>
                <c:pt idx="18">
                  <c:v>11.223834637290572</c:v>
                </c:pt>
                <c:pt idx="19">
                  <c:v>13.106142080601709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8-454E-905F-1CC0694319CB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release'!$AB$130:$AB$149</c:f>
                <c:numCache>
                  <c:formatCode>General</c:formatCode>
                  <c:ptCount val="20"/>
                  <c:pt idx="0">
                    <c:v>139.80482460280209</c:v>
                  </c:pt>
                  <c:pt idx="1">
                    <c:v>141.34184814629296</c:v>
                  </c:pt>
                  <c:pt idx="2">
                    <c:v>81.536000000000001</c:v>
                  </c:pt>
                  <c:pt idx="3">
                    <c:v>299.30917279369567</c:v>
                  </c:pt>
                  <c:pt idx="4">
                    <c:v>94.827611147743696</c:v>
                  </c:pt>
                  <c:pt idx="5">
                    <c:v>217.7942129237606</c:v>
                  </c:pt>
                  <c:pt idx="6">
                    <c:v>176.4680325737416</c:v>
                  </c:pt>
                  <c:pt idx="7">
                    <c:v>159.64394216735081</c:v>
                  </c:pt>
                  <c:pt idx="8">
                    <c:v>71.617704481790526</c:v>
                  </c:pt>
                  <c:pt idx="9">
                    <c:v>73.383060638045833</c:v>
                  </c:pt>
                  <c:pt idx="10">
                    <c:v>311.59248205943288</c:v>
                  </c:pt>
                  <c:pt idx="11">
                    <c:v>96.845848937539614</c:v>
                  </c:pt>
                  <c:pt idx="12">
                    <c:v>164.33237199320828</c:v>
                  </c:pt>
                  <c:pt idx="13">
                    <c:v>118.86650181086945</c:v>
                  </c:pt>
                  <c:pt idx="14">
                    <c:v>53.612893497624441</c:v>
                  </c:pt>
                  <c:pt idx="15">
                    <c:v>190.80424385171045</c:v>
                  </c:pt>
                  <c:pt idx="16">
                    <c:v>105.23718309675534</c:v>
                  </c:pt>
                  <c:pt idx="17">
                    <c:v>44.669517955464769</c:v>
                  </c:pt>
                  <c:pt idx="18">
                    <c:v>23.154284671412281</c:v>
                  </c:pt>
                  <c:pt idx="19">
                    <c:v>23.708558568190167</c:v>
                  </c:pt>
                </c:numCache>
              </c:numRef>
            </c:plus>
            <c:minus>
              <c:numRef>
                <c:f>'YE release'!$AB$130:$AB$149</c:f>
                <c:numCache>
                  <c:formatCode>General</c:formatCode>
                  <c:ptCount val="20"/>
                  <c:pt idx="0">
                    <c:v>139.80482460280209</c:v>
                  </c:pt>
                  <c:pt idx="1">
                    <c:v>141.34184814629296</c:v>
                  </c:pt>
                  <c:pt idx="2">
                    <c:v>81.536000000000001</c:v>
                  </c:pt>
                  <c:pt idx="3">
                    <c:v>299.30917279369567</c:v>
                  </c:pt>
                  <c:pt idx="4">
                    <c:v>94.827611147743696</c:v>
                  </c:pt>
                  <c:pt idx="5">
                    <c:v>217.7942129237606</c:v>
                  </c:pt>
                  <c:pt idx="6">
                    <c:v>176.4680325737416</c:v>
                  </c:pt>
                  <c:pt idx="7">
                    <c:v>159.64394216735081</c:v>
                  </c:pt>
                  <c:pt idx="8">
                    <c:v>71.617704481790526</c:v>
                  </c:pt>
                  <c:pt idx="9">
                    <c:v>73.383060638045833</c:v>
                  </c:pt>
                  <c:pt idx="10">
                    <c:v>311.59248205943288</c:v>
                  </c:pt>
                  <c:pt idx="11">
                    <c:v>96.845848937539614</c:v>
                  </c:pt>
                  <c:pt idx="12">
                    <c:v>164.33237199320828</c:v>
                  </c:pt>
                  <c:pt idx="13">
                    <c:v>118.86650181086945</c:v>
                  </c:pt>
                  <c:pt idx="14">
                    <c:v>53.612893497624441</c:v>
                  </c:pt>
                  <c:pt idx="15">
                    <c:v>190.80424385171045</c:v>
                  </c:pt>
                  <c:pt idx="16">
                    <c:v>105.23718309675534</c:v>
                  </c:pt>
                  <c:pt idx="17">
                    <c:v>44.669517955464769</c:v>
                  </c:pt>
                  <c:pt idx="18">
                    <c:v>23.154284671412281</c:v>
                  </c:pt>
                  <c:pt idx="19">
                    <c:v>23.708558568190167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release'!$Y$130:$Y$149</c:f>
              <c:numCache>
                <c:formatCode>_(* #,##0_);_(* \(#,##0\);_(* "-"??_);_(@_)</c:formatCode>
                <c:ptCount val="20"/>
                <c:pt idx="0">
                  <c:v>117.7834715978438</c:v>
                </c:pt>
                <c:pt idx="1">
                  <c:v>72.615876378959115</c:v>
                </c:pt>
                <c:pt idx="2">
                  <c:v>32.122786904000002</c:v>
                </c:pt>
                <c:pt idx="3">
                  <c:v>267.91241980858985</c:v>
                </c:pt>
                <c:pt idx="4">
                  <c:v>59.288921524571336</c:v>
                </c:pt>
                <c:pt idx="5">
                  <c:v>182.30737819933702</c:v>
                </c:pt>
                <c:pt idx="6">
                  <c:v>103.53812609201862</c:v>
                </c:pt>
                <c:pt idx="7">
                  <c:v>115.03996554683668</c:v>
                </c:pt>
                <c:pt idx="8">
                  <c:v>60.53967185366939</c:v>
                </c:pt>
                <c:pt idx="9">
                  <c:v>45.440321033777991</c:v>
                </c:pt>
                <c:pt idx="10">
                  <c:v>244.25478763031327</c:v>
                </c:pt>
                <c:pt idx="11">
                  <c:v>58.000255918862912</c:v>
                </c:pt>
                <c:pt idx="12">
                  <c:v>113.56393551126956</c:v>
                </c:pt>
                <c:pt idx="13">
                  <c:v>58.505841040406466</c:v>
                </c:pt>
                <c:pt idx="14">
                  <c:v>46.435112959455331</c:v>
                </c:pt>
                <c:pt idx="15">
                  <c:v>100.94218154127149</c:v>
                </c:pt>
                <c:pt idx="16">
                  <c:v>53.034958288746175</c:v>
                </c:pt>
                <c:pt idx="17">
                  <c:v>28.765203907736208</c:v>
                </c:pt>
                <c:pt idx="18">
                  <c:v>19.223834637290572</c:v>
                </c:pt>
                <c:pt idx="19">
                  <c:v>33.106142080601707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8-454E-905F-1CC06943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release'!$L$151:$L$170</c:f>
              </c:numRef>
            </c:plus>
            <c:minus>
              <c:numRef>
                <c:f>'YE release'!$L$151:$L$170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release'!$I$151:$I$170</c:f>
              <c:numCache>
                <c:formatCode>_(* #,##0_);_(* \(#,##0\);_(* "-"??_);_(@_)</c:formatCode>
                <c:ptCount val="20"/>
                <c:pt idx="0">
                  <c:v>100.90092226500001</c:v>
                </c:pt>
                <c:pt idx="1">
                  <c:v>61.219672416000002</c:v>
                </c:pt>
                <c:pt idx="2">
                  <c:v>119.87732318100001</c:v>
                </c:pt>
                <c:pt idx="3">
                  <c:v>108.38313233599999</c:v>
                </c:pt>
                <c:pt idx="4">
                  <c:v>216.949298508</c:v>
                </c:pt>
                <c:pt idx="5">
                  <c:v>184.22125575800001</c:v>
                </c:pt>
                <c:pt idx="6">
                  <c:v>234.12728258000001</c:v>
                </c:pt>
                <c:pt idx="7">
                  <c:v>93</c:v>
                </c:pt>
                <c:pt idx="8">
                  <c:v>77</c:v>
                </c:pt>
                <c:pt idx="9">
                  <c:v>55</c:v>
                </c:pt>
                <c:pt idx="10">
                  <c:v>51</c:v>
                </c:pt>
                <c:pt idx="11">
                  <c:v>70</c:v>
                </c:pt>
                <c:pt idx="12">
                  <c:v>16</c:v>
                </c:pt>
                <c:pt idx="13">
                  <c:v>43</c:v>
                </c:pt>
                <c:pt idx="14">
                  <c:v>19</c:v>
                </c:pt>
                <c:pt idx="15">
                  <c:v>27</c:v>
                </c:pt>
                <c:pt idx="16">
                  <c:v>22</c:v>
                </c:pt>
                <c:pt idx="17">
                  <c:v>81</c:v>
                </c:pt>
                <c:pt idx="18">
                  <c:v>61</c:v>
                </c:pt>
                <c:pt idx="1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1-4EF2-B5B4-470E7E75D687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release'!$W$151:$W$170</c:f>
              </c:numRef>
            </c:plus>
            <c:minus>
              <c:numRef>
                <c:f>'YE release'!$W$151:$W$170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release'!$T$151:$T$170</c:f>
              <c:numCache>
                <c:formatCode>_(* #,##0_);_(* \(#,##0\);_(* "-"??_);_(@_)</c:formatCode>
                <c:ptCount val="20"/>
                <c:pt idx="0">
                  <c:v>1922.4238279028432</c:v>
                </c:pt>
                <c:pt idx="1">
                  <c:v>736.66349720389076</c:v>
                </c:pt>
                <c:pt idx="2">
                  <c:v>3843.3073839300769</c:v>
                </c:pt>
                <c:pt idx="3">
                  <c:v>2675.7709372395188</c:v>
                </c:pt>
                <c:pt idx="4">
                  <c:v>1438.1803158548314</c:v>
                </c:pt>
                <c:pt idx="5">
                  <c:v>2410.3955550790456</c:v>
                </c:pt>
                <c:pt idx="6">
                  <c:v>4907.8179667886634</c:v>
                </c:pt>
                <c:pt idx="7">
                  <c:v>1099.3531869169062</c:v>
                </c:pt>
                <c:pt idx="8">
                  <c:v>1382.4500155882781</c:v>
                </c:pt>
                <c:pt idx="9">
                  <c:v>989.68210989918236</c:v>
                </c:pt>
                <c:pt idx="10">
                  <c:v>781.52055611959725</c:v>
                </c:pt>
                <c:pt idx="11">
                  <c:v>418.87113686560406</c:v>
                </c:pt>
                <c:pt idx="12">
                  <c:v>270.44801312254248</c:v>
                </c:pt>
                <c:pt idx="13">
                  <c:v>1042.8064475167103</c:v>
                </c:pt>
                <c:pt idx="14">
                  <c:v>444.25645898100896</c:v>
                </c:pt>
                <c:pt idx="15">
                  <c:v>1020.4374808313053</c:v>
                </c:pt>
                <c:pt idx="16">
                  <c:v>1317.887596623209</c:v>
                </c:pt>
                <c:pt idx="17">
                  <c:v>428.21401396713094</c:v>
                </c:pt>
                <c:pt idx="18">
                  <c:v>748.7006898917017</c:v>
                </c:pt>
                <c:pt idx="19">
                  <c:v>614.0574159632705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1-4EF2-B5B4-470E7E75D687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release'!$AB$151:$AB$170</c:f>
                <c:numCache>
                  <c:formatCode>General</c:formatCode>
                  <c:ptCount val="20"/>
                  <c:pt idx="0">
                    <c:v>1802.6669724086021</c:v>
                  </c:pt>
                  <c:pt idx="1">
                    <c:v>710.63482375528372</c:v>
                  </c:pt>
                  <c:pt idx="2">
                    <c:v>3566.5820217107243</c:v>
                  </c:pt>
                  <c:pt idx="3">
                    <c:v>2494.8511734373392</c:v>
                  </c:pt>
                  <c:pt idx="4">
                    <c:v>1360.7770371865033</c:v>
                  </c:pt>
                  <c:pt idx="5">
                    <c:v>2264.9049493189582</c:v>
                  </c:pt>
                  <c:pt idx="6">
                    <c:v>4577.2892323308361</c:v>
                  </c:pt>
                  <c:pt idx="7">
                    <c:v>1033.0285101814554</c:v>
                  </c:pt>
                  <c:pt idx="8">
                    <c:v>1318.8658597687406</c:v>
                  </c:pt>
                  <c:pt idx="9">
                    <c:v>929.87875878652994</c:v>
                  </c:pt>
                  <c:pt idx="10">
                    <c:v>731.6483052215965</c:v>
                  </c:pt>
                  <c:pt idx="11">
                    <c:v>397.49277792640703</c:v>
                  </c:pt>
                  <c:pt idx="12">
                    <c:v>404.79806304500778</c:v>
                  </c:pt>
                  <c:pt idx="13">
                    <c:v>1708.9310560444728</c:v>
                  </c:pt>
                  <c:pt idx="14">
                    <c:v>809.78725197270501</c:v>
                  </c:pt>
                  <c:pt idx="15">
                    <c:v>1897.0271621229574</c:v>
                  </c:pt>
                  <c:pt idx="16">
                    <c:v>2171.6713521645083</c:v>
                  </c:pt>
                  <c:pt idx="17">
                    <c:v>707.13022085510329</c:v>
                  </c:pt>
                  <c:pt idx="18">
                    <c:v>1158.3107598024424</c:v>
                  </c:pt>
                  <c:pt idx="19">
                    <c:v>1299.022805140381</c:v>
                  </c:pt>
                </c:numCache>
              </c:numRef>
            </c:plus>
            <c:minus>
              <c:numRef>
                <c:f>'YE release'!$AB$151:$AB$170</c:f>
                <c:numCache>
                  <c:formatCode>General</c:formatCode>
                  <c:ptCount val="20"/>
                  <c:pt idx="0">
                    <c:v>1802.6669724086021</c:v>
                  </c:pt>
                  <c:pt idx="1">
                    <c:v>710.63482375528372</c:v>
                  </c:pt>
                  <c:pt idx="2">
                    <c:v>3566.5820217107243</c:v>
                  </c:pt>
                  <c:pt idx="3">
                    <c:v>2494.8511734373392</c:v>
                  </c:pt>
                  <c:pt idx="4">
                    <c:v>1360.7770371865033</c:v>
                  </c:pt>
                  <c:pt idx="5">
                    <c:v>2264.9049493189582</c:v>
                  </c:pt>
                  <c:pt idx="6">
                    <c:v>4577.2892323308361</c:v>
                  </c:pt>
                  <c:pt idx="7">
                    <c:v>1033.0285101814554</c:v>
                  </c:pt>
                  <c:pt idx="8">
                    <c:v>1318.8658597687406</c:v>
                  </c:pt>
                  <c:pt idx="9">
                    <c:v>929.87875878652994</c:v>
                  </c:pt>
                  <c:pt idx="10">
                    <c:v>731.6483052215965</c:v>
                  </c:pt>
                  <c:pt idx="11">
                    <c:v>397.49277792640703</c:v>
                  </c:pt>
                  <c:pt idx="12">
                    <c:v>404.79806304500778</c:v>
                  </c:pt>
                  <c:pt idx="13">
                    <c:v>1708.9310560444728</c:v>
                  </c:pt>
                  <c:pt idx="14">
                    <c:v>809.78725197270501</c:v>
                  </c:pt>
                  <c:pt idx="15">
                    <c:v>1897.0271621229574</c:v>
                  </c:pt>
                  <c:pt idx="16">
                    <c:v>2171.6713521645083</c:v>
                  </c:pt>
                  <c:pt idx="17">
                    <c:v>707.13022085510329</c:v>
                  </c:pt>
                  <c:pt idx="18">
                    <c:v>1158.3107598024424</c:v>
                  </c:pt>
                  <c:pt idx="19">
                    <c:v>1299.022805140381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release'!$Y$151:$Y$170</c:f>
              <c:numCache>
                <c:formatCode>_(* #,##0_);_(* \(#,##0\);_(* "-"??_);_(@_)</c:formatCode>
                <c:ptCount val="20"/>
                <c:pt idx="0">
                  <c:v>2023.3247501678431</c:v>
                </c:pt>
                <c:pt idx="1">
                  <c:v>797.88316961989074</c:v>
                </c:pt>
                <c:pt idx="2">
                  <c:v>3963.1847071110769</c:v>
                </c:pt>
                <c:pt idx="3">
                  <c:v>2784.1540695755189</c:v>
                </c:pt>
                <c:pt idx="4">
                  <c:v>1655.1296143628315</c:v>
                </c:pt>
                <c:pt idx="5">
                  <c:v>2594.6168108370457</c:v>
                </c:pt>
                <c:pt idx="6">
                  <c:v>5141.9452493686631</c:v>
                </c:pt>
                <c:pt idx="7">
                  <c:v>1192.3531869169062</c:v>
                </c:pt>
                <c:pt idx="8">
                  <c:v>1459.4500155882781</c:v>
                </c:pt>
                <c:pt idx="9">
                  <c:v>1044.6821098991823</c:v>
                </c:pt>
                <c:pt idx="10">
                  <c:v>832.52055611959725</c:v>
                </c:pt>
                <c:pt idx="11">
                  <c:v>488.87113686560406</c:v>
                </c:pt>
                <c:pt idx="12">
                  <c:v>286.44801312254248</c:v>
                </c:pt>
                <c:pt idx="13">
                  <c:v>1085.8064475167103</c:v>
                </c:pt>
                <c:pt idx="14">
                  <c:v>463.25645898100896</c:v>
                </c:pt>
                <c:pt idx="15">
                  <c:v>1047.4374808313053</c:v>
                </c:pt>
                <c:pt idx="16">
                  <c:v>1339.887596623209</c:v>
                </c:pt>
                <c:pt idx="17">
                  <c:v>509.21401396713094</c:v>
                </c:pt>
                <c:pt idx="18">
                  <c:v>809.7006898917017</c:v>
                </c:pt>
                <c:pt idx="19">
                  <c:v>686.0574159632705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A1-4EF2-B5B4-470E7E75D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release'!$L$172:$L$191</c:f>
              </c:numRef>
            </c:plus>
            <c:minus>
              <c:numRef>
                <c:f>'YE release'!$L$172:$L$191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release'!$I$172:$I$191</c:f>
              <c:numCache>
                <c:formatCode>_(* #,##0_);_(* \(#,##0\);_(* "-"??_);_(@_)</c:formatCode>
                <c:ptCount val="20"/>
                <c:pt idx="0">
                  <c:v>53.765994773000003</c:v>
                </c:pt>
                <c:pt idx="1">
                  <c:v>75.25954471</c:v>
                </c:pt>
                <c:pt idx="2">
                  <c:v>76.478613285999998</c:v>
                </c:pt>
                <c:pt idx="3">
                  <c:v>155.63221484800002</c:v>
                </c:pt>
                <c:pt idx="4">
                  <c:v>149.16836616000001</c:v>
                </c:pt>
                <c:pt idx="5">
                  <c:v>146.315314656</c:v>
                </c:pt>
                <c:pt idx="6">
                  <c:v>73.973450932000006</c:v>
                </c:pt>
                <c:pt idx="7">
                  <c:v>166</c:v>
                </c:pt>
                <c:pt idx="8">
                  <c:v>217</c:v>
                </c:pt>
                <c:pt idx="9">
                  <c:v>191</c:v>
                </c:pt>
                <c:pt idx="10">
                  <c:v>200</c:v>
                </c:pt>
                <c:pt idx="11">
                  <c:v>257</c:v>
                </c:pt>
                <c:pt idx="12">
                  <c:v>115</c:v>
                </c:pt>
                <c:pt idx="13">
                  <c:v>74</c:v>
                </c:pt>
                <c:pt idx="14">
                  <c:v>89</c:v>
                </c:pt>
                <c:pt idx="15">
                  <c:v>222</c:v>
                </c:pt>
                <c:pt idx="16">
                  <c:v>127</c:v>
                </c:pt>
                <c:pt idx="17">
                  <c:v>188</c:v>
                </c:pt>
                <c:pt idx="18">
                  <c:v>178</c:v>
                </c:pt>
                <c:pt idx="19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1-46E8-9162-C55784E17C65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release'!$W$172:$W$191</c:f>
              </c:numRef>
            </c:plus>
            <c:minus>
              <c:numRef>
                <c:f>'YE release'!$W$172:$W$191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release'!$T$172:$T$191</c:f>
              <c:numCache>
                <c:formatCode>_(* #,##0_);_(* \(#,##0\);_(* "-"??_);_(@_)</c:formatCode>
                <c:ptCount val="20"/>
                <c:pt idx="0">
                  <c:v>61.974291092507372</c:v>
                </c:pt>
                <c:pt idx="1">
                  <c:v>145.49044807278466</c:v>
                </c:pt>
                <c:pt idx="2">
                  <c:v>321.71464497443731</c:v>
                </c:pt>
                <c:pt idx="3">
                  <c:v>142.42487485029432</c:v>
                </c:pt>
                <c:pt idx="4">
                  <c:v>57.520220280906443</c:v>
                </c:pt>
                <c:pt idx="5">
                  <c:v>73.324570405265902</c:v>
                </c:pt>
                <c:pt idx="6">
                  <c:v>58.339452937925763</c:v>
                </c:pt>
                <c:pt idx="7">
                  <c:v>110.69204933100247</c:v>
                </c:pt>
                <c:pt idx="8">
                  <c:v>76.639330562258436</c:v>
                </c:pt>
                <c:pt idx="9">
                  <c:v>79.70490378474878</c:v>
                </c:pt>
                <c:pt idx="10">
                  <c:v>113.78205062825646</c:v>
                </c:pt>
                <c:pt idx="11">
                  <c:v>50.686394949090406</c:v>
                </c:pt>
                <c:pt idx="12">
                  <c:v>86.894655979498012</c:v>
                </c:pt>
                <c:pt idx="13">
                  <c:v>43.66290954121969</c:v>
                </c:pt>
                <c:pt idx="14">
                  <c:v>64.617403885641124</c:v>
                </c:pt>
                <c:pt idx="15">
                  <c:v>86.505232732808878</c:v>
                </c:pt>
                <c:pt idx="16">
                  <c:v>28.970195229668285</c:v>
                </c:pt>
                <c:pt idx="17">
                  <c:v>58.535045443838456</c:v>
                </c:pt>
                <c:pt idx="18">
                  <c:v>64.608999723337789</c:v>
                </c:pt>
                <c:pt idx="19">
                  <c:v>58.536805114415735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1-46E8-9162-C55784E17C65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release'!$AB$172:$AB$191</c:f>
                <c:numCache>
                  <c:formatCode>General</c:formatCode>
                  <c:ptCount val="20"/>
                  <c:pt idx="0">
                    <c:v>112.58669465473172</c:v>
                  </c:pt>
                  <c:pt idx="1">
                    <c:v>264.26364910680689</c:v>
                  </c:pt>
                  <c:pt idx="2">
                    <c:v>571.18804460220883</c:v>
                  </c:pt>
                  <c:pt idx="3">
                    <c:v>258.75877795796328</c:v>
                  </c:pt>
                  <c:pt idx="4">
                    <c:v>104.47002533679726</c:v>
                  </c:pt>
                  <c:pt idx="5">
                    <c:v>133.07326412930604</c:v>
                  </c:pt>
                  <c:pt idx="6">
                    <c:v>105.91626132245865</c:v>
                  </c:pt>
                  <c:pt idx="7">
                    <c:v>201.04166705145056</c:v>
                  </c:pt>
                  <c:pt idx="8">
                    <c:v>139.19426798098186</c:v>
                  </c:pt>
                  <c:pt idx="9">
                    <c:v>144.76203870022113</c:v>
                  </c:pt>
                  <c:pt idx="10">
                    <c:v>202.13391357120815</c:v>
                  </c:pt>
                  <c:pt idx="11">
                    <c:v>90.354338973465886</c:v>
                  </c:pt>
                  <c:pt idx="12">
                    <c:v>187.15353734607726</c:v>
                  </c:pt>
                  <c:pt idx="13">
                    <c:v>92.736529288863906</c:v>
                  </c:pt>
                  <c:pt idx="14">
                    <c:v>163.5007009468824</c:v>
                  </c:pt>
                  <c:pt idx="15">
                    <c:v>211.64231019798854</c:v>
                  </c:pt>
                  <c:pt idx="16">
                    <c:v>78.47002377190492</c:v>
                  </c:pt>
                  <c:pt idx="17">
                    <c:v>141.32428706509484</c:v>
                  </c:pt>
                  <c:pt idx="18">
                    <c:v>204.96661857302138</c:v>
                  </c:pt>
                  <c:pt idx="19">
                    <c:v>237.93148535742574</c:v>
                  </c:pt>
                </c:numCache>
              </c:numRef>
            </c:plus>
            <c:minus>
              <c:numRef>
                <c:f>'YE release'!$AB$172:$AB$191</c:f>
                <c:numCache>
                  <c:formatCode>General</c:formatCode>
                  <c:ptCount val="20"/>
                  <c:pt idx="0">
                    <c:v>112.58669465473172</c:v>
                  </c:pt>
                  <c:pt idx="1">
                    <c:v>264.26364910680689</c:v>
                  </c:pt>
                  <c:pt idx="2">
                    <c:v>571.18804460220883</c:v>
                  </c:pt>
                  <c:pt idx="3">
                    <c:v>258.75877795796328</c:v>
                  </c:pt>
                  <c:pt idx="4">
                    <c:v>104.47002533679726</c:v>
                  </c:pt>
                  <c:pt idx="5">
                    <c:v>133.07326412930604</c:v>
                  </c:pt>
                  <c:pt idx="6">
                    <c:v>105.91626132245865</c:v>
                  </c:pt>
                  <c:pt idx="7">
                    <c:v>201.04166705145056</c:v>
                  </c:pt>
                  <c:pt idx="8">
                    <c:v>139.19426798098186</c:v>
                  </c:pt>
                  <c:pt idx="9">
                    <c:v>144.76203870022113</c:v>
                  </c:pt>
                  <c:pt idx="10">
                    <c:v>202.13391357120815</c:v>
                  </c:pt>
                  <c:pt idx="11">
                    <c:v>90.354338973465886</c:v>
                  </c:pt>
                  <c:pt idx="12">
                    <c:v>187.15353734607726</c:v>
                  </c:pt>
                  <c:pt idx="13">
                    <c:v>92.736529288863906</c:v>
                  </c:pt>
                  <c:pt idx="14">
                    <c:v>163.5007009468824</c:v>
                  </c:pt>
                  <c:pt idx="15">
                    <c:v>211.64231019798854</c:v>
                  </c:pt>
                  <c:pt idx="16">
                    <c:v>78.47002377190492</c:v>
                  </c:pt>
                  <c:pt idx="17">
                    <c:v>141.32428706509484</c:v>
                  </c:pt>
                  <c:pt idx="18">
                    <c:v>204.96661857302138</c:v>
                  </c:pt>
                  <c:pt idx="19">
                    <c:v>237.93148535742574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release'!$Y$172:$Y$191</c:f>
              <c:numCache>
                <c:formatCode>_(* #,##0_);_(* \(#,##0\);_(* "-"??_);_(@_)</c:formatCode>
                <c:ptCount val="20"/>
                <c:pt idx="0">
                  <c:v>115.74028586550737</c:v>
                </c:pt>
                <c:pt idx="1">
                  <c:v>220.74999278278466</c:v>
                </c:pt>
                <c:pt idx="2">
                  <c:v>398.19325826043729</c:v>
                </c:pt>
                <c:pt idx="3">
                  <c:v>298.05708969829436</c:v>
                </c:pt>
                <c:pt idx="4">
                  <c:v>206.68858644090645</c:v>
                </c:pt>
                <c:pt idx="5">
                  <c:v>219.63988506126589</c:v>
                </c:pt>
                <c:pt idx="6">
                  <c:v>132.31290386992578</c:v>
                </c:pt>
                <c:pt idx="7">
                  <c:v>276.69204933100247</c:v>
                </c:pt>
                <c:pt idx="8">
                  <c:v>293.63933056225846</c:v>
                </c:pt>
                <c:pt idx="9">
                  <c:v>270.70490378474881</c:v>
                </c:pt>
                <c:pt idx="10">
                  <c:v>313.78205062825646</c:v>
                </c:pt>
                <c:pt idx="11">
                  <c:v>307.68639494909041</c:v>
                </c:pt>
                <c:pt idx="12">
                  <c:v>201.894655979498</c:v>
                </c:pt>
                <c:pt idx="13">
                  <c:v>117.66290954121969</c:v>
                </c:pt>
                <c:pt idx="14">
                  <c:v>153.61740388564112</c:v>
                </c:pt>
                <c:pt idx="15">
                  <c:v>308.50523273280885</c:v>
                </c:pt>
                <c:pt idx="16">
                  <c:v>155.97019522966829</c:v>
                </c:pt>
                <c:pt idx="17">
                  <c:v>246.53504544383844</c:v>
                </c:pt>
                <c:pt idx="18">
                  <c:v>242.60899972333777</c:v>
                </c:pt>
                <c:pt idx="19">
                  <c:v>413.53680511441576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1-46E8-9162-C55784E1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release'!$L$193:$L$212</c:f>
              </c:numRef>
            </c:plus>
            <c:minus>
              <c:numRef>
                <c:f>'YE release'!$L$193:$L$212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release'!$I$193:$I$212</c:f>
              <c:numCache>
                <c:formatCode>_(* #,##0_);_(* \(#,##0\);_(* "-"??_);_(@_)</c:formatCode>
                <c:ptCount val="20"/>
                <c:pt idx="0">
                  <c:v>649.877531342</c:v>
                </c:pt>
                <c:pt idx="1">
                  <c:v>539.99257865499999</c:v>
                </c:pt>
                <c:pt idx="2">
                  <c:v>514.05407050999997</c:v>
                </c:pt>
                <c:pt idx="3">
                  <c:v>620.63775852399999</c:v>
                </c:pt>
                <c:pt idx="4">
                  <c:v>730.522711211</c:v>
                </c:pt>
                <c:pt idx="5">
                  <c:v>568.28913299500005</c:v>
                </c:pt>
                <c:pt idx="6">
                  <c:v>818.24202966500002</c:v>
                </c:pt>
                <c:pt idx="7">
                  <c:v>677</c:v>
                </c:pt>
                <c:pt idx="8">
                  <c:v>678</c:v>
                </c:pt>
                <c:pt idx="9">
                  <c:v>561</c:v>
                </c:pt>
                <c:pt idx="10">
                  <c:v>367</c:v>
                </c:pt>
                <c:pt idx="11">
                  <c:v>659</c:v>
                </c:pt>
                <c:pt idx="12">
                  <c:v>647</c:v>
                </c:pt>
                <c:pt idx="13">
                  <c:v>1123</c:v>
                </c:pt>
                <c:pt idx="14">
                  <c:v>1053</c:v>
                </c:pt>
                <c:pt idx="15">
                  <c:v>737</c:v>
                </c:pt>
                <c:pt idx="16">
                  <c:v>908</c:v>
                </c:pt>
                <c:pt idx="17">
                  <c:v>926</c:v>
                </c:pt>
                <c:pt idx="18">
                  <c:v>1623</c:v>
                </c:pt>
                <c:pt idx="19">
                  <c:v>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C-4FE8-9EDD-3DF1DFACEEAB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release'!$W$193:$W$212</c:f>
              </c:numRef>
            </c:plus>
            <c:minus>
              <c:numRef>
                <c:f>'YE release'!$W$193:$W$212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release'!$T$193:$T$212</c:f>
              <c:numCache>
                <c:formatCode>_(* #,##0_);_(* \(#,##0\);_(* "-"??_);_(@_)</c:formatCode>
                <c:ptCount val="20"/>
                <c:pt idx="0">
                  <c:v>672.86700153107552</c:v>
                </c:pt>
                <c:pt idx="1">
                  <c:v>478.29827493993423</c:v>
                </c:pt>
                <c:pt idx="2">
                  <c:v>443.34723281093488</c:v>
                </c:pt>
                <c:pt idx="3">
                  <c:v>503.58032128721499</c:v>
                </c:pt>
                <c:pt idx="4">
                  <c:v>649.96257709733231</c:v>
                </c:pt>
                <c:pt idx="5">
                  <c:v>558.4241334261435</c:v>
                </c:pt>
                <c:pt idx="6">
                  <c:v>643.06747354807396</c:v>
                </c:pt>
                <c:pt idx="7">
                  <c:v>508.39838359209364</c:v>
                </c:pt>
                <c:pt idx="8">
                  <c:v>534.7754035381937</c:v>
                </c:pt>
                <c:pt idx="9">
                  <c:v>269.07704818100314</c:v>
                </c:pt>
                <c:pt idx="10">
                  <c:v>112.00288033114776</c:v>
                </c:pt>
                <c:pt idx="11">
                  <c:v>133.41236154499359</c:v>
                </c:pt>
                <c:pt idx="12">
                  <c:v>287.15692328996369</c:v>
                </c:pt>
                <c:pt idx="13">
                  <c:v>272.39669579293695</c:v>
                </c:pt>
                <c:pt idx="14">
                  <c:v>111.37642792645275</c:v>
                </c:pt>
                <c:pt idx="15">
                  <c:v>308.01944263526468</c:v>
                </c:pt>
                <c:pt idx="16">
                  <c:v>146.32940427633164</c:v>
                </c:pt>
                <c:pt idx="17">
                  <c:v>441.50904455494879</c:v>
                </c:pt>
                <c:pt idx="18">
                  <c:v>533.07292117805127</c:v>
                </c:pt>
                <c:pt idx="19">
                  <c:v>380.4719931267166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C-4FE8-9EDD-3DF1DFACEEAB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release'!$AB$193:$AB$212</c:f>
                <c:numCache>
                  <c:formatCode>General</c:formatCode>
                  <c:ptCount val="20"/>
                  <c:pt idx="0">
                    <c:v>924.76630440185431</c:v>
                  </c:pt>
                  <c:pt idx="1">
                    <c:v>681.9076936357302</c:v>
                  </c:pt>
                  <c:pt idx="2">
                    <c:v>636.62501897612185</c:v>
                  </c:pt>
                  <c:pt idx="3">
                    <c:v>735.87349339682908</c:v>
                  </c:pt>
                  <c:pt idx="4">
                    <c:v>925.55938788016385</c:v>
                  </c:pt>
                  <c:pt idx="5">
                    <c:v>776.21313782129516</c:v>
                  </c:pt>
                  <c:pt idx="6">
                    <c:v>948.91872917585295</c:v>
                  </c:pt>
                  <c:pt idx="7">
                    <c:v>581.05947811515705</c:v>
                  </c:pt>
                  <c:pt idx="8">
                    <c:v>613.04388716593792</c:v>
                  </c:pt>
                  <c:pt idx="9">
                    <c:v>309.51430703163169</c:v>
                  </c:pt>
                  <c:pt idx="10">
                    <c:v>129.76119205376429</c:v>
                  </c:pt>
                  <c:pt idx="11">
                    <c:v>152.60259097848669</c:v>
                  </c:pt>
                  <c:pt idx="12">
                    <c:v>450.02557003914274</c:v>
                  </c:pt>
                  <c:pt idx="13">
                    <c:v>285.19732705550939</c:v>
                  </c:pt>
                  <c:pt idx="14">
                    <c:v>148.65863016756913</c:v>
                  </c:pt>
                  <c:pt idx="15">
                    <c:v>436.97508947482316</c:v>
                  </c:pt>
                  <c:pt idx="16">
                    <c:v>210.65671900889308</c:v>
                  </c:pt>
                  <c:pt idx="17">
                    <c:v>457.25593399257951</c:v>
                  </c:pt>
                  <c:pt idx="18">
                    <c:v>853.92221949075849</c:v>
                  </c:pt>
                  <c:pt idx="19">
                    <c:v>456.76974164876083</c:v>
                  </c:pt>
                </c:numCache>
              </c:numRef>
            </c:plus>
            <c:minus>
              <c:numRef>
                <c:f>'YE release'!$AB$193:$AB$212</c:f>
                <c:numCache>
                  <c:formatCode>General</c:formatCode>
                  <c:ptCount val="20"/>
                  <c:pt idx="0">
                    <c:v>924.76630440185431</c:v>
                  </c:pt>
                  <c:pt idx="1">
                    <c:v>681.9076936357302</c:v>
                  </c:pt>
                  <c:pt idx="2">
                    <c:v>636.62501897612185</c:v>
                  </c:pt>
                  <c:pt idx="3">
                    <c:v>735.87349339682908</c:v>
                  </c:pt>
                  <c:pt idx="4">
                    <c:v>925.55938788016385</c:v>
                  </c:pt>
                  <c:pt idx="5">
                    <c:v>776.21313782129516</c:v>
                  </c:pt>
                  <c:pt idx="6">
                    <c:v>948.91872917585295</c:v>
                  </c:pt>
                  <c:pt idx="7">
                    <c:v>581.05947811515705</c:v>
                  </c:pt>
                  <c:pt idx="8">
                    <c:v>613.04388716593792</c:v>
                  </c:pt>
                  <c:pt idx="9">
                    <c:v>309.51430703163169</c:v>
                  </c:pt>
                  <c:pt idx="10">
                    <c:v>129.76119205376429</c:v>
                  </c:pt>
                  <c:pt idx="11">
                    <c:v>152.60259097848669</c:v>
                  </c:pt>
                  <c:pt idx="12">
                    <c:v>450.02557003914274</c:v>
                  </c:pt>
                  <c:pt idx="13">
                    <c:v>285.19732705550939</c:v>
                  </c:pt>
                  <c:pt idx="14">
                    <c:v>148.65863016756913</c:v>
                  </c:pt>
                  <c:pt idx="15">
                    <c:v>436.97508947482316</c:v>
                  </c:pt>
                  <c:pt idx="16">
                    <c:v>210.65671900889308</c:v>
                  </c:pt>
                  <c:pt idx="17">
                    <c:v>457.25593399257951</c:v>
                  </c:pt>
                  <c:pt idx="18">
                    <c:v>853.92221949075849</c:v>
                  </c:pt>
                  <c:pt idx="19">
                    <c:v>456.76974164876083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release'!$Y$193:$Y$212</c:f>
              <c:numCache>
                <c:formatCode>_(* #,##0_);_(* \(#,##0\);_(* "-"??_);_(@_)</c:formatCode>
                <c:ptCount val="20"/>
                <c:pt idx="0">
                  <c:v>1322.7445328730755</c:v>
                </c:pt>
                <c:pt idx="1">
                  <c:v>1018.2908535949342</c:v>
                </c:pt>
                <c:pt idx="2">
                  <c:v>957.40130332093486</c:v>
                </c:pt>
                <c:pt idx="3">
                  <c:v>1124.2180798112149</c:v>
                </c:pt>
                <c:pt idx="4">
                  <c:v>1380.4852883083322</c:v>
                </c:pt>
                <c:pt idx="5">
                  <c:v>1126.7132664211435</c:v>
                </c:pt>
                <c:pt idx="6">
                  <c:v>1461.3095032130741</c:v>
                </c:pt>
                <c:pt idx="7">
                  <c:v>1185.3983835920935</c:v>
                </c:pt>
                <c:pt idx="8">
                  <c:v>1212.7754035381936</c:v>
                </c:pt>
                <c:pt idx="9">
                  <c:v>830.07704818100319</c:v>
                </c:pt>
                <c:pt idx="10">
                  <c:v>479.00288033114776</c:v>
                </c:pt>
                <c:pt idx="11">
                  <c:v>792.41236154499359</c:v>
                </c:pt>
                <c:pt idx="12">
                  <c:v>934.15692328996374</c:v>
                </c:pt>
                <c:pt idx="13">
                  <c:v>1395.396695792937</c:v>
                </c:pt>
                <c:pt idx="14">
                  <c:v>1164.3764279264528</c:v>
                </c:pt>
                <c:pt idx="15">
                  <c:v>1045.0194426352646</c:v>
                </c:pt>
                <c:pt idx="16">
                  <c:v>1054.3294042763316</c:v>
                </c:pt>
                <c:pt idx="17">
                  <c:v>1367.5090445549488</c:v>
                </c:pt>
                <c:pt idx="18">
                  <c:v>2156.0729211780513</c:v>
                </c:pt>
                <c:pt idx="19">
                  <c:v>1840.4719931267166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C-4FE8-9EDD-3DF1DFACE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EWYKT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release'!$L$298:$L$317</c:f>
              </c:numRef>
            </c:plus>
            <c:minus>
              <c:numRef>
                <c:f>'YE release'!$L$298:$L$317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release'!$I$298:$I$317</c:f>
              <c:numCache>
                <c:formatCode>_(* #,##0_);_(* \(#,##0\);_(* "-"??_);_(@_)</c:formatCode>
                <c:ptCount val="20"/>
                <c:pt idx="0">
                  <c:v>1.5332598239999999</c:v>
                </c:pt>
                <c:pt idx="1">
                  <c:v>4.2164645160000003</c:v>
                </c:pt>
                <c:pt idx="2">
                  <c:v>10.157846334</c:v>
                </c:pt>
                <c:pt idx="3">
                  <c:v>7.8579565979999995</c:v>
                </c:pt>
                <c:pt idx="4">
                  <c:v>26.065417007999997</c:v>
                </c:pt>
                <c:pt idx="5">
                  <c:v>12.074421114</c:v>
                </c:pt>
                <c:pt idx="6">
                  <c:v>7.0913266859999995</c:v>
                </c:pt>
                <c:pt idx="7">
                  <c:v>9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  <c:pt idx="11">
                  <c:v>10</c:v>
                </c:pt>
                <c:pt idx="12">
                  <c:v>16</c:v>
                </c:pt>
                <c:pt idx="13">
                  <c:v>9</c:v>
                </c:pt>
                <c:pt idx="14">
                  <c:v>13</c:v>
                </c:pt>
                <c:pt idx="15">
                  <c:v>31</c:v>
                </c:pt>
                <c:pt idx="16">
                  <c:v>65</c:v>
                </c:pt>
                <c:pt idx="17">
                  <c:v>93</c:v>
                </c:pt>
                <c:pt idx="18">
                  <c:v>90</c:v>
                </c:pt>
                <c:pt idx="19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C-4732-8E69-FB22F07FF96D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release'!$W$298:$W$317</c:f>
              </c:numRef>
            </c:plus>
            <c:minus>
              <c:numRef>
                <c:f>'YE release'!$W$298:$W$317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release'!$T$298:$T$317</c:f>
              <c:numCache>
                <c:formatCode>_(* #,##0_);_(* \(#,##0\);_(* "-"??_);_(@_)</c:formatCode>
                <c:ptCount val="20"/>
                <c:pt idx="0">
                  <c:v>2.0335182024775373</c:v>
                </c:pt>
                <c:pt idx="1">
                  <c:v>3.7646157492020063</c:v>
                </c:pt>
                <c:pt idx="2">
                  <c:v>6.5802563372478291</c:v>
                </c:pt>
                <c:pt idx="3">
                  <c:v>8.4469217641374659</c:v>
                </c:pt>
                <c:pt idx="4">
                  <c:v>8.227927496178344</c:v>
                </c:pt>
                <c:pt idx="5">
                  <c:v>8.019361526693471</c:v>
                </c:pt>
                <c:pt idx="6">
                  <c:v>7.1538127533312368</c:v>
                </c:pt>
                <c:pt idx="7">
                  <c:v>0</c:v>
                </c:pt>
                <c:pt idx="8">
                  <c:v>1.2720463097896573</c:v>
                </c:pt>
                <c:pt idx="9">
                  <c:v>1.9532658612276719</c:v>
                </c:pt>
                <c:pt idx="10">
                  <c:v>1.3206162858991775</c:v>
                </c:pt>
                <c:pt idx="11">
                  <c:v>1.1800981244917181</c:v>
                </c:pt>
                <c:pt idx="12">
                  <c:v>0.26237922663333335</c:v>
                </c:pt>
                <c:pt idx="13">
                  <c:v>0.54362693756891189</c:v>
                </c:pt>
                <c:pt idx="14">
                  <c:v>1.837806941596958</c:v>
                </c:pt>
                <c:pt idx="15">
                  <c:v>1.4891957907269151</c:v>
                </c:pt>
                <c:pt idx="16">
                  <c:v>0</c:v>
                </c:pt>
                <c:pt idx="17">
                  <c:v>38.10436681222707</c:v>
                </c:pt>
                <c:pt idx="18">
                  <c:v>0</c:v>
                </c:pt>
                <c:pt idx="19">
                  <c:v>12.127325121112012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C-4732-8E69-FB22F07FF96D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release'!$AB$298:$AB$317</c:f>
                <c:numCache>
                  <c:formatCode>General</c:formatCode>
                  <c:ptCount val="20"/>
                  <c:pt idx="0">
                    <c:v>4.035369751170097</c:v>
                  </c:pt>
                  <c:pt idx="1">
                    <c:v>7.6020542091176901</c:v>
                  </c:pt>
                  <c:pt idx="2">
                    <c:v>13.657386545429038</c:v>
                  </c:pt>
                  <c:pt idx="3">
                    <c:v>16.890596240603369</c:v>
                  </c:pt>
                  <c:pt idx="4">
                    <c:v>19.930236634492829</c:v>
                  </c:pt>
                  <c:pt idx="5">
                    <c:v>16.598545791119935</c:v>
                  </c:pt>
                  <c:pt idx="6">
                    <c:v>14.347536533225819</c:v>
                  </c:pt>
                  <c:pt idx="7">
                    <c:v>0</c:v>
                  </c:pt>
                  <c:pt idx="8">
                    <c:v>2.4924505920195563</c:v>
                  </c:pt>
                  <c:pt idx="9">
                    <c:v>4.76734730165151</c:v>
                  </c:pt>
                  <c:pt idx="10">
                    <c:v>3.2177381302087156</c:v>
                  </c:pt>
                  <c:pt idx="11">
                    <c:v>2.8751979916355959</c:v>
                  </c:pt>
                  <c:pt idx="12">
                    <c:v>2.1605376490980039</c:v>
                  </c:pt>
                  <c:pt idx="13">
                    <c:v>1.5248528524456348</c:v>
                  </c:pt>
                  <c:pt idx="14">
                    <c:v>3.3361513615275071</c:v>
                  </c:pt>
                  <c:pt idx="15">
                    <c:v>2.9045706287090045</c:v>
                  </c:pt>
                  <c:pt idx="16">
                    <c:v>0</c:v>
                  </c:pt>
                  <c:pt idx="17">
                    <c:v>125.58410754337487</c:v>
                  </c:pt>
                  <c:pt idx="18">
                    <c:v>0</c:v>
                  </c:pt>
                  <c:pt idx="19">
                    <c:v>27.200041046429394</c:v>
                  </c:pt>
                </c:numCache>
              </c:numRef>
            </c:plus>
            <c:minus>
              <c:numRef>
                <c:f>'YE release'!$AB$298:$AB$317</c:f>
                <c:numCache>
                  <c:formatCode>General</c:formatCode>
                  <c:ptCount val="20"/>
                  <c:pt idx="0">
                    <c:v>4.035369751170097</c:v>
                  </c:pt>
                  <c:pt idx="1">
                    <c:v>7.6020542091176901</c:v>
                  </c:pt>
                  <c:pt idx="2">
                    <c:v>13.657386545429038</c:v>
                  </c:pt>
                  <c:pt idx="3">
                    <c:v>16.890596240603369</c:v>
                  </c:pt>
                  <c:pt idx="4">
                    <c:v>19.930236634492829</c:v>
                  </c:pt>
                  <c:pt idx="5">
                    <c:v>16.598545791119935</c:v>
                  </c:pt>
                  <c:pt idx="6">
                    <c:v>14.347536533225819</c:v>
                  </c:pt>
                  <c:pt idx="7">
                    <c:v>0</c:v>
                  </c:pt>
                  <c:pt idx="8">
                    <c:v>2.4924505920195563</c:v>
                  </c:pt>
                  <c:pt idx="9">
                    <c:v>4.76734730165151</c:v>
                  </c:pt>
                  <c:pt idx="10">
                    <c:v>3.2177381302087156</c:v>
                  </c:pt>
                  <c:pt idx="11">
                    <c:v>2.8751979916355959</c:v>
                  </c:pt>
                  <c:pt idx="12">
                    <c:v>2.1605376490980039</c:v>
                  </c:pt>
                  <c:pt idx="13">
                    <c:v>1.5248528524456348</c:v>
                  </c:pt>
                  <c:pt idx="14">
                    <c:v>3.3361513615275071</c:v>
                  </c:pt>
                  <c:pt idx="15">
                    <c:v>2.9045706287090045</c:v>
                  </c:pt>
                  <c:pt idx="16">
                    <c:v>0</c:v>
                  </c:pt>
                  <c:pt idx="17">
                    <c:v>125.58410754337487</c:v>
                  </c:pt>
                  <c:pt idx="18">
                    <c:v>0</c:v>
                  </c:pt>
                  <c:pt idx="19">
                    <c:v>27.200041046429394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release'!$Y$298:$Y$317</c:f>
              <c:numCache>
                <c:formatCode>_(* #,##0_);_(* \(#,##0\);_(* "-"??_);_(@_)</c:formatCode>
                <c:ptCount val="20"/>
                <c:pt idx="0">
                  <c:v>3.5667780264775373</c:v>
                </c:pt>
                <c:pt idx="1">
                  <c:v>7.9810802652020065</c:v>
                </c:pt>
                <c:pt idx="2">
                  <c:v>16.73810267124783</c:v>
                </c:pt>
                <c:pt idx="3">
                  <c:v>16.304878362137465</c:v>
                </c:pt>
                <c:pt idx="4">
                  <c:v>34.293344504178343</c:v>
                </c:pt>
                <c:pt idx="5">
                  <c:v>20.093782640693469</c:v>
                </c:pt>
                <c:pt idx="6">
                  <c:v>14.245139439331236</c:v>
                </c:pt>
                <c:pt idx="7">
                  <c:v>9</c:v>
                </c:pt>
                <c:pt idx="8">
                  <c:v>8.2720463097896566</c:v>
                </c:pt>
                <c:pt idx="9">
                  <c:v>13.953265861227672</c:v>
                </c:pt>
                <c:pt idx="10">
                  <c:v>2.3206162858991775</c:v>
                </c:pt>
                <c:pt idx="11">
                  <c:v>11.180098124491717</c:v>
                </c:pt>
                <c:pt idx="12">
                  <c:v>16.262379226633332</c:v>
                </c:pt>
                <c:pt idx="13">
                  <c:v>9.5436269375689111</c:v>
                </c:pt>
                <c:pt idx="14">
                  <c:v>14.837806941596957</c:v>
                </c:pt>
                <c:pt idx="15">
                  <c:v>32.489195790726917</c:v>
                </c:pt>
                <c:pt idx="16">
                  <c:v>65</c:v>
                </c:pt>
                <c:pt idx="17">
                  <c:v>131.10436681222706</c:v>
                </c:pt>
                <c:pt idx="18">
                  <c:v>90</c:v>
                </c:pt>
                <c:pt idx="19">
                  <c:v>257.12732512111199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C-4732-8E69-FB22F07F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release'!$L$214:$L$233</c:f>
              </c:numRef>
            </c:plus>
            <c:minus>
              <c:numRef>
                <c:f>'YE release'!$L$214:$L$233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release'!$I$214:$I$233</c:f>
              <c:numCache>
                <c:formatCode>_(* #,##0_);_(* \(#,##0\);_(* "-"??_);_(@_)</c:formatCode>
                <c:ptCount val="20"/>
                <c:pt idx="0">
                  <c:v>499.61109274999995</c:v>
                </c:pt>
                <c:pt idx="1">
                  <c:v>657.23915179999995</c:v>
                </c:pt>
                <c:pt idx="2">
                  <c:v>403.02973864999996</c:v>
                </c:pt>
                <c:pt idx="3">
                  <c:v>342.89417854999999</c:v>
                </c:pt>
                <c:pt idx="4">
                  <c:v>431.88265889999997</c:v>
                </c:pt>
                <c:pt idx="5">
                  <c:v>341.37560379999996</c:v>
                </c:pt>
                <c:pt idx="6">
                  <c:v>396.34800974999996</c:v>
                </c:pt>
                <c:pt idx="7">
                  <c:v>122</c:v>
                </c:pt>
                <c:pt idx="8">
                  <c:v>100</c:v>
                </c:pt>
                <c:pt idx="9">
                  <c:v>108</c:v>
                </c:pt>
                <c:pt idx="10">
                  <c:v>93</c:v>
                </c:pt>
                <c:pt idx="11">
                  <c:v>122</c:v>
                </c:pt>
                <c:pt idx="12">
                  <c:v>51</c:v>
                </c:pt>
                <c:pt idx="13">
                  <c:v>159</c:v>
                </c:pt>
                <c:pt idx="14">
                  <c:v>101</c:v>
                </c:pt>
                <c:pt idx="15">
                  <c:v>75</c:v>
                </c:pt>
                <c:pt idx="16">
                  <c:v>73</c:v>
                </c:pt>
                <c:pt idx="17">
                  <c:v>73</c:v>
                </c:pt>
                <c:pt idx="18">
                  <c:v>90</c:v>
                </c:pt>
                <c:pt idx="19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8-44FB-8F67-916CBA6E4BA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release'!$W$214:$W$233</c:f>
              </c:numRef>
            </c:plus>
            <c:minus>
              <c:numRef>
                <c:f>'YE release'!$W$214:$W$233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release'!$T$214:$T$233</c:f>
              <c:numCache>
                <c:formatCode>_(* #,##0_);_(* \(#,##0\);_(* "-"??_);_(@_)</c:formatCode>
                <c:ptCount val="20"/>
                <c:pt idx="0">
                  <c:v>1198.7200195586527</c:v>
                </c:pt>
                <c:pt idx="1">
                  <c:v>1355.300694658677</c:v>
                </c:pt>
                <c:pt idx="2">
                  <c:v>957.39945965049174</c:v>
                </c:pt>
                <c:pt idx="3">
                  <c:v>902.57830795643304</c:v>
                </c:pt>
                <c:pt idx="4">
                  <c:v>1097.1396502431908</c:v>
                </c:pt>
                <c:pt idx="5">
                  <c:v>868.71818485127881</c:v>
                </c:pt>
                <c:pt idx="6">
                  <c:v>1084.778017998452</c:v>
                </c:pt>
                <c:pt idx="7">
                  <c:v>1048.7193836195634</c:v>
                </c:pt>
                <c:pt idx="8">
                  <c:v>790.25848676322221</c:v>
                </c:pt>
                <c:pt idx="9">
                  <c:v>834.42307833107031</c:v>
                </c:pt>
                <c:pt idx="10">
                  <c:v>543.28938408001954</c:v>
                </c:pt>
                <c:pt idx="11">
                  <c:v>373.22350520001254</c:v>
                </c:pt>
                <c:pt idx="12">
                  <c:v>318.51326902949802</c:v>
                </c:pt>
                <c:pt idx="13">
                  <c:v>162.94135000670536</c:v>
                </c:pt>
                <c:pt idx="14">
                  <c:v>132.64134784990634</c:v>
                </c:pt>
                <c:pt idx="15">
                  <c:v>88.907772397386609</c:v>
                </c:pt>
                <c:pt idx="16">
                  <c:v>94.147332431897851</c:v>
                </c:pt>
                <c:pt idx="17">
                  <c:v>121.74674228604925</c:v>
                </c:pt>
                <c:pt idx="18">
                  <c:v>268.49790115543703</c:v>
                </c:pt>
                <c:pt idx="19">
                  <c:v>669.53669633074526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8-44FB-8F67-916CBA6E4BA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release'!$AB$214:$AB$233</c:f>
                <c:numCache>
                  <c:formatCode>General</c:formatCode>
                  <c:ptCount val="20"/>
                  <c:pt idx="0">
                    <c:v>1607.627561529149</c:v>
                  </c:pt>
                  <c:pt idx="1">
                    <c:v>1838.7310377406611</c:v>
                  </c:pt>
                  <c:pt idx="2">
                    <c:v>1284.8412252900598</c:v>
                  </c:pt>
                  <c:pt idx="3">
                    <c:v>1203.6861470383897</c:v>
                  </c:pt>
                  <c:pt idx="4">
                    <c:v>1466.1409645678659</c:v>
                  </c:pt>
                  <c:pt idx="5">
                    <c:v>1160.7756435845345</c:v>
                  </c:pt>
                  <c:pt idx="6">
                    <c:v>1443.6540964380824</c:v>
                  </c:pt>
                  <c:pt idx="7">
                    <c:v>1020.9094742874465</c:v>
                  </c:pt>
                  <c:pt idx="8">
                    <c:v>752.5706066823335</c:v>
                  </c:pt>
                  <c:pt idx="9">
                    <c:v>802.93705887845204</c:v>
                  </c:pt>
                  <c:pt idx="10">
                    <c:v>517.9609916884275</c:v>
                  </c:pt>
                  <c:pt idx="11">
                    <c:v>353.69012183502429</c:v>
                  </c:pt>
                  <c:pt idx="12">
                    <c:v>342.22897774955919</c:v>
                  </c:pt>
                  <c:pt idx="13">
                    <c:v>248.64904845895859</c:v>
                  </c:pt>
                  <c:pt idx="14">
                    <c:v>156.53958761593535</c:v>
                  </c:pt>
                  <c:pt idx="15">
                    <c:v>174.87191704364301</c:v>
                  </c:pt>
                  <c:pt idx="16">
                    <c:v>129.57446415046155</c:v>
                  </c:pt>
                  <c:pt idx="17">
                    <c:v>183.78316628460948</c:v>
                  </c:pt>
                  <c:pt idx="18">
                    <c:v>346.23552544662243</c:v>
                  </c:pt>
                  <c:pt idx="19">
                    <c:v>1065.8983306329546</c:v>
                  </c:pt>
                </c:numCache>
              </c:numRef>
            </c:plus>
            <c:minus>
              <c:numRef>
                <c:f>'YE release'!$AB$214:$AB$233</c:f>
                <c:numCache>
                  <c:formatCode>General</c:formatCode>
                  <c:ptCount val="20"/>
                  <c:pt idx="0">
                    <c:v>1607.627561529149</c:v>
                  </c:pt>
                  <c:pt idx="1">
                    <c:v>1838.7310377406611</c:v>
                  </c:pt>
                  <c:pt idx="2">
                    <c:v>1284.8412252900598</c:v>
                  </c:pt>
                  <c:pt idx="3">
                    <c:v>1203.6861470383897</c:v>
                  </c:pt>
                  <c:pt idx="4">
                    <c:v>1466.1409645678659</c:v>
                  </c:pt>
                  <c:pt idx="5">
                    <c:v>1160.7756435845345</c:v>
                  </c:pt>
                  <c:pt idx="6">
                    <c:v>1443.6540964380824</c:v>
                  </c:pt>
                  <c:pt idx="7">
                    <c:v>1020.9094742874465</c:v>
                  </c:pt>
                  <c:pt idx="8">
                    <c:v>752.5706066823335</c:v>
                  </c:pt>
                  <c:pt idx="9">
                    <c:v>802.93705887845204</c:v>
                  </c:pt>
                  <c:pt idx="10">
                    <c:v>517.9609916884275</c:v>
                  </c:pt>
                  <c:pt idx="11">
                    <c:v>353.69012183502429</c:v>
                  </c:pt>
                  <c:pt idx="12">
                    <c:v>342.22897774955919</c:v>
                  </c:pt>
                  <c:pt idx="13">
                    <c:v>248.64904845895859</c:v>
                  </c:pt>
                  <c:pt idx="14">
                    <c:v>156.53958761593535</c:v>
                  </c:pt>
                  <c:pt idx="15">
                    <c:v>174.87191704364301</c:v>
                  </c:pt>
                  <c:pt idx="16">
                    <c:v>129.57446415046155</c:v>
                  </c:pt>
                  <c:pt idx="17">
                    <c:v>183.78316628460948</c:v>
                  </c:pt>
                  <c:pt idx="18">
                    <c:v>346.23552544662243</c:v>
                  </c:pt>
                  <c:pt idx="19">
                    <c:v>1065.8983306329546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release'!$Y$214:$Y$233</c:f>
              <c:numCache>
                <c:formatCode>_(* #,##0_);_(* \(#,##0\);_(* "-"??_);_(@_)</c:formatCode>
                <c:ptCount val="20"/>
                <c:pt idx="0">
                  <c:v>1698.3311123086526</c:v>
                </c:pt>
                <c:pt idx="1">
                  <c:v>2012.5398464586769</c:v>
                </c:pt>
                <c:pt idx="2">
                  <c:v>1360.4291983004916</c:v>
                </c:pt>
                <c:pt idx="3">
                  <c:v>1245.4724865064331</c:v>
                </c:pt>
                <c:pt idx="4">
                  <c:v>1529.0223091431908</c:v>
                </c:pt>
                <c:pt idx="5">
                  <c:v>1210.0937886512788</c:v>
                </c:pt>
                <c:pt idx="6">
                  <c:v>1481.1260277484521</c:v>
                </c:pt>
                <c:pt idx="7">
                  <c:v>1170.7193836195634</c:v>
                </c:pt>
                <c:pt idx="8">
                  <c:v>890.25848676322221</c:v>
                </c:pt>
                <c:pt idx="9">
                  <c:v>942.42307833107031</c:v>
                </c:pt>
                <c:pt idx="10">
                  <c:v>636.28938408001954</c:v>
                </c:pt>
                <c:pt idx="11">
                  <c:v>495.22350520001254</c:v>
                </c:pt>
                <c:pt idx="12">
                  <c:v>369.51326902949802</c:v>
                </c:pt>
                <c:pt idx="13">
                  <c:v>321.94135000670536</c:v>
                </c:pt>
                <c:pt idx="14">
                  <c:v>233.64134784990634</c:v>
                </c:pt>
                <c:pt idx="15">
                  <c:v>163.90777239738662</c:v>
                </c:pt>
                <c:pt idx="16">
                  <c:v>167.14733243189784</c:v>
                </c:pt>
                <c:pt idx="17">
                  <c:v>194.74674228604925</c:v>
                </c:pt>
                <c:pt idx="18">
                  <c:v>358.49790115543703</c:v>
                </c:pt>
                <c:pt idx="19">
                  <c:v>929.53669633074526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8-44FB-8F67-916CBA6E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release'!$L$235:$L$254</c:f>
              </c:numRef>
            </c:plus>
            <c:minus>
              <c:numRef>
                <c:f>'YE release'!$L$235:$L$254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release'!$I$235:$I$254</c:f>
              <c:numCache>
                <c:formatCode>_(* #,##0_);_(* \(#,##0\);_(* "-"??_);_(@_)</c:formatCode>
                <c:ptCount val="20"/>
                <c:pt idx="0">
                  <c:v>103.83582634</c:v>
                </c:pt>
                <c:pt idx="1">
                  <c:v>204.15179416000001</c:v>
                </c:pt>
                <c:pt idx="2">
                  <c:v>162.79345655</c:v>
                </c:pt>
                <c:pt idx="3">
                  <c:v>167.19327970000001</c:v>
                </c:pt>
                <c:pt idx="4">
                  <c:v>176.87289063</c:v>
                </c:pt>
                <c:pt idx="5">
                  <c:v>188.31243082</c:v>
                </c:pt>
                <c:pt idx="6">
                  <c:v>208.55161731000001</c:v>
                </c:pt>
                <c:pt idx="7">
                  <c:v>126</c:v>
                </c:pt>
                <c:pt idx="8">
                  <c:v>73</c:v>
                </c:pt>
                <c:pt idx="9">
                  <c:v>65</c:v>
                </c:pt>
                <c:pt idx="10">
                  <c:v>25</c:v>
                </c:pt>
                <c:pt idx="11">
                  <c:v>117</c:v>
                </c:pt>
                <c:pt idx="12">
                  <c:v>73</c:v>
                </c:pt>
                <c:pt idx="13">
                  <c:v>181</c:v>
                </c:pt>
                <c:pt idx="14">
                  <c:v>191</c:v>
                </c:pt>
                <c:pt idx="15">
                  <c:v>109</c:v>
                </c:pt>
                <c:pt idx="16">
                  <c:v>93</c:v>
                </c:pt>
                <c:pt idx="17">
                  <c:v>142</c:v>
                </c:pt>
                <c:pt idx="18">
                  <c:v>206</c:v>
                </c:pt>
                <c:pt idx="19">
                  <c:v>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2-4F8B-8342-7A0D0F8BF369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release'!$W$235:$W$254</c:f>
              </c:numRef>
            </c:plus>
            <c:minus>
              <c:numRef>
                <c:f>'YE release'!$W$235:$W$254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release'!$T$235:$T$254</c:f>
              <c:numCache>
                <c:formatCode>_(* #,##0_);_(* \(#,##0\);_(* "-"??_);_(@_)</c:formatCode>
                <c:ptCount val="20"/>
                <c:pt idx="0">
                  <c:v>137.52370521931999</c:v>
                </c:pt>
                <c:pt idx="1">
                  <c:v>253.94588953197183</c:v>
                </c:pt>
                <c:pt idx="2">
                  <c:v>201.55590659127847</c:v>
                </c:pt>
                <c:pt idx="3">
                  <c:v>264.61792309396492</c:v>
                </c:pt>
                <c:pt idx="4">
                  <c:v>245.57804503449998</c:v>
                </c:pt>
                <c:pt idx="5">
                  <c:v>285.71944400063308</c:v>
                </c:pt>
                <c:pt idx="6">
                  <c:v>303.42531786484886</c:v>
                </c:pt>
                <c:pt idx="7">
                  <c:v>399.50981221223333</c:v>
                </c:pt>
                <c:pt idx="8">
                  <c:v>282.70240884998691</c:v>
                </c:pt>
                <c:pt idx="9">
                  <c:v>72.704110183005128</c:v>
                </c:pt>
                <c:pt idx="10">
                  <c:v>59.721649536207586</c:v>
                </c:pt>
                <c:pt idx="11">
                  <c:v>102.31822573251027</c:v>
                </c:pt>
                <c:pt idx="12">
                  <c:v>68.250861464117335</c:v>
                </c:pt>
                <c:pt idx="13">
                  <c:v>24.254932172562814</c:v>
                </c:pt>
                <c:pt idx="14">
                  <c:v>48.317913525782437</c:v>
                </c:pt>
                <c:pt idx="15">
                  <c:v>31.048214169666423</c:v>
                </c:pt>
                <c:pt idx="16">
                  <c:v>45.914431324793618</c:v>
                </c:pt>
                <c:pt idx="17">
                  <c:v>33.610560333043182</c:v>
                </c:pt>
                <c:pt idx="18">
                  <c:v>37.843469801270089</c:v>
                </c:pt>
                <c:pt idx="19">
                  <c:v>218.45777853825942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2-4F8B-8342-7A0D0F8BF369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release'!$AB$235:$AB$254</c:f>
                <c:numCache>
                  <c:formatCode>General</c:formatCode>
                  <c:ptCount val="20"/>
                  <c:pt idx="0">
                    <c:v>231.30785273223296</c:v>
                  </c:pt>
                  <c:pt idx="1">
                    <c:v>428.10556072569926</c:v>
                  </c:pt>
                  <c:pt idx="2">
                    <c:v>339.84775223260226</c:v>
                  </c:pt>
                  <c:pt idx="3">
                    <c:v>442.77168830708746</c:v>
                  </c:pt>
                  <c:pt idx="4">
                    <c:v>412.4088345837846</c:v>
                  </c:pt>
                  <c:pt idx="5">
                    <c:v>478.59261459338472</c:v>
                  </c:pt>
                  <c:pt idx="6">
                    <c:v>508.83873131429232</c:v>
                  </c:pt>
                  <c:pt idx="7">
                    <c:v>585.16313603449203</c:v>
                  </c:pt>
                  <c:pt idx="8">
                    <c:v>413.62525557748023</c:v>
                  </c:pt>
                  <c:pt idx="9">
                    <c:v>107.21321217720306</c:v>
                  </c:pt>
                  <c:pt idx="10">
                    <c:v>88.166710043220476</c:v>
                  </c:pt>
                  <c:pt idx="11">
                    <c:v>149.43971480729547</c:v>
                  </c:pt>
                  <c:pt idx="12">
                    <c:v>153.08719211509282</c:v>
                  </c:pt>
                  <c:pt idx="13">
                    <c:v>53.098621031699004</c:v>
                  </c:pt>
                  <c:pt idx="14">
                    <c:v>125.68999081101529</c:v>
                  </c:pt>
                  <c:pt idx="15">
                    <c:v>95.711255232964547</c:v>
                  </c:pt>
                  <c:pt idx="16">
                    <c:v>140.5531954805808</c:v>
                  </c:pt>
                  <c:pt idx="17">
                    <c:v>77.362796348743146</c:v>
                  </c:pt>
                  <c:pt idx="18">
                    <c:v>107.12665308104613</c:v>
                  </c:pt>
                  <c:pt idx="19">
                    <c:v>540.15531163272146</c:v>
                  </c:pt>
                </c:numCache>
              </c:numRef>
            </c:plus>
            <c:minus>
              <c:numRef>
                <c:f>'YE release'!$AB$235:$AB$254</c:f>
                <c:numCache>
                  <c:formatCode>General</c:formatCode>
                  <c:ptCount val="20"/>
                  <c:pt idx="0">
                    <c:v>231.30785273223296</c:v>
                  </c:pt>
                  <c:pt idx="1">
                    <c:v>428.10556072569926</c:v>
                  </c:pt>
                  <c:pt idx="2">
                    <c:v>339.84775223260226</c:v>
                  </c:pt>
                  <c:pt idx="3">
                    <c:v>442.77168830708746</c:v>
                  </c:pt>
                  <c:pt idx="4">
                    <c:v>412.4088345837846</c:v>
                  </c:pt>
                  <c:pt idx="5">
                    <c:v>478.59261459338472</c:v>
                  </c:pt>
                  <c:pt idx="6">
                    <c:v>508.83873131429232</c:v>
                  </c:pt>
                  <c:pt idx="7">
                    <c:v>585.16313603449203</c:v>
                  </c:pt>
                  <c:pt idx="8">
                    <c:v>413.62525557748023</c:v>
                  </c:pt>
                  <c:pt idx="9">
                    <c:v>107.21321217720306</c:v>
                  </c:pt>
                  <c:pt idx="10">
                    <c:v>88.166710043220476</c:v>
                  </c:pt>
                  <c:pt idx="11">
                    <c:v>149.43971480729547</c:v>
                  </c:pt>
                  <c:pt idx="12">
                    <c:v>153.08719211509282</c:v>
                  </c:pt>
                  <c:pt idx="13">
                    <c:v>53.098621031699004</c:v>
                  </c:pt>
                  <c:pt idx="14">
                    <c:v>125.68999081101529</c:v>
                  </c:pt>
                  <c:pt idx="15">
                    <c:v>95.711255232964547</c:v>
                  </c:pt>
                  <c:pt idx="16">
                    <c:v>140.5531954805808</c:v>
                  </c:pt>
                  <c:pt idx="17">
                    <c:v>77.362796348743146</c:v>
                  </c:pt>
                  <c:pt idx="18">
                    <c:v>107.12665308104613</c:v>
                  </c:pt>
                  <c:pt idx="19">
                    <c:v>540.15531163272146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release'!$Y$235:$Y$254</c:f>
              <c:numCache>
                <c:formatCode>_(* #,##0_);_(* \(#,##0\);_(* "-"??_);_(@_)</c:formatCode>
                <c:ptCount val="20"/>
                <c:pt idx="0">
                  <c:v>241.35953155931998</c:v>
                </c:pt>
                <c:pt idx="1">
                  <c:v>458.09768369197184</c:v>
                </c:pt>
                <c:pt idx="2">
                  <c:v>364.34936314127845</c:v>
                </c:pt>
                <c:pt idx="3">
                  <c:v>431.81120279396492</c:v>
                </c:pt>
                <c:pt idx="4">
                  <c:v>422.45093566449998</c:v>
                </c:pt>
                <c:pt idx="5">
                  <c:v>474.03187482063311</c:v>
                </c:pt>
                <c:pt idx="6">
                  <c:v>511.9769351748489</c:v>
                </c:pt>
                <c:pt idx="7">
                  <c:v>525.50981221223333</c:v>
                </c:pt>
                <c:pt idx="8">
                  <c:v>355.70240884998691</c:v>
                </c:pt>
                <c:pt idx="9">
                  <c:v>137.70411018300513</c:v>
                </c:pt>
                <c:pt idx="10">
                  <c:v>84.721649536207593</c:v>
                </c:pt>
                <c:pt idx="11">
                  <c:v>219.31822573251026</c:v>
                </c:pt>
                <c:pt idx="12">
                  <c:v>141.25086146411735</c:v>
                </c:pt>
                <c:pt idx="13">
                  <c:v>205.2549321725628</c:v>
                </c:pt>
                <c:pt idx="14">
                  <c:v>239.31791352578244</c:v>
                </c:pt>
                <c:pt idx="15">
                  <c:v>140.04821416966644</c:v>
                </c:pt>
                <c:pt idx="16">
                  <c:v>138.91443132479361</c:v>
                </c:pt>
                <c:pt idx="17">
                  <c:v>175.61056033304317</c:v>
                </c:pt>
                <c:pt idx="18">
                  <c:v>243.84346980127009</c:v>
                </c:pt>
                <c:pt idx="19">
                  <c:v>702.45777853825939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02-4F8B-8342-7A0D0F8B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EASTSIDE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release'!$D$87:$D$106</c:f>
              <c:numCache>
                <c:formatCode>_(* #,##0_);_(* \(#,##0\);_(* "-"??_);_(@_)</c:formatCode>
                <c:ptCount val="20"/>
                <c:pt idx="0">
                  <c:v>434</c:v>
                </c:pt>
                <c:pt idx="1">
                  <c:v>1194</c:v>
                </c:pt>
                <c:pt idx="2">
                  <c:v>548</c:v>
                </c:pt>
                <c:pt idx="3">
                  <c:v>736</c:v>
                </c:pt>
                <c:pt idx="4">
                  <c:v>878</c:v>
                </c:pt>
                <c:pt idx="5">
                  <c:v>453</c:v>
                </c:pt>
                <c:pt idx="6">
                  <c:v>744</c:v>
                </c:pt>
                <c:pt idx="7">
                  <c:v>822</c:v>
                </c:pt>
                <c:pt idx="8">
                  <c:v>2661</c:v>
                </c:pt>
                <c:pt idx="9">
                  <c:v>902</c:v>
                </c:pt>
                <c:pt idx="10">
                  <c:v>637</c:v>
                </c:pt>
                <c:pt idx="11">
                  <c:v>1209</c:v>
                </c:pt>
                <c:pt idx="12">
                  <c:v>491</c:v>
                </c:pt>
                <c:pt idx="13">
                  <c:v>540</c:v>
                </c:pt>
                <c:pt idx="14">
                  <c:v>635</c:v>
                </c:pt>
                <c:pt idx="15">
                  <c:v>835</c:v>
                </c:pt>
                <c:pt idx="16">
                  <c:v>769</c:v>
                </c:pt>
                <c:pt idx="17">
                  <c:v>1006</c:v>
                </c:pt>
                <c:pt idx="18">
                  <c:v>745</c:v>
                </c:pt>
                <c:pt idx="19">
                  <c:v>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2-4D69-A2CD-D0F37A805D15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release'!$R$87:$R$106</c:f>
                <c:numCache>
                  <c:formatCode>General</c:formatCode>
                  <c:ptCount val="20"/>
                  <c:pt idx="0">
                    <c:v>519.31391326272148</c:v>
                  </c:pt>
                  <c:pt idx="1">
                    <c:v>1428.7115493909894</c:v>
                  </c:pt>
                  <c:pt idx="2">
                    <c:v>655.72355868196166</c:v>
                  </c:pt>
                  <c:pt idx="3">
                    <c:v>880.67981604000681</c:v>
                  </c:pt>
                  <c:pt idx="4">
                    <c:v>1050.5935848955517</c:v>
                  </c:pt>
                  <c:pt idx="5">
                    <c:v>542.04885416592811</c:v>
                  </c:pt>
                  <c:pt idx="6">
                    <c:v>890.25242273609388</c:v>
                  </c:pt>
                  <c:pt idx="7">
                    <c:v>983.58533802294244</c:v>
                  </c:pt>
                  <c:pt idx="8">
                    <c:v>3184.0883022859489</c:v>
                  </c:pt>
                  <c:pt idx="9">
                    <c:v>1079.3114049838127</c:v>
                  </c:pt>
                  <c:pt idx="10">
                    <c:v>762.21880817592989</c:v>
                  </c:pt>
                  <c:pt idx="11">
                    <c:v>1446.6601869461526</c:v>
                  </c:pt>
                  <c:pt idx="12">
                    <c:v>238.24998202226169</c:v>
                  </c:pt>
                  <c:pt idx="13">
                    <c:v>2392.8710937492165</c:v>
                  </c:pt>
                  <c:pt idx="14">
                    <c:v>513.82333228359346</c:v>
                  </c:pt>
                  <c:pt idx="15">
                    <c:v>111.74995350703166</c:v>
                  </c:pt>
                  <c:pt idx="16">
                    <c:v>514.37486250107838</c:v>
                  </c:pt>
                  <c:pt idx="17">
                    <c:v>2452.6553834513738</c:v>
                  </c:pt>
                  <c:pt idx="18">
                    <c:v>15199.496853838316</c:v>
                  </c:pt>
                  <c:pt idx="19">
                    <c:v>886.38728888739695</c:v>
                  </c:pt>
                </c:numCache>
              </c:numRef>
            </c:plus>
            <c:minus>
              <c:numRef>
                <c:f>'rockfish release'!$R$87:$R$106</c:f>
                <c:numCache>
                  <c:formatCode>General</c:formatCode>
                  <c:ptCount val="20"/>
                  <c:pt idx="0">
                    <c:v>519.31391326272148</c:v>
                  </c:pt>
                  <c:pt idx="1">
                    <c:v>1428.7115493909894</c:v>
                  </c:pt>
                  <c:pt idx="2">
                    <c:v>655.72355868196166</c:v>
                  </c:pt>
                  <c:pt idx="3">
                    <c:v>880.67981604000681</c:v>
                  </c:pt>
                  <c:pt idx="4">
                    <c:v>1050.5935848955517</c:v>
                  </c:pt>
                  <c:pt idx="5">
                    <c:v>542.04885416592811</c:v>
                  </c:pt>
                  <c:pt idx="6">
                    <c:v>890.25242273609388</c:v>
                  </c:pt>
                  <c:pt idx="7">
                    <c:v>983.58533802294244</c:v>
                  </c:pt>
                  <c:pt idx="8">
                    <c:v>3184.0883022859489</c:v>
                  </c:pt>
                  <c:pt idx="9">
                    <c:v>1079.3114049838127</c:v>
                  </c:pt>
                  <c:pt idx="10">
                    <c:v>762.21880817592989</c:v>
                  </c:pt>
                  <c:pt idx="11">
                    <c:v>1446.6601869461526</c:v>
                  </c:pt>
                  <c:pt idx="12">
                    <c:v>238.24998202226169</c:v>
                  </c:pt>
                  <c:pt idx="13">
                    <c:v>2392.8710937492165</c:v>
                  </c:pt>
                  <c:pt idx="14">
                    <c:v>513.82333228359346</c:v>
                  </c:pt>
                  <c:pt idx="15">
                    <c:v>111.74995350703166</c:v>
                  </c:pt>
                  <c:pt idx="16">
                    <c:v>514.37486250107838</c:v>
                  </c:pt>
                  <c:pt idx="17">
                    <c:v>2452.6553834513738</c:v>
                  </c:pt>
                  <c:pt idx="18">
                    <c:v>15199.496853838316</c:v>
                  </c:pt>
                  <c:pt idx="19">
                    <c:v>886.38728888739695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release'!$O$87:$O$106</c:f>
              <c:numCache>
                <c:formatCode>_(* #,##0_);_(* \(#,##0\);_(* "-"??_);_(@_)</c:formatCode>
                <c:ptCount val="20"/>
                <c:pt idx="0">
                  <c:v>162.859496047015</c:v>
                </c:pt>
                <c:pt idx="1">
                  <c:v>448.05124027681086</c:v>
                </c:pt>
                <c:pt idx="2">
                  <c:v>205.63825768148433</c:v>
                </c:pt>
                <c:pt idx="3">
                  <c:v>276.18568914885498</c:v>
                </c:pt>
                <c:pt idx="4">
                  <c:v>329.47151504442195</c:v>
                </c:pt>
                <c:pt idx="5">
                  <c:v>169.98928965275991</c:v>
                </c:pt>
                <c:pt idx="6">
                  <c:v>279.1877075091686</c:v>
                </c:pt>
                <c:pt idx="7">
                  <c:v>308.45738652222667</c:v>
                </c:pt>
                <c:pt idx="8">
                  <c:v>998.54635709932472</c:v>
                </c:pt>
                <c:pt idx="9">
                  <c:v>338.47757012536294</c:v>
                </c:pt>
                <c:pt idx="10">
                  <c:v>239.03571193997368</c:v>
                </c:pt>
                <c:pt idx="11">
                  <c:v>453.6800247023989</c:v>
                </c:pt>
                <c:pt idx="12">
                  <c:v>71.087542087542033</c:v>
                </c:pt>
                <c:pt idx="13">
                  <c:v>458.47058823529403</c:v>
                </c:pt>
                <c:pt idx="14">
                  <c:v>47.370160528800739</c:v>
                </c:pt>
                <c:pt idx="15">
                  <c:v>34.065210407966561</c:v>
                </c:pt>
                <c:pt idx="16">
                  <c:v>51.545289855072497</c:v>
                </c:pt>
                <c:pt idx="17">
                  <c:v>738.60291734197722</c:v>
                </c:pt>
                <c:pt idx="18">
                  <c:v>2528.141304347826</c:v>
                </c:pt>
                <c:pt idx="19">
                  <c:v>218.11574697173626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2-4D69-A2CD-D0F37A805D15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release'!$N$87:$N$106</c:f>
                <c:numCache>
                  <c:formatCode>General</c:formatCode>
                  <c:ptCount val="20"/>
                  <c:pt idx="0">
                    <c:v>519.31391326272148</c:v>
                  </c:pt>
                  <c:pt idx="1">
                    <c:v>1428.7115493909894</c:v>
                  </c:pt>
                  <c:pt idx="2">
                    <c:v>655.72355868196166</c:v>
                  </c:pt>
                  <c:pt idx="3">
                    <c:v>880.67981604000681</c:v>
                  </c:pt>
                  <c:pt idx="4">
                    <c:v>1050.5935848955517</c:v>
                  </c:pt>
                  <c:pt idx="5">
                    <c:v>542.04885416592811</c:v>
                  </c:pt>
                  <c:pt idx="6">
                    <c:v>890.25242273609388</c:v>
                  </c:pt>
                  <c:pt idx="7">
                    <c:v>983.58533802294244</c:v>
                  </c:pt>
                  <c:pt idx="8">
                    <c:v>3184.0883022859489</c:v>
                  </c:pt>
                  <c:pt idx="9">
                    <c:v>1079.3114049838127</c:v>
                  </c:pt>
                  <c:pt idx="10">
                    <c:v>762.21880817592989</c:v>
                  </c:pt>
                  <c:pt idx="11">
                    <c:v>1446.6601869461526</c:v>
                  </c:pt>
                  <c:pt idx="12">
                    <c:v>238.24998202226169</c:v>
                  </c:pt>
                  <c:pt idx="13">
                    <c:v>2392.8710937492165</c:v>
                  </c:pt>
                  <c:pt idx="14">
                    <c:v>513.82333228359346</c:v>
                  </c:pt>
                  <c:pt idx="15">
                    <c:v>111.74995350703166</c:v>
                  </c:pt>
                  <c:pt idx="16">
                    <c:v>514.37486250107838</c:v>
                  </c:pt>
                  <c:pt idx="17">
                    <c:v>2452.6553834513738</c:v>
                  </c:pt>
                  <c:pt idx="18">
                    <c:v>15199.496853838316</c:v>
                  </c:pt>
                  <c:pt idx="19">
                    <c:v>886.38728888739695</c:v>
                  </c:pt>
                </c:numCache>
              </c:numRef>
            </c:plus>
            <c:minus>
              <c:numRef>
                <c:f>'rockfish release'!$N$87:$N$106</c:f>
                <c:numCache>
                  <c:formatCode>General</c:formatCode>
                  <c:ptCount val="20"/>
                  <c:pt idx="0">
                    <c:v>519.31391326272148</c:v>
                  </c:pt>
                  <c:pt idx="1">
                    <c:v>1428.7115493909894</c:v>
                  </c:pt>
                  <c:pt idx="2">
                    <c:v>655.72355868196166</c:v>
                  </c:pt>
                  <c:pt idx="3">
                    <c:v>880.67981604000681</c:v>
                  </c:pt>
                  <c:pt idx="4">
                    <c:v>1050.5935848955517</c:v>
                  </c:pt>
                  <c:pt idx="5">
                    <c:v>542.04885416592811</c:v>
                  </c:pt>
                  <c:pt idx="6">
                    <c:v>890.25242273609388</c:v>
                  </c:pt>
                  <c:pt idx="7">
                    <c:v>983.58533802294244</c:v>
                  </c:pt>
                  <c:pt idx="8">
                    <c:v>3184.0883022859489</c:v>
                  </c:pt>
                  <c:pt idx="9">
                    <c:v>1079.3114049838127</c:v>
                  </c:pt>
                  <c:pt idx="10">
                    <c:v>762.21880817592989</c:v>
                  </c:pt>
                  <c:pt idx="11">
                    <c:v>1446.6601869461526</c:v>
                  </c:pt>
                  <c:pt idx="12">
                    <c:v>238.24998202226169</c:v>
                  </c:pt>
                  <c:pt idx="13">
                    <c:v>2392.8710937492165</c:v>
                  </c:pt>
                  <c:pt idx="14">
                    <c:v>513.82333228359346</c:v>
                  </c:pt>
                  <c:pt idx="15">
                    <c:v>111.74995350703166</c:v>
                  </c:pt>
                  <c:pt idx="16">
                    <c:v>514.37486250107838</c:v>
                  </c:pt>
                  <c:pt idx="17">
                    <c:v>2452.6553834513738</c:v>
                  </c:pt>
                  <c:pt idx="18">
                    <c:v>15199.496853838316</c:v>
                  </c:pt>
                  <c:pt idx="19">
                    <c:v>886.38728888739695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release'!$K$87:$K$106</c:f>
              <c:numCache>
                <c:formatCode>_(* #,##0_);_(* \(#,##0\);_(* "-"??_);_(@_)</c:formatCode>
                <c:ptCount val="20"/>
                <c:pt idx="0">
                  <c:v>596.859496047015</c:v>
                </c:pt>
                <c:pt idx="1">
                  <c:v>1642.0512402768109</c:v>
                </c:pt>
                <c:pt idx="2">
                  <c:v>753.63825768148433</c:v>
                </c:pt>
                <c:pt idx="3">
                  <c:v>1012.185689148855</c:v>
                </c:pt>
                <c:pt idx="4">
                  <c:v>1207.4715150444219</c:v>
                </c:pt>
                <c:pt idx="5">
                  <c:v>622.98928965275991</c:v>
                </c:pt>
                <c:pt idx="6">
                  <c:v>1023.1877075091686</c:v>
                </c:pt>
                <c:pt idx="7">
                  <c:v>1130.4573865222267</c:v>
                </c:pt>
                <c:pt idx="8">
                  <c:v>3659.5463570993247</c:v>
                </c:pt>
                <c:pt idx="9">
                  <c:v>1240.4775701253629</c:v>
                </c:pt>
                <c:pt idx="10">
                  <c:v>876.03571193997368</c:v>
                </c:pt>
                <c:pt idx="11">
                  <c:v>1662.6800247023989</c:v>
                </c:pt>
                <c:pt idx="12">
                  <c:v>562.08754208754203</c:v>
                </c:pt>
                <c:pt idx="13">
                  <c:v>998.47058823529403</c:v>
                </c:pt>
                <c:pt idx="14">
                  <c:v>682.37016052880074</c:v>
                </c:pt>
                <c:pt idx="15">
                  <c:v>869.06521040796656</c:v>
                </c:pt>
                <c:pt idx="16">
                  <c:v>820.5452898550725</c:v>
                </c:pt>
                <c:pt idx="17">
                  <c:v>1744.6029173419772</c:v>
                </c:pt>
                <c:pt idx="18">
                  <c:v>3273.141304347826</c:v>
                </c:pt>
                <c:pt idx="19">
                  <c:v>948.11574697173626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22-4D69-A2CD-D0F37A805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</a:t>
                </a:r>
                <a:r>
                  <a:rPr lang="en-US" sz="1000" b="0" i="0" u="none" strike="noStrike" baseline="0">
                    <a:effectLst/>
                  </a:rPr>
                  <a:t>Release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release'!$L$256:$L$275</c:f>
              </c:numRef>
            </c:plus>
            <c:minus>
              <c:numRef>
                <c:f>'YE release'!$L$256:$L$275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release'!$I$256:$I$275</c:f>
              <c:numCache>
                <c:formatCode>_(* #,##0_);_(* \(#,##0\);_(* "-"??_);_(@_)</c:formatCode>
                <c:ptCount val="20"/>
                <c:pt idx="0">
                  <c:v>659.35913092499993</c:v>
                </c:pt>
                <c:pt idx="1">
                  <c:v>1163.4506731500001</c:v>
                </c:pt>
                <c:pt idx="2">
                  <c:v>991.54727137499992</c:v>
                </c:pt>
                <c:pt idx="3">
                  <c:v>930.54929010000001</c:v>
                </c:pt>
                <c:pt idx="4">
                  <c:v>912.59317439999995</c:v>
                </c:pt>
                <c:pt idx="5">
                  <c:v>750.19595152499994</c:v>
                </c:pt>
                <c:pt idx="6">
                  <c:v>1234.2188938499999</c:v>
                </c:pt>
                <c:pt idx="7">
                  <c:v>354</c:v>
                </c:pt>
                <c:pt idx="8">
                  <c:v>301</c:v>
                </c:pt>
                <c:pt idx="9">
                  <c:v>258</c:v>
                </c:pt>
                <c:pt idx="10">
                  <c:v>158</c:v>
                </c:pt>
                <c:pt idx="11">
                  <c:v>209</c:v>
                </c:pt>
                <c:pt idx="12">
                  <c:v>132</c:v>
                </c:pt>
                <c:pt idx="13">
                  <c:v>188</c:v>
                </c:pt>
                <c:pt idx="14">
                  <c:v>165</c:v>
                </c:pt>
                <c:pt idx="15">
                  <c:v>184</c:v>
                </c:pt>
                <c:pt idx="16">
                  <c:v>342</c:v>
                </c:pt>
                <c:pt idx="17">
                  <c:v>333</c:v>
                </c:pt>
                <c:pt idx="18">
                  <c:v>442</c:v>
                </c:pt>
                <c:pt idx="19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1-4A10-B6F2-C898B50D98ED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release'!$W$256:$W$275</c:f>
              </c:numRef>
            </c:plus>
            <c:minus>
              <c:numRef>
                <c:f>'YE release'!$W$256:$W$275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release'!$T$256:$T$275</c:f>
              <c:numCache>
                <c:formatCode>_(* #,##0_);_(* \(#,##0\);_(* "-"??_);_(@_)</c:formatCode>
                <c:ptCount val="20"/>
                <c:pt idx="0">
                  <c:v>2669.8977280042454</c:v>
                </c:pt>
                <c:pt idx="1">
                  <c:v>3834.0700540763532</c:v>
                </c:pt>
                <c:pt idx="2">
                  <c:v>3191.2155806327087</c:v>
                </c:pt>
                <c:pt idx="3">
                  <c:v>3256.0872174665355</c:v>
                </c:pt>
                <c:pt idx="4">
                  <c:v>3156.8257972509209</c:v>
                </c:pt>
                <c:pt idx="5">
                  <c:v>2345.5395438351111</c:v>
                </c:pt>
                <c:pt idx="6">
                  <c:v>3673.8449269566609</c:v>
                </c:pt>
                <c:pt idx="7">
                  <c:v>2890.4288606304685</c:v>
                </c:pt>
                <c:pt idx="8">
                  <c:v>1611.5368621946454</c:v>
                </c:pt>
                <c:pt idx="9">
                  <c:v>1136.1069786831204</c:v>
                </c:pt>
                <c:pt idx="10">
                  <c:v>595.71913681409626</c:v>
                </c:pt>
                <c:pt idx="11">
                  <c:v>1500.4450968531353</c:v>
                </c:pt>
                <c:pt idx="12">
                  <c:v>833.02373028590466</c:v>
                </c:pt>
                <c:pt idx="13">
                  <c:v>881.66983195243961</c:v>
                </c:pt>
                <c:pt idx="14">
                  <c:v>1476.8933968452625</c:v>
                </c:pt>
                <c:pt idx="15">
                  <c:v>791.38128096558739</c:v>
                </c:pt>
                <c:pt idx="16">
                  <c:v>598.32726153292276</c:v>
                </c:pt>
                <c:pt idx="17">
                  <c:v>835.08200874150839</c:v>
                </c:pt>
                <c:pt idx="18">
                  <c:v>2351.0561338352695</c:v>
                </c:pt>
                <c:pt idx="19">
                  <c:v>2626.9865767932365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1-4A10-B6F2-C898B50D98ED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release'!$AB$256:$AB$275</c:f>
                <c:numCache>
                  <c:formatCode>General</c:formatCode>
                  <c:ptCount val="20"/>
                  <c:pt idx="0">
                    <c:v>2504.6898151318455</c:v>
                  </c:pt>
                  <c:pt idx="1">
                    <c:v>3603.8297156657959</c:v>
                  </c:pt>
                  <c:pt idx="2">
                    <c:v>3000.4145916998477</c:v>
                  </c:pt>
                  <c:pt idx="3">
                    <c:v>3058.5656142715502</c:v>
                  </c:pt>
                  <c:pt idx="4">
                    <c:v>2965.6771463960208</c:v>
                  </c:pt>
                  <c:pt idx="5">
                    <c:v>2206.0931038942217</c:v>
                  </c:pt>
                  <c:pt idx="6">
                    <c:v>3457.7041559374452</c:v>
                  </c:pt>
                  <c:pt idx="7">
                    <c:v>2578.0259785443322</c:v>
                  </c:pt>
                  <c:pt idx="8">
                    <c:v>1436.1325143201796</c:v>
                  </c:pt>
                  <c:pt idx="9">
                    <c:v>1014.7035150671555</c:v>
                  </c:pt>
                  <c:pt idx="10">
                    <c:v>532.49999552173426</c:v>
                  </c:pt>
                  <c:pt idx="11">
                    <c:v>1337.7511201571194</c:v>
                  </c:pt>
                  <c:pt idx="12">
                    <c:v>853.74425000120698</c:v>
                  </c:pt>
                  <c:pt idx="13">
                    <c:v>984.86854267525018</c:v>
                  </c:pt>
                  <c:pt idx="14">
                    <c:v>1926.8496228777979</c:v>
                  </c:pt>
                  <c:pt idx="15">
                    <c:v>701.36437873078955</c:v>
                  </c:pt>
                  <c:pt idx="16">
                    <c:v>531.12676327458553</c:v>
                  </c:pt>
                  <c:pt idx="17">
                    <c:v>900.51655726588797</c:v>
                  </c:pt>
                  <c:pt idx="18">
                    <c:v>2038.5713171110351</c:v>
                  </c:pt>
                  <c:pt idx="19">
                    <c:v>1994.2595454316483</c:v>
                  </c:pt>
                </c:numCache>
              </c:numRef>
            </c:plus>
            <c:minus>
              <c:numRef>
                <c:f>'YE release'!$AB$256:$AB$275</c:f>
                <c:numCache>
                  <c:formatCode>General</c:formatCode>
                  <c:ptCount val="20"/>
                  <c:pt idx="0">
                    <c:v>2504.6898151318455</c:v>
                  </c:pt>
                  <c:pt idx="1">
                    <c:v>3603.8297156657959</c:v>
                  </c:pt>
                  <c:pt idx="2">
                    <c:v>3000.4145916998477</c:v>
                  </c:pt>
                  <c:pt idx="3">
                    <c:v>3058.5656142715502</c:v>
                  </c:pt>
                  <c:pt idx="4">
                    <c:v>2965.6771463960208</c:v>
                  </c:pt>
                  <c:pt idx="5">
                    <c:v>2206.0931038942217</c:v>
                  </c:pt>
                  <c:pt idx="6">
                    <c:v>3457.7041559374452</c:v>
                  </c:pt>
                  <c:pt idx="7">
                    <c:v>2578.0259785443322</c:v>
                  </c:pt>
                  <c:pt idx="8">
                    <c:v>1436.1325143201796</c:v>
                  </c:pt>
                  <c:pt idx="9">
                    <c:v>1014.7035150671555</c:v>
                  </c:pt>
                  <c:pt idx="10">
                    <c:v>532.49999552173426</c:v>
                  </c:pt>
                  <c:pt idx="11">
                    <c:v>1337.7511201571194</c:v>
                  </c:pt>
                  <c:pt idx="12">
                    <c:v>853.74425000120698</c:v>
                  </c:pt>
                  <c:pt idx="13">
                    <c:v>984.86854267525018</c:v>
                  </c:pt>
                  <c:pt idx="14">
                    <c:v>1926.8496228777979</c:v>
                  </c:pt>
                  <c:pt idx="15">
                    <c:v>701.36437873078955</c:v>
                  </c:pt>
                  <c:pt idx="16">
                    <c:v>531.12676327458553</c:v>
                  </c:pt>
                  <c:pt idx="17">
                    <c:v>900.51655726588797</c:v>
                  </c:pt>
                  <c:pt idx="18">
                    <c:v>2038.5713171110351</c:v>
                  </c:pt>
                  <c:pt idx="19">
                    <c:v>1994.2595454316483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release'!$Y$256:$Y$275</c:f>
              <c:numCache>
                <c:formatCode>_(* #,##0_);_(* \(#,##0\);_(* "-"??_);_(@_)</c:formatCode>
                <c:ptCount val="20"/>
                <c:pt idx="0">
                  <c:v>3329.2568589292455</c:v>
                </c:pt>
                <c:pt idx="1">
                  <c:v>4997.5207272263533</c:v>
                </c:pt>
                <c:pt idx="2">
                  <c:v>4182.7628520077087</c:v>
                </c:pt>
                <c:pt idx="3">
                  <c:v>4186.6365075665353</c:v>
                </c:pt>
                <c:pt idx="4">
                  <c:v>4069.4189716509209</c:v>
                </c:pt>
                <c:pt idx="5">
                  <c:v>3095.7354953601111</c:v>
                </c:pt>
                <c:pt idx="6">
                  <c:v>4908.0638208066612</c:v>
                </c:pt>
                <c:pt idx="7">
                  <c:v>3244.4288606304685</c:v>
                </c:pt>
                <c:pt idx="8">
                  <c:v>1912.5368621946454</c:v>
                </c:pt>
                <c:pt idx="9">
                  <c:v>1394.1069786831204</c:v>
                </c:pt>
                <c:pt idx="10">
                  <c:v>753.71913681409626</c:v>
                </c:pt>
                <c:pt idx="11">
                  <c:v>1709.4450968531353</c:v>
                </c:pt>
                <c:pt idx="12">
                  <c:v>965.02373028590466</c:v>
                </c:pt>
                <c:pt idx="13">
                  <c:v>1069.6698319524396</c:v>
                </c:pt>
                <c:pt idx="14">
                  <c:v>1641.8933968452625</c:v>
                </c:pt>
                <c:pt idx="15">
                  <c:v>975.38128096558739</c:v>
                </c:pt>
                <c:pt idx="16">
                  <c:v>940.32726153292276</c:v>
                </c:pt>
                <c:pt idx="17">
                  <c:v>1168.0820087415084</c:v>
                </c:pt>
                <c:pt idx="18">
                  <c:v>2793.0561338352695</c:v>
                </c:pt>
                <c:pt idx="19">
                  <c:v>3231.9865767932365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1-4A10-B6F2-C898B50D9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release'!$L$277:$L$296</c:f>
              </c:numRef>
            </c:plus>
            <c:minus>
              <c:numRef>
                <c:f>'YE release'!$L$277:$L$296</c:f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release'!$I$277:$I$296</c:f>
              <c:numCache>
                <c:formatCode>_(* #,##0_);_(* \(#,##0\);_(* "-"??_);_(@_)</c:formatCode>
                <c:ptCount val="20"/>
                <c:pt idx="0">
                  <c:v>407.650022632</c:v>
                </c:pt>
                <c:pt idx="1">
                  <c:v>586.24296494399994</c:v>
                </c:pt>
                <c:pt idx="2">
                  <c:v>450.95612688</c:v>
                </c:pt>
                <c:pt idx="3">
                  <c:v>638.13870970400001</c:v>
                </c:pt>
                <c:pt idx="4">
                  <c:v>614.51719829599995</c:v>
                </c:pt>
                <c:pt idx="5">
                  <c:v>568.70578223200005</c:v>
                </c:pt>
                <c:pt idx="6">
                  <c:v>733.34055871199996</c:v>
                </c:pt>
                <c:pt idx="7">
                  <c:v>222</c:v>
                </c:pt>
                <c:pt idx="8">
                  <c:v>194</c:v>
                </c:pt>
                <c:pt idx="9">
                  <c:v>282</c:v>
                </c:pt>
                <c:pt idx="10">
                  <c:v>96</c:v>
                </c:pt>
                <c:pt idx="11">
                  <c:v>113</c:v>
                </c:pt>
                <c:pt idx="12">
                  <c:v>99</c:v>
                </c:pt>
                <c:pt idx="13">
                  <c:v>87</c:v>
                </c:pt>
                <c:pt idx="14">
                  <c:v>137</c:v>
                </c:pt>
                <c:pt idx="15">
                  <c:v>80</c:v>
                </c:pt>
                <c:pt idx="16">
                  <c:v>46</c:v>
                </c:pt>
                <c:pt idx="17">
                  <c:v>85</c:v>
                </c:pt>
                <c:pt idx="18">
                  <c:v>178</c:v>
                </c:pt>
                <c:pt idx="1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5-42D0-AB7B-1E98B4CAD6D5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release'!$W$277:$W$296</c:f>
              </c:numRef>
            </c:plus>
            <c:minus>
              <c:numRef>
                <c:f>'YE release'!$W$277:$W$296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release'!$T$277:$T$296</c:f>
              <c:numCache>
                <c:formatCode>_(* #,##0_);_(* \(#,##0\);_(* "-"??_);_(@_)</c:formatCode>
                <c:ptCount val="20"/>
                <c:pt idx="0">
                  <c:v>575.19487170169373</c:v>
                </c:pt>
                <c:pt idx="1">
                  <c:v>626.51650091739839</c:v>
                </c:pt>
                <c:pt idx="2">
                  <c:v>459.37064838974862</c:v>
                </c:pt>
                <c:pt idx="3">
                  <c:v>755.24124304859163</c:v>
                </c:pt>
                <c:pt idx="4">
                  <c:v>641.80081125759443</c:v>
                </c:pt>
                <c:pt idx="5">
                  <c:v>685.12972772659089</c:v>
                </c:pt>
                <c:pt idx="6">
                  <c:v>967.3986884129655</c:v>
                </c:pt>
                <c:pt idx="7">
                  <c:v>452.37679693188312</c:v>
                </c:pt>
                <c:pt idx="8">
                  <c:v>356.73926110573586</c:v>
                </c:pt>
                <c:pt idx="9">
                  <c:v>412.06002379646304</c:v>
                </c:pt>
                <c:pt idx="10">
                  <c:v>145.35353284611864</c:v>
                </c:pt>
                <c:pt idx="11">
                  <c:v>222.65668899431225</c:v>
                </c:pt>
                <c:pt idx="12">
                  <c:v>171.74031607518694</c:v>
                </c:pt>
                <c:pt idx="13">
                  <c:v>68.560629450608033</c:v>
                </c:pt>
                <c:pt idx="14">
                  <c:v>221.7363098704179</c:v>
                </c:pt>
                <c:pt idx="15">
                  <c:v>125.63017888394357</c:v>
                </c:pt>
                <c:pt idx="16">
                  <c:v>216.84319822903043</c:v>
                </c:pt>
                <c:pt idx="17">
                  <c:v>114.03901631620305</c:v>
                </c:pt>
                <c:pt idx="18">
                  <c:v>110.55581549003867</c:v>
                </c:pt>
                <c:pt idx="19">
                  <c:v>704.98249246456783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5-42D0-AB7B-1E98B4CAD6D5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release'!$AB$277:$AB$296</c:f>
                <c:numCache>
                  <c:formatCode>General</c:formatCode>
                  <c:ptCount val="20"/>
                  <c:pt idx="0">
                    <c:v>878.42481958116446</c:v>
                  </c:pt>
                  <c:pt idx="1">
                    <c:v>983.17255021920766</c:v>
                  </c:pt>
                  <c:pt idx="2">
                    <c:v>725.36558284411183</c:v>
                  </c:pt>
                  <c:pt idx="3">
                    <c:v>1171.5177318929632</c:v>
                  </c:pt>
                  <c:pt idx="4">
                    <c:v>1010.0961460890735</c:v>
                  </c:pt>
                  <c:pt idx="5">
                    <c:v>1060.8388188430877</c:v>
                  </c:pt>
                  <c:pt idx="6">
                    <c:v>1485.3707947136033</c:v>
                  </c:pt>
                  <c:pt idx="7">
                    <c:v>651.39947100109464</c:v>
                  </c:pt>
                  <c:pt idx="8">
                    <c:v>510.66321390609971</c:v>
                  </c:pt>
                  <c:pt idx="9">
                    <c:v>589.29457332493871</c:v>
                  </c:pt>
                  <c:pt idx="10">
                    <c:v>207.69470380761442</c:v>
                  </c:pt>
                  <c:pt idx="11">
                    <c:v>317.36895463830126</c:v>
                  </c:pt>
                  <c:pt idx="12">
                    <c:v>308.82940237846742</c:v>
                  </c:pt>
                  <c:pt idx="13">
                    <c:v>120.3867141958693</c:v>
                  </c:pt>
                  <c:pt idx="14">
                    <c:v>269.5123317982268</c:v>
                  </c:pt>
                  <c:pt idx="15">
                    <c:v>226.1854282361644</c:v>
                  </c:pt>
                  <c:pt idx="16">
                    <c:v>379.90491004380652</c:v>
                  </c:pt>
                  <c:pt idx="17">
                    <c:v>305.09973072549127</c:v>
                  </c:pt>
                  <c:pt idx="18">
                    <c:v>308.68659619570019</c:v>
                  </c:pt>
                  <c:pt idx="19">
                    <c:v>1078.0090673011737</c:v>
                  </c:pt>
                </c:numCache>
              </c:numRef>
            </c:plus>
            <c:minus>
              <c:numRef>
                <c:f>'YE release'!$AB$277:$AB$296</c:f>
                <c:numCache>
                  <c:formatCode>General</c:formatCode>
                  <c:ptCount val="20"/>
                  <c:pt idx="0">
                    <c:v>878.42481958116446</c:v>
                  </c:pt>
                  <c:pt idx="1">
                    <c:v>983.17255021920766</c:v>
                  </c:pt>
                  <c:pt idx="2">
                    <c:v>725.36558284411183</c:v>
                  </c:pt>
                  <c:pt idx="3">
                    <c:v>1171.5177318929632</c:v>
                  </c:pt>
                  <c:pt idx="4">
                    <c:v>1010.0961460890735</c:v>
                  </c:pt>
                  <c:pt idx="5">
                    <c:v>1060.8388188430877</c:v>
                  </c:pt>
                  <c:pt idx="6">
                    <c:v>1485.3707947136033</c:v>
                  </c:pt>
                  <c:pt idx="7">
                    <c:v>651.39947100109464</c:v>
                  </c:pt>
                  <c:pt idx="8">
                    <c:v>510.66321390609971</c:v>
                  </c:pt>
                  <c:pt idx="9">
                    <c:v>589.29457332493871</c:v>
                  </c:pt>
                  <c:pt idx="10">
                    <c:v>207.69470380761442</c:v>
                  </c:pt>
                  <c:pt idx="11">
                    <c:v>317.36895463830126</c:v>
                  </c:pt>
                  <c:pt idx="12">
                    <c:v>308.82940237846742</c:v>
                  </c:pt>
                  <c:pt idx="13">
                    <c:v>120.3867141958693</c:v>
                  </c:pt>
                  <c:pt idx="14">
                    <c:v>269.5123317982268</c:v>
                  </c:pt>
                  <c:pt idx="15">
                    <c:v>226.1854282361644</c:v>
                  </c:pt>
                  <c:pt idx="16">
                    <c:v>379.90491004380652</c:v>
                  </c:pt>
                  <c:pt idx="17">
                    <c:v>305.09973072549127</c:v>
                  </c:pt>
                  <c:pt idx="18">
                    <c:v>308.68659619570019</c:v>
                  </c:pt>
                  <c:pt idx="19">
                    <c:v>1078.0090673011737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release'!$Y$277:$Y$296</c:f>
              <c:numCache>
                <c:formatCode>_(* #,##0_);_(* \(#,##0\);_(* "-"??_);_(@_)</c:formatCode>
                <c:ptCount val="20"/>
                <c:pt idx="0">
                  <c:v>982.84489433369367</c:v>
                </c:pt>
                <c:pt idx="1">
                  <c:v>1212.7594658613984</c:v>
                </c:pt>
                <c:pt idx="2">
                  <c:v>910.32677526974862</c:v>
                </c:pt>
                <c:pt idx="3">
                  <c:v>1393.3799527525916</c:v>
                </c:pt>
                <c:pt idx="4">
                  <c:v>1256.3180095535945</c:v>
                </c:pt>
                <c:pt idx="5">
                  <c:v>1253.835509958591</c:v>
                </c:pt>
                <c:pt idx="6">
                  <c:v>1700.7392471249655</c:v>
                </c:pt>
                <c:pt idx="7">
                  <c:v>674.37679693188306</c:v>
                </c:pt>
                <c:pt idx="8">
                  <c:v>550.73926110573586</c:v>
                </c:pt>
                <c:pt idx="9">
                  <c:v>694.06002379646304</c:v>
                </c:pt>
                <c:pt idx="10">
                  <c:v>241.35353284611864</c:v>
                </c:pt>
                <c:pt idx="11">
                  <c:v>335.65668899431228</c:v>
                </c:pt>
                <c:pt idx="12">
                  <c:v>270.74031607518691</c:v>
                </c:pt>
                <c:pt idx="13">
                  <c:v>155.56062945060802</c:v>
                </c:pt>
                <c:pt idx="14">
                  <c:v>358.73630987041793</c:v>
                </c:pt>
                <c:pt idx="15">
                  <c:v>205.63017888394359</c:v>
                </c:pt>
                <c:pt idx="16">
                  <c:v>262.84319822903046</c:v>
                </c:pt>
                <c:pt idx="17">
                  <c:v>199.03901631620306</c:v>
                </c:pt>
                <c:pt idx="18">
                  <c:v>288.55581549003864</c:v>
                </c:pt>
                <c:pt idx="19">
                  <c:v>877.98249246456783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5-42D0-AB7B-1E98B4CA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KODIAK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AFOGNAK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release'!$AB$4:$AB$23</c:f>
                <c:numCache>
                  <c:formatCode>General</c:formatCode>
                  <c:ptCount val="20"/>
                  <c:pt idx="0">
                    <c:v>17.954758324710234</c:v>
                  </c:pt>
                  <c:pt idx="1">
                    <c:v>51.502410700222775</c:v>
                  </c:pt>
                  <c:pt idx="2">
                    <c:v>32.435628194644714</c:v>
                  </c:pt>
                  <c:pt idx="3">
                    <c:v>17.281214039965175</c:v>
                  </c:pt>
                  <c:pt idx="4">
                    <c:v>26.273359146110383</c:v>
                  </c:pt>
                  <c:pt idx="5">
                    <c:v>53.401015834456096</c:v>
                  </c:pt>
                  <c:pt idx="6">
                    <c:v>39.821046659789808</c:v>
                  </c:pt>
                  <c:pt idx="7">
                    <c:v>19.611030616003337</c:v>
                  </c:pt>
                  <c:pt idx="8">
                    <c:v>66.030014009939975</c:v>
                  </c:pt>
                  <c:pt idx="9">
                    <c:v>34.633732216148402</c:v>
                  </c:pt>
                  <c:pt idx="10">
                    <c:v>36.427140004072712</c:v>
                  </c:pt>
                  <c:pt idx="11">
                    <c:v>32.723869377060197</c:v>
                  </c:pt>
                  <c:pt idx="12">
                    <c:v>131.90922892024653</c:v>
                  </c:pt>
                  <c:pt idx="13">
                    <c:v>33.79175531732789</c:v>
                  </c:pt>
                  <c:pt idx="14">
                    <c:v>31.761713105692046</c:v>
                  </c:pt>
                  <c:pt idx="15">
                    <c:v>92.889296375391126</c:v>
                  </c:pt>
                  <c:pt idx="16">
                    <c:v>23.383891497935871</c:v>
                  </c:pt>
                  <c:pt idx="17">
                    <c:v>49.606966338702236</c:v>
                  </c:pt>
                  <c:pt idx="18">
                    <c:v>9.2862416400697203</c:v>
                  </c:pt>
                  <c:pt idx="19">
                    <c:v>28.690631776113474</c:v>
                  </c:pt>
                </c:numCache>
              </c:numRef>
            </c:plus>
            <c:minus>
              <c:numRef>
                <c:f>'YE release'!$AB$4:$AB$23</c:f>
                <c:numCache>
                  <c:formatCode>General</c:formatCode>
                  <c:ptCount val="20"/>
                  <c:pt idx="0">
                    <c:v>17.954758324710234</c:v>
                  </c:pt>
                  <c:pt idx="1">
                    <c:v>51.502410700222775</c:v>
                  </c:pt>
                  <c:pt idx="2">
                    <c:v>32.435628194644714</c:v>
                  </c:pt>
                  <c:pt idx="3">
                    <c:v>17.281214039965175</c:v>
                  </c:pt>
                  <c:pt idx="4">
                    <c:v>26.273359146110383</c:v>
                  </c:pt>
                  <c:pt idx="5">
                    <c:v>53.401015834456096</c:v>
                  </c:pt>
                  <c:pt idx="6">
                    <c:v>39.821046659789808</c:v>
                  </c:pt>
                  <c:pt idx="7">
                    <c:v>19.611030616003337</c:v>
                  </c:pt>
                  <c:pt idx="8">
                    <c:v>66.030014009939975</c:v>
                  </c:pt>
                  <c:pt idx="9">
                    <c:v>34.633732216148402</c:v>
                  </c:pt>
                  <c:pt idx="10">
                    <c:v>36.427140004072712</c:v>
                  </c:pt>
                  <c:pt idx="11">
                    <c:v>32.723869377060197</c:v>
                  </c:pt>
                  <c:pt idx="12">
                    <c:v>131.90922892024653</c:v>
                  </c:pt>
                  <c:pt idx="13">
                    <c:v>33.79175531732789</c:v>
                  </c:pt>
                  <c:pt idx="14">
                    <c:v>31.761713105692046</c:v>
                  </c:pt>
                  <c:pt idx="15">
                    <c:v>92.889296375391126</c:v>
                  </c:pt>
                  <c:pt idx="16">
                    <c:v>23.383891497935871</c:v>
                  </c:pt>
                  <c:pt idx="17">
                    <c:v>49.606966338702236</c:v>
                  </c:pt>
                  <c:pt idx="18">
                    <c:v>9.2862416400697203</c:v>
                  </c:pt>
                  <c:pt idx="19">
                    <c:v>28.690631776113474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release'!$Y$4:$Y$23</c:f>
              <c:numCache>
                <c:formatCode>_(* #,##0_);_(* \(#,##0\);_(* "-"??_);_(@_)</c:formatCode>
                <c:ptCount val="20"/>
                <c:pt idx="0">
                  <c:v>10.079274456557904</c:v>
                </c:pt>
                <c:pt idx="1">
                  <c:v>40.870319817695858</c:v>
                </c:pt>
                <c:pt idx="2">
                  <c:v>29.434539104386616</c:v>
                </c:pt>
                <c:pt idx="3">
                  <c:v>12.526488159162335</c:v>
                </c:pt>
                <c:pt idx="4">
                  <c:v>23.496184210670606</c:v>
                </c:pt>
                <c:pt idx="5">
                  <c:v>46.814348643029724</c:v>
                </c:pt>
                <c:pt idx="6">
                  <c:v>33.83483489309814</c:v>
                </c:pt>
                <c:pt idx="7">
                  <c:v>24.320345481726957</c:v>
                </c:pt>
                <c:pt idx="8">
                  <c:v>42.748431639781373</c:v>
                </c:pt>
                <c:pt idx="9">
                  <c:v>29.226073315116366</c:v>
                </c:pt>
                <c:pt idx="10">
                  <c:v>38.169857878172166</c:v>
                </c:pt>
                <c:pt idx="11">
                  <c:v>22.221004040173842</c:v>
                </c:pt>
                <c:pt idx="12">
                  <c:v>76.954734741538445</c:v>
                </c:pt>
                <c:pt idx="13">
                  <c:v>54.602930036710525</c:v>
                </c:pt>
                <c:pt idx="14">
                  <c:v>79.419189803098519</c:v>
                </c:pt>
                <c:pt idx="15">
                  <c:v>132.06571019354655</c:v>
                </c:pt>
                <c:pt idx="16">
                  <c:v>90.708933738859841</c:v>
                </c:pt>
                <c:pt idx="17">
                  <c:v>104.69908967513732</c:v>
                </c:pt>
                <c:pt idx="18">
                  <c:v>29.28653095461495</c:v>
                </c:pt>
                <c:pt idx="19">
                  <c:v>20.232758642750461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9-4724-9A4A-421733F8CCC5}"/>
            </c:ext>
          </c:extLst>
        </c:ser>
        <c:ser>
          <c:idx val="1"/>
          <c:order val="1"/>
          <c:tx>
            <c:v>WKMA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release'!$AB$25:$AB$44</c:f>
                <c:numCache>
                  <c:formatCode>General</c:formatCode>
                  <c:ptCount val="20"/>
                  <c:pt idx="0">
                    <c:v>38.984935638080451</c:v>
                  </c:pt>
                  <c:pt idx="1">
                    <c:v>61.412870224190328</c:v>
                  </c:pt>
                  <c:pt idx="2">
                    <c:v>65.078608696595225</c:v>
                  </c:pt>
                  <c:pt idx="3">
                    <c:v>47.494745272045073</c:v>
                  </c:pt>
                  <c:pt idx="4">
                    <c:v>42.280763190717565</c:v>
                  </c:pt>
                  <c:pt idx="5">
                    <c:v>28.798493992251103</c:v>
                  </c:pt>
                  <c:pt idx="6">
                    <c:v>27.247800835113651</c:v>
                  </c:pt>
                  <c:pt idx="7">
                    <c:v>31.36978252439577</c:v>
                  </c:pt>
                  <c:pt idx="8">
                    <c:v>22.710116781829477</c:v>
                  </c:pt>
                  <c:pt idx="9">
                    <c:v>32.975548357454421</c:v>
                  </c:pt>
                  <c:pt idx="10">
                    <c:v>39.857401927705773</c:v>
                  </c:pt>
                  <c:pt idx="11">
                    <c:v>30.222806929353876</c:v>
                  </c:pt>
                  <c:pt idx="12">
                    <c:v>10.445563055708229</c:v>
                  </c:pt>
                  <c:pt idx="13">
                    <c:v>48.282890295343456</c:v>
                  </c:pt>
                  <c:pt idx="14">
                    <c:v>36.74780683802274</c:v>
                  </c:pt>
                  <c:pt idx="15">
                    <c:v>312.83813703540915</c:v>
                  </c:pt>
                  <c:pt idx="16">
                    <c:v>74.754801678919108</c:v>
                  </c:pt>
                  <c:pt idx="17">
                    <c:v>56.072137613664076</c:v>
                  </c:pt>
                  <c:pt idx="18">
                    <c:v>286.94131394710979</c:v>
                  </c:pt>
                  <c:pt idx="19">
                    <c:v>71.097569988744823</c:v>
                  </c:pt>
                </c:numCache>
              </c:numRef>
            </c:plus>
            <c:minus>
              <c:numRef>
                <c:f>'YE release'!$AB$25:$AB$44</c:f>
                <c:numCache>
                  <c:formatCode>General</c:formatCode>
                  <c:ptCount val="20"/>
                  <c:pt idx="0">
                    <c:v>38.984935638080451</c:v>
                  </c:pt>
                  <c:pt idx="1">
                    <c:v>61.412870224190328</c:v>
                  </c:pt>
                  <c:pt idx="2">
                    <c:v>65.078608696595225</c:v>
                  </c:pt>
                  <c:pt idx="3">
                    <c:v>47.494745272045073</c:v>
                  </c:pt>
                  <c:pt idx="4">
                    <c:v>42.280763190717565</c:v>
                  </c:pt>
                  <c:pt idx="5">
                    <c:v>28.798493992251103</c:v>
                  </c:pt>
                  <c:pt idx="6">
                    <c:v>27.247800835113651</c:v>
                  </c:pt>
                  <c:pt idx="7">
                    <c:v>31.36978252439577</c:v>
                  </c:pt>
                  <c:pt idx="8">
                    <c:v>22.710116781829477</c:v>
                  </c:pt>
                  <c:pt idx="9">
                    <c:v>32.975548357454421</c:v>
                  </c:pt>
                  <c:pt idx="10">
                    <c:v>39.857401927705773</c:v>
                  </c:pt>
                  <c:pt idx="11">
                    <c:v>30.222806929353876</c:v>
                  </c:pt>
                  <c:pt idx="12">
                    <c:v>10.445563055708229</c:v>
                  </c:pt>
                  <c:pt idx="13">
                    <c:v>48.282890295343456</c:v>
                  </c:pt>
                  <c:pt idx="14">
                    <c:v>36.74780683802274</c:v>
                  </c:pt>
                  <c:pt idx="15">
                    <c:v>312.83813703540915</c:v>
                  </c:pt>
                  <c:pt idx="16">
                    <c:v>74.754801678919108</c:v>
                  </c:pt>
                  <c:pt idx="17">
                    <c:v>56.072137613664076</c:v>
                  </c:pt>
                  <c:pt idx="18">
                    <c:v>286.94131394710979</c:v>
                  </c:pt>
                  <c:pt idx="19">
                    <c:v>71.097569988744823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release'!$Y$25:$Y$44</c:f>
              <c:numCache>
                <c:formatCode>_(* #,##0_);_(* \(#,##0\);_(* "-"??_);_(@_)</c:formatCode>
                <c:ptCount val="20"/>
                <c:pt idx="0">
                  <c:v>53.145371222871361</c:v>
                </c:pt>
                <c:pt idx="1">
                  <c:v>84.615201966393371</c:v>
                </c:pt>
                <c:pt idx="2">
                  <c:v>89.985520527252149</c:v>
                </c:pt>
                <c:pt idx="3">
                  <c:v>64.209087894260719</c:v>
                </c:pt>
                <c:pt idx="4">
                  <c:v>41.203285558163515</c:v>
                </c:pt>
                <c:pt idx="5">
                  <c:v>36.834667008727273</c:v>
                </c:pt>
                <c:pt idx="6">
                  <c:v>26.217360905113779</c:v>
                </c:pt>
                <c:pt idx="7">
                  <c:v>31.140271863062317</c:v>
                </c:pt>
                <c:pt idx="8">
                  <c:v>31.78893538898113</c:v>
                </c:pt>
                <c:pt idx="9">
                  <c:v>18.761711739050881</c:v>
                </c:pt>
                <c:pt idx="10">
                  <c:v>35.425025493287585</c:v>
                </c:pt>
                <c:pt idx="11">
                  <c:v>39.696386237356201</c:v>
                </c:pt>
                <c:pt idx="12">
                  <c:v>28</c:v>
                </c:pt>
                <c:pt idx="13">
                  <c:v>99.838782413503083</c:v>
                </c:pt>
                <c:pt idx="14">
                  <c:v>66.78198178100439</c:v>
                </c:pt>
                <c:pt idx="15">
                  <c:v>254.82802981855033</c:v>
                </c:pt>
                <c:pt idx="16">
                  <c:v>65.004114837959534</c:v>
                </c:pt>
                <c:pt idx="17">
                  <c:v>194.78332227900478</c:v>
                </c:pt>
                <c:pt idx="18">
                  <c:v>123.99521661240776</c:v>
                </c:pt>
                <c:pt idx="19">
                  <c:v>115.41276362808117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9-4724-9A4A-421733F8CCC5}"/>
            </c:ext>
          </c:extLst>
        </c:ser>
        <c:ser>
          <c:idx val="2"/>
          <c:order val="2"/>
          <c:tx>
            <c:v>SKMA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release'!$AB$46:$AB$65</c:f>
                <c:numCache>
                  <c:formatCode>General</c:formatCode>
                  <c:ptCount val="20"/>
                  <c:pt idx="0">
                    <c:v>4.7133553844319964</c:v>
                  </c:pt>
                  <c:pt idx="1">
                    <c:v>20.534320616855464</c:v>
                  </c:pt>
                  <c:pt idx="2">
                    <c:v>19.970996375235288</c:v>
                  </c:pt>
                  <c:pt idx="3">
                    <c:v>2.2830315143342497</c:v>
                  </c:pt>
                  <c:pt idx="4">
                    <c:v>5.0447631848998746</c:v>
                  </c:pt>
                  <c:pt idx="5">
                    <c:v>0.46886131516576546</c:v>
                  </c:pt>
                  <c:pt idx="6">
                    <c:v>2.420817844636511</c:v>
                  </c:pt>
                  <c:pt idx="7">
                    <c:v>2.9458471152699994</c:v>
                  </c:pt>
                  <c:pt idx="8">
                    <c:v>17.454144157974735</c:v>
                  </c:pt>
                  <c:pt idx="9">
                    <c:v>30.268579109399248</c:v>
                  </c:pt>
                  <c:pt idx="10">
                    <c:v>12.446204062015743</c:v>
                  </c:pt>
                  <c:pt idx="11">
                    <c:v>7.0332099877071235</c:v>
                  </c:pt>
                  <c:pt idx="12">
                    <c:v>7.2613155287640305</c:v>
                  </c:pt>
                  <c:pt idx="13">
                    <c:v>7.4535335506603113</c:v>
                  </c:pt>
                  <c:pt idx="14">
                    <c:v>7.160845917001792</c:v>
                  </c:pt>
                  <c:pt idx="15">
                    <c:v>39.843216288368851</c:v>
                  </c:pt>
                  <c:pt idx="16">
                    <c:v>2.7704956476121994</c:v>
                  </c:pt>
                  <c:pt idx="17">
                    <c:v>13.427466087121392</c:v>
                  </c:pt>
                  <c:pt idx="18">
                    <c:v>48.422654967648242</c:v>
                  </c:pt>
                  <c:pt idx="19">
                    <c:v>3.3427448524421361</c:v>
                  </c:pt>
                </c:numCache>
              </c:numRef>
            </c:plus>
            <c:minus>
              <c:numRef>
                <c:f>'YE release'!$AB$46:$AB$65</c:f>
                <c:numCache>
                  <c:formatCode>General</c:formatCode>
                  <c:ptCount val="20"/>
                  <c:pt idx="0">
                    <c:v>4.7133553844319964</c:v>
                  </c:pt>
                  <c:pt idx="1">
                    <c:v>20.534320616855464</c:v>
                  </c:pt>
                  <c:pt idx="2">
                    <c:v>19.970996375235288</c:v>
                  </c:pt>
                  <c:pt idx="3">
                    <c:v>2.2830315143342497</c:v>
                  </c:pt>
                  <c:pt idx="4">
                    <c:v>5.0447631848998746</c:v>
                  </c:pt>
                  <c:pt idx="5">
                    <c:v>0.46886131516576546</c:v>
                  </c:pt>
                  <c:pt idx="6">
                    <c:v>2.420817844636511</c:v>
                  </c:pt>
                  <c:pt idx="7">
                    <c:v>2.9458471152699994</c:v>
                  </c:pt>
                  <c:pt idx="8">
                    <c:v>17.454144157974735</c:v>
                  </c:pt>
                  <c:pt idx="9">
                    <c:v>30.268579109399248</c:v>
                  </c:pt>
                  <c:pt idx="10">
                    <c:v>12.446204062015743</c:v>
                  </c:pt>
                  <c:pt idx="11">
                    <c:v>7.0332099877071235</c:v>
                  </c:pt>
                  <c:pt idx="12">
                    <c:v>7.2613155287640305</c:v>
                  </c:pt>
                  <c:pt idx="13">
                    <c:v>7.4535335506603113</c:v>
                  </c:pt>
                  <c:pt idx="14">
                    <c:v>7.160845917001792</c:v>
                  </c:pt>
                  <c:pt idx="15">
                    <c:v>39.843216288368851</c:v>
                  </c:pt>
                  <c:pt idx="16">
                    <c:v>2.7704956476121994</c:v>
                  </c:pt>
                  <c:pt idx="17">
                    <c:v>13.427466087121392</c:v>
                  </c:pt>
                  <c:pt idx="18">
                    <c:v>48.422654967648242</c:v>
                  </c:pt>
                  <c:pt idx="19">
                    <c:v>3.3427448524421361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release'!$Y$46:$Y$65</c:f>
              <c:numCache>
                <c:formatCode>_(* #,##0_);_(* \(#,##0\);_(* "-"??_);_(@_)</c:formatCode>
                <c:ptCount val="20"/>
                <c:pt idx="0">
                  <c:v>1.6746279817747589</c:v>
                </c:pt>
                <c:pt idx="1">
                  <c:v>14.367294691869144</c:v>
                </c:pt>
                <c:pt idx="2">
                  <c:v>13.086642545627457</c:v>
                </c:pt>
                <c:pt idx="3">
                  <c:v>0.81114792867214847</c:v>
                </c:pt>
                <c:pt idx="4">
                  <c:v>1.792375261743296</c:v>
                </c:pt>
                <c:pt idx="5">
                  <c:v>0.86199515079799771</c:v>
                </c:pt>
                <c:pt idx="6">
                  <c:v>3.5526448520529135</c:v>
                </c:pt>
                <c:pt idx="7">
                  <c:v>2.046642488609224</c:v>
                </c:pt>
                <c:pt idx="8">
                  <c:v>8.2013567450096545</c:v>
                </c:pt>
                <c:pt idx="9">
                  <c:v>10.754251570459777</c:v>
                </c:pt>
                <c:pt idx="10">
                  <c:v>7.4220645143739716</c:v>
                </c:pt>
                <c:pt idx="11">
                  <c:v>2.498858941554523</c:v>
                </c:pt>
                <c:pt idx="12">
                  <c:v>2</c:v>
                </c:pt>
                <c:pt idx="13">
                  <c:v>7.2396909435294123</c:v>
                </c:pt>
                <c:pt idx="14">
                  <c:v>8.3433260051970795</c:v>
                </c:pt>
                <c:pt idx="15">
                  <c:v>27.391051309328855</c:v>
                </c:pt>
                <c:pt idx="16">
                  <c:v>1.1698033406904762</c:v>
                </c:pt>
                <c:pt idx="17">
                  <c:v>13.125472430552032</c:v>
                </c:pt>
                <c:pt idx="18">
                  <c:v>9.7172122501941729</c:v>
                </c:pt>
                <c:pt idx="19">
                  <c:v>3.3425801201030922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39-4724-9A4A-421733F8CCC5}"/>
            </c:ext>
          </c:extLst>
        </c:ser>
        <c:ser>
          <c:idx val="3"/>
          <c:order val="3"/>
          <c:tx>
            <c:v>EASTSIDE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release'!$AB$88:$AB$107</c:f>
                <c:numCache>
                  <c:formatCode>General</c:formatCode>
                  <c:ptCount val="20"/>
                  <c:pt idx="0">
                    <c:v>78.846885336257998</c:v>
                  </c:pt>
                  <c:pt idx="1">
                    <c:v>94.229116921914965</c:v>
                  </c:pt>
                  <c:pt idx="2">
                    <c:v>96.631435833965654</c:v>
                  </c:pt>
                  <c:pt idx="3">
                    <c:v>24.250894828189843</c:v>
                  </c:pt>
                  <c:pt idx="4">
                    <c:v>26.010870286317083</c:v>
                  </c:pt>
                  <c:pt idx="5">
                    <c:v>19.538134773464378</c:v>
                  </c:pt>
                  <c:pt idx="6">
                    <c:v>27.814395473031091</c:v>
                  </c:pt>
                  <c:pt idx="7">
                    <c:v>1.8609374247657213</c:v>
                  </c:pt>
                  <c:pt idx="8">
                    <c:v>6.0242755319970618</c:v>
                  </c:pt>
                  <c:pt idx="9">
                    <c:v>2.0420505561297846</c:v>
                  </c:pt>
                  <c:pt idx="10">
                    <c:v>1.442113308486332</c:v>
                  </c:pt>
                  <c:pt idx="11">
                    <c:v>2.7370721977393666</c:v>
                  </c:pt>
                  <c:pt idx="12">
                    <c:v>0.4979042385131589</c:v>
                  </c:pt>
                  <c:pt idx="13">
                    <c:v>7.0939660203243253</c:v>
                  </c:pt>
                  <c:pt idx="14">
                    <c:v>1.7175260487021373</c:v>
                  </c:pt>
                  <c:pt idx="15">
                    <c:v>0.22456105662973136</c:v>
                  </c:pt>
                  <c:pt idx="16">
                    <c:v>1.7093085522328344</c:v>
                  </c:pt>
                  <c:pt idx="17">
                    <c:v>5.0426117812445694</c:v>
                  </c:pt>
                  <c:pt idx="18">
                    <c:v>46.979403297474896</c:v>
                  </c:pt>
                  <c:pt idx="19">
                    <c:v>2.306993624808074</c:v>
                  </c:pt>
                </c:numCache>
              </c:numRef>
            </c:plus>
            <c:minus>
              <c:numRef>
                <c:f>'YE release'!$AB$88:$AB$107</c:f>
                <c:numCache>
                  <c:formatCode>General</c:formatCode>
                  <c:ptCount val="20"/>
                  <c:pt idx="0">
                    <c:v>78.846885336257998</c:v>
                  </c:pt>
                  <c:pt idx="1">
                    <c:v>94.229116921914965</c:v>
                  </c:pt>
                  <c:pt idx="2">
                    <c:v>96.631435833965654</c:v>
                  </c:pt>
                  <c:pt idx="3">
                    <c:v>24.250894828189843</c:v>
                  </c:pt>
                  <c:pt idx="4">
                    <c:v>26.010870286317083</c:v>
                  </c:pt>
                  <c:pt idx="5">
                    <c:v>19.538134773464378</c:v>
                  </c:pt>
                  <c:pt idx="6">
                    <c:v>27.814395473031091</c:v>
                  </c:pt>
                  <c:pt idx="7">
                    <c:v>1.8609374247657213</c:v>
                  </c:pt>
                  <c:pt idx="8">
                    <c:v>6.0242755319970618</c:v>
                  </c:pt>
                  <c:pt idx="9">
                    <c:v>2.0420505561297846</c:v>
                  </c:pt>
                  <c:pt idx="10">
                    <c:v>1.442113308486332</c:v>
                  </c:pt>
                  <c:pt idx="11">
                    <c:v>2.7370721977393666</c:v>
                  </c:pt>
                  <c:pt idx="12">
                    <c:v>0.4979042385131589</c:v>
                  </c:pt>
                  <c:pt idx="13">
                    <c:v>7.0939660203243253</c:v>
                  </c:pt>
                  <c:pt idx="14">
                    <c:v>1.7175260487021373</c:v>
                  </c:pt>
                  <c:pt idx="15">
                    <c:v>0.22456105662973136</c:v>
                  </c:pt>
                  <c:pt idx="16">
                    <c:v>1.7093085522328344</c:v>
                  </c:pt>
                  <c:pt idx="17">
                    <c:v>5.0426117812445694</c:v>
                  </c:pt>
                  <c:pt idx="18">
                    <c:v>46.979403297474896</c:v>
                  </c:pt>
                  <c:pt idx="19">
                    <c:v>2.306993624808074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release'!$Y$88:$Y$107</c:f>
              <c:numCache>
                <c:formatCode>_(* #,##0_);_(* \(#,##0\);_(* "-"??_);_(@_)</c:formatCode>
                <c:ptCount val="20"/>
                <c:pt idx="0">
                  <c:v>21.883285628822968</c:v>
                </c:pt>
                <c:pt idx="1">
                  <c:v>26.966731046208803</c:v>
                </c:pt>
                <c:pt idx="2">
                  <c:v>26.838579782430841</c:v>
                </c:pt>
                <c:pt idx="3">
                  <c:v>7.4644539139947081</c:v>
                </c:pt>
                <c:pt idx="4">
                  <c:v>8.1157981265589036</c:v>
                </c:pt>
                <c:pt idx="5">
                  <c:v>5.841672937757612</c:v>
                </c:pt>
                <c:pt idx="6">
                  <c:v>8.437855325125085</c:v>
                </c:pt>
                <c:pt idx="7">
                  <c:v>4.9807026286462639</c:v>
                </c:pt>
                <c:pt idx="8">
                  <c:v>3.174756319741737</c:v>
                </c:pt>
                <c:pt idx="9">
                  <c:v>6.0761481399500363</c:v>
                </c:pt>
                <c:pt idx="10">
                  <c:v>7.7599848837562897</c:v>
                </c:pt>
                <c:pt idx="11">
                  <c:v>3.4424202895782638</c:v>
                </c:pt>
                <c:pt idx="12">
                  <c:v>0.22601416738720523</c:v>
                </c:pt>
                <c:pt idx="13">
                  <c:v>1.4576513018823527</c:v>
                </c:pt>
                <c:pt idx="14">
                  <c:v>0.15060764624173745</c:v>
                </c:pt>
                <c:pt idx="15">
                  <c:v>4.1083061805364602</c:v>
                </c:pt>
                <c:pt idx="16">
                  <c:v>11.16388196056884</c:v>
                </c:pt>
                <c:pt idx="17">
                  <c:v>3.348297866132901</c:v>
                </c:pt>
                <c:pt idx="18">
                  <c:v>8.0379168439347826</c:v>
                </c:pt>
                <c:pt idx="19">
                  <c:v>1.6934724073755048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39-4724-9A4A-421733F8CCC5}"/>
            </c:ext>
          </c:extLst>
        </c:ser>
        <c:ser>
          <c:idx val="4"/>
          <c:order val="4"/>
          <c:tx>
            <c:v>NORTHEAST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release'!$AB$130:$AB$149</c:f>
                <c:numCache>
                  <c:formatCode>General</c:formatCode>
                  <c:ptCount val="20"/>
                  <c:pt idx="0">
                    <c:v>139.80482460280209</c:v>
                  </c:pt>
                  <c:pt idx="1">
                    <c:v>141.34184814629296</c:v>
                  </c:pt>
                  <c:pt idx="2">
                    <c:v>81.536000000000001</c:v>
                  </c:pt>
                  <c:pt idx="3">
                    <c:v>299.30917279369567</c:v>
                  </c:pt>
                  <c:pt idx="4">
                    <c:v>94.827611147743696</c:v>
                  </c:pt>
                  <c:pt idx="5">
                    <c:v>217.7942129237606</c:v>
                  </c:pt>
                  <c:pt idx="6">
                    <c:v>176.4680325737416</c:v>
                  </c:pt>
                  <c:pt idx="7">
                    <c:v>159.64394216735081</c:v>
                  </c:pt>
                  <c:pt idx="8">
                    <c:v>71.617704481790526</c:v>
                  </c:pt>
                  <c:pt idx="9">
                    <c:v>73.383060638045833</c:v>
                  </c:pt>
                  <c:pt idx="10">
                    <c:v>311.59248205943288</c:v>
                  </c:pt>
                  <c:pt idx="11">
                    <c:v>96.845848937539614</c:v>
                  </c:pt>
                  <c:pt idx="12">
                    <c:v>164.33237199320828</c:v>
                  </c:pt>
                  <c:pt idx="13">
                    <c:v>118.86650181086945</c:v>
                  </c:pt>
                  <c:pt idx="14">
                    <c:v>53.612893497624441</c:v>
                  </c:pt>
                  <c:pt idx="15">
                    <c:v>190.80424385171045</c:v>
                  </c:pt>
                  <c:pt idx="16">
                    <c:v>105.23718309675534</c:v>
                  </c:pt>
                  <c:pt idx="17">
                    <c:v>44.669517955464769</c:v>
                  </c:pt>
                  <c:pt idx="18">
                    <c:v>23.154284671412281</c:v>
                  </c:pt>
                  <c:pt idx="19">
                    <c:v>23.708558568190167</c:v>
                  </c:pt>
                </c:numCache>
              </c:numRef>
            </c:plus>
            <c:minus>
              <c:numRef>
                <c:f>'YE release'!$AB$130:$AB$149</c:f>
                <c:numCache>
                  <c:formatCode>General</c:formatCode>
                  <c:ptCount val="20"/>
                  <c:pt idx="0">
                    <c:v>139.80482460280209</c:v>
                  </c:pt>
                  <c:pt idx="1">
                    <c:v>141.34184814629296</c:v>
                  </c:pt>
                  <c:pt idx="2">
                    <c:v>81.536000000000001</c:v>
                  </c:pt>
                  <c:pt idx="3">
                    <c:v>299.30917279369567</c:v>
                  </c:pt>
                  <c:pt idx="4">
                    <c:v>94.827611147743696</c:v>
                  </c:pt>
                  <c:pt idx="5">
                    <c:v>217.7942129237606</c:v>
                  </c:pt>
                  <c:pt idx="6">
                    <c:v>176.4680325737416</c:v>
                  </c:pt>
                  <c:pt idx="7">
                    <c:v>159.64394216735081</c:v>
                  </c:pt>
                  <c:pt idx="8">
                    <c:v>71.617704481790526</c:v>
                  </c:pt>
                  <c:pt idx="9">
                    <c:v>73.383060638045833</c:v>
                  </c:pt>
                  <c:pt idx="10">
                    <c:v>311.59248205943288</c:v>
                  </c:pt>
                  <c:pt idx="11">
                    <c:v>96.845848937539614</c:v>
                  </c:pt>
                  <c:pt idx="12">
                    <c:v>164.33237199320828</c:v>
                  </c:pt>
                  <c:pt idx="13">
                    <c:v>118.86650181086945</c:v>
                  </c:pt>
                  <c:pt idx="14">
                    <c:v>53.612893497624441</c:v>
                  </c:pt>
                  <c:pt idx="15">
                    <c:v>190.80424385171045</c:v>
                  </c:pt>
                  <c:pt idx="16">
                    <c:v>105.23718309675534</c:v>
                  </c:pt>
                  <c:pt idx="17">
                    <c:v>44.669517955464769</c:v>
                  </c:pt>
                  <c:pt idx="18">
                    <c:v>23.154284671412281</c:v>
                  </c:pt>
                  <c:pt idx="19">
                    <c:v>23.708558568190167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release'!$Y$130:$Y$149</c:f>
              <c:numCache>
                <c:formatCode>_(* #,##0_);_(* \(#,##0\);_(* "-"??_);_(@_)</c:formatCode>
                <c:ptCount val="20"/>
                <c:pt idx="0">
                  <c:v>117.7834715978438</c:v>
                </c:pt>
                <c:pt idx="1">
                  <c:v>72.615876378959115</c:v>
                </c:pt>
                <c:pt idx="2">
                  <c:v>32.122786904000002</c:v>
                </c:pt>
                <c:pt idx="3">
                  <c:v>267.91241980858985</c:v>
                </c:pt>
                <c:pt idx="4">
                  <c:v>59.288921524571336</c:v>
                </c:pt>
                <c:pt idx="5">
                  <c:v>182.30737819933702</c:v>
                </c:pt>
                <c:pt idx="6">
                  <c:v>103.53812609201862</c:v>
                </c:pt>
                <c:pt idx="7">
                  <c:v>115.03996554683668</c:v>
                </c:pt>
                <c:pt idx="8">
                  <c:v>60.53967185366939</c:v>
                </c:pt>
                <c:pt idx="9">
                  <c:v>45.440321033777991</c:v>
                </c:pt>
                <c:pt idx="10">
                  <c:v>244.25478763031327</c:v>
                </c:pt>
                <c:pt idx="11">
                  <c:v>58.000255918862912</c:v>
                </c:pt>
                <c:pt idx="12">
                  <c:v>113.56393551126956</c:v>
                </c:pt>
                <c:pt idx="13">
                  <c:v>58.505841040406466</c:v>
                </c:pt>
                <c:pt idx="14">
                  <c:v>46.435112959455331</c:v>
                </c:pt>
                <c:pt idx="15">
                  <c:v>100.94218154127149</c:v>
                </c:pt>
                <c:pt idx="16">
                  <c:v>53.034958288746175</c:v>
                </c:pt>
                <c:pt idx="17">
                  <c:v>28.765203907736208</c:v>
                </c:pt>
                <c:pt idx="18">
                  <c:v>19.223834637290572</c:v>
                </c:pt>
                <c:pt idx="19">
                  <c:v>33.106142080601707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39-4724-9A4A-421733F8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release'!$AB$109:$AB$128</c:f>
                <c:numCache>
                  <c:formatCode>General</c:formatCode>
                  <c:ptCount val="20"/>
                  <c:pt idx="0">
                    <c:v>656.53412636262544</c:v>
                  </c:pt>
                  <c:pt idx="1">
                    <c:v>527.99293007525307</c:v>
                  </c:pt>
                  <c:pt idx="2">
                    <c:v>974.41292053690313</c:v>
                  </c:pt>
                  <c:pt idx="3">
                    <c:v>277.31597514282356</c:v>
                  </c:pt>
                  <c:pt idx="4">
                    <c:v>458.47758058105711</c:v>
                  </c:pt>
                  <c:pt idx="5">
                    <c:v>766.03429149047247</c:v>
                  </c:pt>
                  <c:pt idx="6">
                    <c:v>616.84751320710006</c:v>
                  </c:pt>
                  <c:pt idx="7">
                    <c:v>638.51306725153347</c:v>
                  </c:pt>
                  <c:pt idx="8">
                    <c:v>390.12500641973293</c:v>
                  </c:pt>
                  <c:pt idx="9">
                    <c:v>341.0750729068011</c:v>
                  </c:pt>
                  <c:pt idx="10">
                    <c:v>163.68512313899615</c:v>
                  </c:pt>
                  <c:pt idx="11">
                    <c:v>175.64337797254274</c:v>
                  </c:pt>
                  <c:pt idx="12">
                    <c:v>607.85696921595832</c:v>
                  </c:pt>
                  <c:pt idx="13">
                    <c:v>280.29664496673098</c:v>
                  </c:pt>
                  <c:pt idx="14">
                    <c:v>299.12932087603946</c:v>
                  </c:pt>
                  <c:pt idx="15">
                    <c:v>491.92018494527349</c:v>
                  </c:pt>
                  <c:pt idx="16">
                    <c:v>280.01065839289015</c:v>
                  </c:pt>
                  <c:pt idx="17">
                    <c:v>462.18960962901389</c:v>
                  </c:pt>
                  <c:pt idx="18">
                    <c:v>151.71020680984898</c:v>
                  </c:pt>
                  <c:pt idx="19">
                    <c:v>611.23748218720789</c:v>
                  </c:pt>
                </c:numCache>
              </c:numRef>
            </c:plus>
            <c:minus>
              <c:numRef>
                <c:f>'YE release'!$AB$109:$AB$128</c:f>
                <c:numCache>
                  <c:formatCode>General</c:formatCode>
                  <c:ptCount val="20"/>
                  <c:pt idx="0">
                    <c:v>656.53412636262544</c:v>
                  </c:pt>
                  <c:pt idx="1">
                    <c:v>527.99293007525307</c:v>
                  </c:pt>
                  <c:pt idx="2">
                    <c:v>974.41292053690313</c:v>
                  </c:pt>
                  <c:pt idx="3">
                    <c:v>277.31597514282356</c:v>
                  </c:pt>
                  <c:pt idx="4">
                    <c:v>458.47758058105711</c:v>
                  </c:pt>
                  <c:pt idx="5">
                    <c:v>766.03429149047247</c:v>
                  </c:pt>
                  <c:pt idx="6">
                    <c:v>616.84751320710006</c:v>
                  </c:pt>
                  <c:pt idx="7">
                    <c:v>638.51306725153347</c:v>
                  </c:pt>
                  <c:pt idx="8">
                    <c:v>390.12500641973293</c:v>
                  </c:pt>
                  <c:pt idx="9">
                    <c:v>341.0750729068011</c:v>
                  </c:pt>
                  <c:pt idx="10">
                    <c:v>163.68512313899615</c:v>
                  </c:pt>
                  <c:pt idx="11">
                    <c:v>175.64337797254274</c:v>
                  </c:pt>
                  <c:pt idx="12">
                    <c:v>607.85696921595832</c:v>
                  </c:pt>
                  <c:pt idx="13">
                    <c:v>280.29664496673098</c:v>
                  </c:pt>
                  <c:pt idx="14">
                    <c:v>299.12932087603946</c:v>
                  </c:pt>
                  <c:pt idx="15">
                    <c:v>491.92018494527349</c:v>
                  </c:pt>
                  <c:pt idx="16">
                    <c:v>280.01065839289015</c:v>
                  </c:pt>
                  <c:pt idx="17">
                    <c:v>462.18960962901389</c:v>
                  </c:pt>
                  <c:pt idx="18">
                    <c:v>151.71020680984898</c:v>
                  </c:pt>
                  <c:pt idx="19">
                    <c:v>611.23748218720789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release'!$Y$109:$Y$128</c:f>
              <c:numCache>
                <c:formatCode>_(* #,##0_);_(* \(#,##0\);_(* "-"??_);_(@_)</c:formatCode>
                <c:ptCount val="20"/>
                <c:pt idx="0">
                  <c:v>906.52899508385826</c:v>
                </c:pt>
                <c:pt idx="1">
                  <c:v>1346.3478636110051</c:v>
                </c:pt>
                <c:pt idx="2">
                  <c:v>1371.3072728970121</c:v>
                </c:pt>
                <c:pt idx="3">
                  <c:v>523.74963599469334</c:v>
                </c:pt>
                <c:pt idx="4">
                  <c:v>1045.3772745098058</c:v>
                </c:pt>
                <c:pt idx="5">
                  <c:v>1294.7507773604511</c:v>
                </c:pt>
                <c:pt idx="6">
                  <c:v>1121.9748761245405</c:v>
                </c:pt>
                <c:pt idx="7">
                  <c:v>945.44322858071394</c:v>
                </c:pt>
                <c:pt idx="8">
                  <c:v>565.84428079236523</c:v>
                </c:pt>
                <c:pt idx="9">
                  <c:v>572.96947085338047</c:v>
                </c:pt>
                <c:pt idx="10">
                  <c:v>294.54779827505467</c:v>
                </c:pt>
                <c:pt idx="11">
                  <c:v>294.89625355033206</c:v>
                </c:pt>
                <c:pt idx="12">
                  <c:v>847.64298046336478</c:v>
                </c:pt>
                <c:pt idx="13">
                  <c:v>403.00751407043509</c:v>
                </c:pt>
                <c:pt idx="14">
                  <c:v>475.48553307625315</c:v>
                </c:pt>
                <c:pt idx="15">
                  <c:v>595.3863679265919</c:v>
                </c:pt>
                <c:pt idx="16">
                  <c:v>433.18905586516854</c:v>
                </c:pt>
                <c:pt idx="17">
                  <c:v>817.3489154847432</c:v>
                </c:pt>
                <c:pt idx="18">
                  <c:v>283.85380043357793</c:v>
                </c:pt>
                <c:pt idx="19">
                  <c:v>936.68136857273828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1-4D4C-BD0A-DB0BB95FDDB4}"/>
            </c:ext>
          </c:extLst>
        </c:ser>
        <c:ser>
          <c:idx val="1"/>
          <c:order val="1"/>
          <c:tx>
            <c:v>PWSO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release'!$AB$172:$AB$191</c:f>
                <c:numCache>
                  <c:formatCode>General</c:formatCode>
                  <c:ptCount val="20"/>
                  <c:pt idx="0">
                    <c:v>112.58669465473172</c:v>
                  </c:pt>
                  <c:pt idx="1">
                    <c:v>264.26364910680689</c:v>
                  </c:pt>
                  <c:pt idx="2">
                    <c:v>571.18804460220883</c:v>
                  </c:pt>
                  <c:pt idx="3">
                    <c:v>258.75877795796328</c:v>
                  </c:pt>
                  <c:pt idx="4">
                    <c:v>104.47002533679726</c:v>
                  </c:pt>
                  <c:pt idx="5">
                    <c:v>133.07326412930604</c:v>
                  </c:pt>
                  <c:pt idx="6">
                    <c:v>105.91626132245865</c:v>
                  </c:pt>
                  <c:pt idx="7">
                    <c:v>201.04166705145056</c:v>
                  </c:pt>
                  <c:pt idx="8">
                    <c:v>139.19426798098186</c:v>
                  </c:pt>
                  <c:pt idx="9">
                    <c:v>144.76203870022113</c:v>
                  </c:pt>
                  <c:pt idx="10">
                    <c:v>202.13391357120815</c:v>
                  </c:pt>
                  <c:pt idx="11">
                    <c:v>90.354338973465886</c:v>
                  </c:pt>
                  <c:pt idx="12">
                    <c:v>187.15353734607726</c:v>
                  </c:pt>
                  <c:pt idx="13">
                    <c:v>92.736529288863906</c:v>
                  </c:pt>
                  <c:pt idx="14">
                    <c:v>163.5007009468824</c:v>
                  </c:pt>
                  <c:pt idx="15">
                    <c:v>211.64231019798854</c:v>
                  </c:pt>
                  <c:pt idx="16">
                    <c:v>78.47002377190492</c:v>
                  </c:pt>
                  <c:pt idx="17">
                    <c:v>141.32428706509484</c:v>
                  </c:pt>
                  <c:pt idx="18">
                    <c:v>204.96661857302138</c:v>
                  </c:pt>
                  <c:pt idx="19">
                    <c:v>237.93148535742574</c:v>
                  </c:pt>
                </c:numCache>
              </c:numRef>
            </c:plus>
            <c:minus>
              <c:numRef>
                <c:f>'YE release'!$AB$172:$AB$191</c:f>
                <c:numCache>
                  <c:formatCode>General</c:formatCode>
                  <c:ptCount val="20"/>
                  <c:pt idx="0">
                    <c:v>112.58669465473172</c:v>
                  </c:pt>
                  <c:pt idx="1">
                    <c:v>264.26364910680689</c:v>
                  </c:pt>
                  <c:pt idx="2">
                    <c:v>571.18804460220883</c:v>
                  </c:pt>
                  <c:pt idx="3">
                    <c:v>258.75877795796328</c:v>
                  </c:pt>
                  <c:pt idx="4">
                    <c:v>104.47002533679726</c:v>
                  </c:pt>
                  <c:pt idx="5">
                    <c:v>133.07326412930604</c:v>
                  </c:pt>
                  <c:pt idx="6">
                    <c:v>105.91626132245865</c:v>
                  </c:pt>
                  <c:pt idx="7">
                    <c:v>201.04166705145056</c:v>
                  </c:pt>
                  <c:pt idx="8">
                    <c:v>139.19426798098186</c:v>
                  </c:pt>
                  <c:pt idx="9">
                    <c:v>144.76203870022113</c:v>
                  </c:pt>
                  <c:pt idx="10">
                    <c:v>202.13391357120815</c:v>
                  </c:pt>
                  <c:pt idx="11">
                    <c:v>90.354338973465886</c:v>
                  </c:pt>
                  <c:pt idx="12">
                    <c:v>187.15353734607726</c:v>
                  </c:pt>
                  <c:pt idx="13">
                    <c:v>92.736529288863906</c:v>
                  </c:pt>
                  <c:pt idx="14">
                    <c:v>163.5007009468824</c:v>
                  </c:pt>
                  <c:pt idx="15">
                    <c:v>211.64231019798854</c:v>
                  </c:pt>
                  <c:pt idx="16">
                    <c:v>78.47002377190492</c:v>
                  </c:pt>
                  <c:pt idx="17">
                    <c:v>141.32428706509484</c:v>
                  </c:pt>
                  <c:pt idx="18">
                    <c:v>204.96661857302138</c:v>
                  </c:pt>
                  <c:pt idx="19">
                    <c:v>237.93148535742574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release'!$Y$172:$Y$191</c:f>
              <c:numCache>
                <c:formatCode>_(* #,##0_);_(* \(#,##0\);_(* "-"??_);_(@_)</c:formatCode>
                <c:ptCount val="20"/>
                <c:pt idx="0">
                  <c:v>115.74028586550737</c:v>
                </c:pt>
                <c:pt idx="1">
                  <c:v>220.74999278278466</c:v>
                </c:pt>
                <c:pt idx="2">
                  <c:v>398.19325826043729</c:v>
                </c:pt>
                <c:pt idx="3">
                  <c:v>298.05708969829436</c:v>
                </c:pt>
                <c:pt idx="4">
                  <c:v>206.68858644090645</c:v>
                </c:pt>
                <c:pt idx="5">
                  <c:v>219.63988506126589</c:v>
                </c:pt>
                <c:pt idx="6">
                  <c:v>132.31290386992578</c:v>
                </c:pt>
                <c:pt idx="7">
                  <c:v>276.69204933100247</c:v>
                </c:pt>
                <c:pt idx="8">
                  <c:v>293.63933056225846</c:v>
                </c:pt>
                <c:pt idx="9">
                  <c:v>270.70490378474881</c:v>
                </c:pt>
                <c:pt idx="10">
                  <c:v>313.78205062825646</c:v>
                </c:pt>
                <c:pt idx="11">
                  <c:v>307.68639494909041</c:v>
                </c:pt>
                <c:pt idx="12">
                  <c:v>201.894655979498</c:v>
                </c:pt>
                <c:pt idx="13">
                  <c:v>117.66290954121969</c:v>
                </c:pt>
                <c:pt idx="14">
                  <c:v>153.61740388564112</c:v>
                </c:pt>
                <c:pt idx="15">
                  <c:v>308.50523273280885</c:v>
                </c:pt>
                <c:pt idx="16">
                  <c:v>155.97019522966829</c:v>
                </c:pt>
                <c:pt idx="17">
                  <c:v>246.53504544383844</c:v>
                </c:pt>
                <c:pt idx="18">
                  <c:v>242.60899972333777</c:v>
                </c:pt>
                <c:pt idx="19">
                  <c:v>413.53680511441576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1-4D4C-BD0A-DB0BB95FDDB4}"/>
            </c:ext>
          </c:extLst>
        </c:ser>
        <c:ser>
          <c:idx val="2"/>
          <c:order val="2"/>
          <c:tx>
            <c:v>CI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release'!$AB$67:$AB$86</c:f>
                <c:numCache>
                  <c:formatCode>General</c:formatCode>
                  <c:ptCount val="20"/>
                  <c:pt idx="0">
                    <c:v>41.77464013872531</c:v>
                  </c:pt>
                  <c:pt idx="1">
                    <c:v>72.484632439872385</c:v>
                  </c:pt>
                  <c:pt idx="2">
                    <c:v>45.611086682077641</c:v>
                  </c:pt>
                  <c:pt idx="3">
                    <c:v>125.18823602675863</c:v>
                  </c:pt>
                  <c:pt idx="4">
                    <c:v>264.38057120798607</c:v>
                  </c:pt>
                  <c:pt idx="5">
                    <c:v>246.60650462343011</c:v>
                  </c:pt>
                  <c:pt idx="6">
                    <c:v>156.07997254746735</c:v>
                  </c:pt>
                  <c:pt idx="7">
                    <c:v>102.20733489318481</c:v>
                  </c:pt>
                  <c:pt idx="8">
                    <c:v>85.761739784042049</c:v>
                  </c:pt>
                  <c:pt idx="9">
                    <c:v>50.084312377843894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140.484595384681</c:v>
                  </c:pt>
                  <c:pt idx="13">
                    <c:v>17.031355724148995</c:v>
                  </c:pt>
                  <c:pt idx="14">
                    <c:v>67.698680272604221</c:v>
                  </c:pt>
                  <c:pt idx="15">
                    <c:v>42.979082064120355</c:v>
                  </c:pt>
                  <c:pt idx="16">
                    <c:v>51.407808349185942</c:v>
                  </c:pt>
                  <c:pt idx="17">
                    <c:v>0</c:v>
                  </c:pt>
                  <c:pt idx="18">
                    <c:v>26.64639353208495</c:v>
                  </c:pt>
                  <c:pt idx="19">
                    <c:v>36.855562279118196</c:v>
                  </c:pt>
                </c:numCache>
              </c:numRef>
            </c:plus>
            <c:minus>
              <c:numRef>
                <c:f>'YE release'!$AB$67:$AB$86</c:f>
                <c:numCache>
                  <c:formatCode>General</c:formatCode>
                  <c:ptCount val="20"/>
                  <c:pt idx="0">
                    <c:v>41.77464013872531</c:v>
                  </c:pt>
                  <c:pt idx="1">
                    <c:v>72.484632439872385</c:v>
                  </c:pt>
                  <c:pt idx="2">
                    <c:v>45.611086682077641</c:v>
                  </c:pt>
                  <c:pt idx="3">
                    <c:v>125.18823602675863</c:v>
                  </c:pt>
                  <c:pt idx="4">
                    <c:v>264.38057120798607</c:v>
                  </c:pt>
                  <c:pt idx="5">
                    <c:v>246.60650462343011</c:v>
                  </c:pt>
                  <c:pt idx="6">
                    <c:v>156.07997254746735</c:v>
                  </c:pt>
                  <c:pt idx="7">
                    <c:v>102.20733489318481</c:v>
                  </c:pt>
                  <c:pt idx="8">
                    <c:v>85.761739784042049</c:v>
                  </c:pt>
                  <c:pt idx="9">
                    <c:v>50.084312377843894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140.484595384681</c:v>
                  </c:pt>
                  <c:pt idx="13">
                    <c:v>17.031355724148995</c:v>
                  </c:pt>
                  <c:pt idx="14">
                    <c:v>67.698680272604221</c:v>
                  </c:pt>
                  <c:pt idx="15">
                    <c:v>42.979082064120355</c:v>
                  </c:pt>
                  <c:pt idx="16">
                    <c:v>51.407808349185942</c:v>
                  </c:pt>
                  <c:pt idx="17">
                    <c:v>0</c:v>
                  </c:pt>
                  <c:pt idx="18">
                    <c:v>26.64639353208495</c:v>
                  </c:pt>
                  <c:pt idx="19">
                    <c:v>36.855562279118196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release'!$Y$67:$Y$86</c:f>
              <c:numCache>
                <c:formatCode>_(* #,##0_);_(* \(#,##0\);_(* "-"??_);_(@_)</c:formatCode>
                <c:ptCount val="20"/>
                <c:pt idx="0">
                  <c:v>26.084275643999998</c:v>
                </c:pt>
                <c:pt idx="1">
                  <c:v>56.323244913798632</c:v>
                </c:pt>
                <c:pt idx="2">
                  <c:v>28.479770345999999</c:v>
                </c:pt>
                <c:pt idx="3">
                  <c:v>89.159096701626055</c:v>
                </c:pt>
                <c:pt idx="4">
                  <c:v>195.95611277043193</c:v>
                </c:pt>
                <c:pt idx="5">
                  <c:v>151.81772940428809</c:v>
                </c:pt>
                <c:pt idx="6">
                  <c:v>99.121459507266394</c:v>
                </c:pt>
                <c:pt idx="7">
                  <c:v>58.932103277582868</c:v>
                </c:pt>
                <c:pt idx="8">
                  <c:v>44.05871963850371</c:v>
                </c:pt>
                <c:pt idx="9">
                  <c:v>35.978031991741076</c:v>
                </c:pt>
                <c:pt idx="10">
                  <c:v>1</c:v>
                </c:pt>
                <c:pt idx="11">
                  <c:v>18</c:v>
                </c:pt>
                <c:pt idx="12">
                  <c:v>120.66251162790699</c:v>
                </c:pt>
                <c:pt idx="13">
                  <c:v>41.689465270980925</c:v>
                </c:pt>
                <c:pt idx="14">
                  <c:v>93.813276790220641</c:v>
                </c:pt>
                <c:pt idx="15">
                  <c:v>27.818956021654277</c:v>
                </c:pt>
                <c:pt idx="16">
                  <c:v>44.18128332784805</c:v>
                </c:pt>
                <c:pt idx="17">
                  <c:v>25</c:v>
                </c:pt>
                <c:pt idx="18">
                  <c:v>24.393216704652772</c:v>
                </c:pt>
                <c:pt idx="19">
                  <c:v>33.955989948594535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1-4D4C-BD0A-DB0BB95FDDB4}"/>
            </c:ext>
          </c:extLst>
        </c:ser>
        <c:ser>
          <c:idx val="3"/>
          <c:order val="3"/>
          <c:tx>
            <c:v>PWSI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release'!$AB$151:$AB$170</c:f>
                <c:numCache>
                  <c:formatCode>General</c:formatCode>
                  <c:ptCount val="20"/>
                  <c:pt idx="0">
                    <c:v>1802.6669724086021</c:v>
                  </c:pt>
                  <c:pt idx="1">
                    <c:v>710.63482375528372</c:v>
                  </c:pt>
                  <c:pt idx="2">
                    <c:v>3566.5820217107243</c:v>
                  </c:pt>
                  <c:pt idx="3">
                    <c:v>2494.8511734373392</c:v>
                  </c:pt>
                  <c:pt idx="4">
                    <c:v>1360.7770371865033</c:v>
                  </c:pt>
                  <c:pt idx="5">
                    <c:v>2264.9049493189582</c:v>
                  </c:pt>
                  <c:pt idx="6">
                    <c:v>4577.2892323308361</c:v>
                  </c:pt>
                  <c:pt idx="7">
                    <c:v>1033.0285101814554</c:v>
                  </c:pt>
                  <c:pt idx="8">
                    <c:v>1318.8658597687406</c:v>
                  </c:pt>
                  <c:pt idx="9">
                    <c:v>929.87875878652994</c:v>
                  </c:pt>
                  <c:pt idx="10">
                    <c:v>731.6483052215965</c:v>
                  </c:pt>
                  <c:pt idx="11">
                    <c:v>397.49277792640703</c:v>
                  </c:pt>
                  <c:pt idx="12">
                    <c:v>404.79806304500778</c:v>
                  </c:pt>
                  <c:pt idx="13">
                    <c:v>1708.9310560444728</c:v>
                  </c:pt>
                  <c:pt idx="14">
                    <c:v>809.78725197270501</c:v>
                  </c:pt>
                  <c:pt idx="15">
                    <c:v>1897.0271621229574</c:v>
                  </c:pt>
                  <c:pt idx="16">
                    <c:v>2171.6713521645083</c:v>
                  </c:pt>
                  <c:pt idx="17">
                    <c:v>707.13022085510329</c:v>
                  </c:pt>
                  <c:pt idx="18">
                    <c:v>1158.3107598024424</c:v>
                  </c:pt>
                  <c:pt idx="19">
                    <c:v>1299.022805140381</c:v>
                  </c:pt>
                </c:numCache>
              </c:numRef>
            </c:plus>
            <c:minus>
              <c:numRef>
                <c:f>'YE release'!$AB$151:$AB$170</c:f>
                <c:numCache>
                  <c:formatCode>General</c:formatCode>
                  <c:ptCount val="20"/>
                  <c:pt idx="0">
                    <c:v>1802.6669724086021</c:v>
                  </c:pt>
                  <c:pt idx="1">
                    <c:v>710.63482375528372</c:v>
                  </c:pt>
                  <c:pt idx="2">
                    <c:v>3566.5820217107243</c:v>
                  </c:pt>
                  <c:pt idx="3">
                    <c:v>2494.8511734373392</c:v>
                  </c:pt>
                  <c:pt idx="4">
                    <c:v>1360.7770371865033</c:v>
                  </c:pt>
                  <c:pt idx="5">
                    <c:v>2264.9049493189582</c:v>
                  </c:pt>
                  <c:pt idx="6">
                    <c:v>4577.2892323308361</c:v>
                  </c:pt>
                  <c:pt idx="7">
                    <c:v>1033.0285101814554</c:v>
                  </c:pt>
                  <c:pt idx="8">
                    <c:v>1318.8658597687406</c:v>
                  </c:pt>
                  <c:pt idx="9">
                    <c:v>929.87875878652994</c:v>
                  </c:pt>
                  <c:pt idx="10">
                    <c:v>731.6483052215965</c:v>
                  </c:pt>
                  <c:pt idx="11">
                    <c:v>397.49277792640703</c:v>
                  </c:pt>
                  <c:pt idx="12">
                    <c:v>404.79806304500778</c:v>
                  </c:pt>
                  <c:pt idx="13">
                    <c:v>1708.9310560444728</c:v>
                  </c:pt>
                  <c:pt idx="14">
                    <c:v>809.78725197270501</c:v>
                  </c:pt>
                  <c:pt idx="15">
                    <c:v>1897.0271621229574</c:v>
                  </c:pt>
                  <c:pt idx="16">
                    <c:v>2171.6713521645083</c:v>
                  </c:pt>
                  <c:pt idx="17">
                    <c:v>707.13022085510329</c:v>
                  </c:pt>
                  <c:pt idx="18">
                    <c:v>1158.3107598024424</c:v>
                  </c:pt>
                  <c:pt idx="19">
                    <c:v>1299.022805140381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release'!$Y$151:$Y$170</c:f>
              <c:numCache>
                <c:formatCode>_(* #,##0_);_(* \(#,##0\);_(* "-"??_);_(@_)</c:formatCode>
                <c:ptCount val="20"/>
                <c:pt idx="0">
                  <c:v>2023.3247501678431</c:v>
                </c:pt>
                <c:pt idx="1">
                  <c:v>797.88316961989074</c:v>
                </c:pt>
                <c:pt idx="2">
                  <c:v>3963.1847071110769</c:v>
                </c:pt>
                <c:pt idx="3">
                  <c:v>2784.1540695755189</c:v>
                </c:pt>
                <c:pt idx="4">
                  <c:v>1655.1296143628315</c:v>
                </c:pt>
                <c:pt idx="5">
                  <c:v>2594.6168108370457</c:v>
                </c:pt>
                <c:pt idx="6">
                  <c:v>5141.9452493686631</c:v>
                </c:pt>
                <c:pt idx="7">
                  <c:v>1192.3531869169062</c:v>
                </c:pt>
                <c:pt idx="8">
                  <c:v>1459.4500155882781</c:v>
                </c:pt>
                <c:pt idx="9">
                  <c:v>1044.6821098991823</c:v>
                </c:pt>
                <c:pt idx="10">
                  <c:v>832.52055611959725</c:v>
                </c:pt>
                <c:pt idx="11">
                  <c:v>488.87113686560406</c:v>
                </c:pt>
                <c:pt idx="12">
                  <c:v>286.44801312254248</c:v>
                </c:pt>
                <c:pt idx="13">
                  <c:v>1085.8064475167103</c:v>
                </c:pt>
                <c:pt idx="14">
                  <c:v>463.25645898100896</c:v>
                </c:pt>
                <c:pt idx="15">
                  <c:v>1047.4374808313053</c:v>
                </c:pt>
                <c:pt idx="16">
                  <c:v>1339.887596623209</c:v>
                </c:pt>
                <c:pt idx="17">
                  <c:v>509.21401396713094</c:v>
                </c:pt>
                <c:pt idx="18">
                  <c:v>809.7006898917017</c:v>
                </c:pt>
                <c:pt idx="19">
                  <c:v>686.0574159632705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01-4D4C-BD0A-DB0BB95FD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NSEI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release'!$AB$214:$AB$233</c:f>
                <c:numCache>
                  <c:formatCode>General</c:formatCode>
                  <c:ptCount val="20"/>
                  <c:pt idx="0">
                    <c:v>1607.627561529149</c:v>
                  </c:pt>
                  <c:pt idx="1">
                    <c:v>1838.7310377406611</c:v>
                  </c:pt>
                  <c:pt idx="2">
                    <c:v>1284.8412252900598</c:v>
                  </c:pt>
                  <c:pt idx="3">
                    <c:v>1203.6861470383897</c:v>
                  </c:pt>
                  <c:pt idx="4">
                    <c:v>1466.1409645678659</c:v>
                  </c:pt>
                  <c:pt idx="5">
                    <c:v>1160.7756435845345</c:v>
                  </c:pt>
                  <c:pt idx="6">
                    <c:v>1443.6540964380824</c:v>
                  </c:pt>
                  <c:pt idx="7">
                    <c:v>1020.9094742874465</c:v>
                  </c:pt>
                  <c:pt idx="8">
                    <c:v>752.5706066823335</c:v>
                  </c:pt>
                  <c:pt idx="9">
                    <c:v>802.93705887845204</c:v>
                  </c:pt>
                  <c:pt idx="10">
                    <c:v>517.9609916884275</c:v>
                  </c:pt>
                  <c:pt idx="11">
                    <c:v>353.69012183502429</c:v>
                  </c:pt>
                  <c:pt idx="12">
                    <c:v>342.22897774955919</c:v>
                  </c:pt>
                  <c:pt idx="13">
                    <c:v>248.64904845895859</c:v>
                  </c:pt>
                  <c:pt idx="14">
                    <c:v>156.53958761593535</c:v>
                  </c:pt>
                  <c:pt idx="15">
                    <c:v>174.87191704364301</c:v>
                  </c:pt>
                  <c:pt idx="16">
                    <c:v>129.57446415046155</c:v>
                  </c:pt>
                  <c:pt idx="17">
                    <c:v>183.78316628460948</c:v>
                  </c:pt>
                  <c:pt idx="18">
                    <c:v>346.23552544662243</c:v>
                  </c:pt>
                  <c:pt idx="19">
                    <c:v>1065.8983306329546</c:v>
                  </c:pt>
                </c:numCache>
              </c:numRef>
            </c:plus>
            <c:minus>
              <c:numRef>
                <c:f>'YE release'!$AB$214:$AB$233</c:f>
                <c:numCache>
                  <c:formatCode>General</c:formatCode>
                  <c:ptCount val="20"/>
                  <c:pt idx="0">
                    <c:v>1607.627561529149</c:v>
                  </c:pt>
                  <c:pt idx="1">
                    <c:v>1838.7310377406611</c:v>
                  </c:pt>
                  <c:pt idx="2">
                    <c:v>1284.8412252900598</c:v>
                  </c:pt>
                  <c:pt idx="3">
                    <c:v>1203.6861470383897</c:v>
                  </c:pt>
                  <c:pt idx="4">
                    <c:v>1466.1409645678659</c:v>
                  </c:pt>
                  <c:pt idx="5">
                    <c:v>1160.7756435845345</c:v>
                  </c:pt>
                  <c:pt idx="6">
                    <c:v>1443.6540964380824</c:v>
                  </c:pt>
                  <c:pt idx="7">
                    <c:v>1020.9094742874465</c:v>
                  </c:pt>
                  <c:pt idx="8">
                    <c:v>752.5706066823335</c:v>
                  </c:pt>
                  <c:pt idx="9">
                    <c:v>802.93705887845204</c:v>
                  </c:pt>
                  <c:pt idx="10">
                    <c:v>517.9609916884275</c:v>
                  </c:pt>
                  <c:pt idx="11">
                    <c:v>353.69012183502429</c:v>
                  </c:pt>
                  <c:pt idx="12">
                    <c:v>342.22897774955919</c:v>
                  </c:pt>
                  <c:pt idx="13">
                    <c:v>248.64904845895859</c:v>
                  </c:pt>
                  <c:pt idx="14">
                    <c:v>156.53958761593535</c:v>
                  </c:pt>
                  <c:pt idx="15">
                    <c:v>174.87191704364301</c:v>
                  </c:pt>
                  <c:pt idx="16">
                    <c:v>129.57446415046155</c:v>
                  </c:pt>
                  <c:pt idx="17">
                    <c:v>183.78316628460948</c:v>
                  </c:pt>
                  <c:pt idx="18">
                    <c:v>346.23552544662243</c:v>
                  </c:pt>
                  <c:pt idx="19">
                    <c:v>1065.8983306329546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release'!$Y$214:$Y$233</c:f>
              <c:numCache>
                <c:formatCode>_(* #,##0_);_(* \(#,##0\);_(* "-"??_);_(@_)</c:formatCode>
                <c:ptCount val="20"/>
                <c:pt idx="0">
                  <c:v>1698.3311123086526</c:v>
                </c:pt>
                <c:pt idx="1">
                  <c:v>2012.5398464586769</c:v>
                </c:pt>
                <c:pt idx="2">
                  <c:v>1360.4291983004916</c:v>
                </c:pt>
                <c:pt idx="3">
                  <c:v>1245.4724865064331</c:v>
                </c:pt>
                <c:pt idx="4">
                  <c:v>1529.0223091431908</c:v>
                </c:pt>
                <c:pt idx="5">
                  <c:v>1210.0937886512788</c:v>
                </c:pt>
                <c:pt idx="6">
                  <c:v>1481.1260277484521</c:v>
                </c:pt>
                <c:pt idx="7">
                  <c:v>1170.7193836195634</c:v>
                </c:pt>
                <c:pt idx="8">
                  <c:v>890.25848676322221</c:v>
                </c:pt>
                <c:pt idx="9">
                  <c:v>942.42307833107031</c:v>
                </c:pt>
                <c:pt idx="10">
                  <c:v>636.28938408001954</c:v>
                </c:pt>
                <c:pt idx="11">
                  <c:v>495.22350520001254</c:v>
                </c:pt>
                <c:pt idx="12">
                  <c:v>369.51326902949802</c:v>
                </c:pt>
                <c:pt idx="13">
                  <c:v>321.94135000670536</c:v>
                </c:pt>
                <c:pt idx="14">
                  <c:v>233.64134784990634</c:v>
                </c:pt>
                <c:pt idx="15">
                  <c:v>163.90777239738662</c:v>
                </c:pt>
                <c:pt idx="16">
                  <c:v>167.14733243189784</c:v>
                </c:pt>
                <c:pt idx="17">
                  <c:v>194.74674228604925</c:v>
                </c:pt>
                <c:pt idx="18">
                  <c:v>358.49790115543703</c:v>
                </c:pt>
                <c:pt idx="19">
                  <c:v>929.53669633074526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1-47EB-B4B4-13F19725A064}"/>
            </c:ext>
          </c:extLst>
        </c:ser>
        <c:ser>
          <c:idx val="1"/>
          <c:order val="1"/>
          <c:tx>
            <c:v>CSEO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release'!$AB$193:$AB$212</c:f>
                <c:numCache>
                  <c:formatCode>General</c:formatCode>
                  <c:ptCount val="20"/>
                  <c:pt idx="0">
                    <c:v>924.76630440185431</c:v>
                  </c:pt>
                  <c:pt idx="1">
                    <c:v>681.9076936357302</c:v>
                  </c:pt>
                  <c:pt idx="2">
                    <c:v>636.62501897612185</c:v>
                  </c:pt>
                  <c:pt idx="3">
                    <c:v>735.87349339682908</c:v>
                  </c:pt>
                  <c:pt idx="4">
                    <c:v>925.55938788016385</c:v>
                  </c:pt>
                  <c:pt idx="5">
                    <c:v>776.21313782129516</c:v>
                  </c:pt>
                  <c:pt idx="6">
                    <c:v>948.91872917585295</c:v>
                  </c:pt>
                  <c:pt idx="7">
                    <c:v>581.05947811515705</c:v>
                  </c:pt>
                  <c:pt idx="8">
                    <c:v>613.04388716593792</c:v>
                  </c:pt>
                  <c:pt idx="9">
                    <c:v>309.51430703163169</c:v>
                  </c:pt>
                  <c:pt idx="10">
                    <c:v>129.76119205376429</c:v>
                  </c:pt>
                  <c:pt idx="11">
                    <c:v>152.60259097848669</c:v>
                  </c:pt>
                  <c:pt idx="12">
                    <c:v>450.02557003914274</c:v>
                  </c:pt>
                  <c:pt idx="13">
                    <c:v>285.19732705550939</c:v>
                  </c:pt>
                  <c:pt idx="14">
                    <c:v>148.65863016756913</c:v>
                  </c:pt>
                  <c:pt idx="15">
                    <c:v>436.97508947482316</c:v>
                  </c:pt>
                  <c:pt idx="16">
                    <c:v>210.65671900889308</c:v>
                  </c:pt>
                  <c:pt idx="17">
                    <c:v>457.25593399257951</c:v>
                  </c:pt>
                  <c:pt idx="18">
                    <c:v>853.92221949075849</c:v>
                  </c:pt>
                  <c:pt idx="19">
                    <c:v>456.76974164876083</c:v>
                  </c:pt>
                </c:numCache>
              </c:numRef>
            </c:plus>
            <c:minus>
              <c:numRef>
                <c:f>'YE release'!$AB$193:$AB$212</c:f>
                <c:numCache>
                  <c:formatCode>General</c:formatCode>
                  <c:ptCount val="20"/>
                  <c:pt idx="0">
                    <c:v>924.76630440185431</c:v>
                  </c:pt>
                  <c:pt idx="1">
                    <c:v>681.9076936357302</c:v>
                  </c:pt>
                  <c:pt idx="2">
                    <c:v>636.62501897612185</c:v>
                  </c:pt>
                  <c:pt idx="3">
                    <c:v>735.87349339682908</c:v>
                  </c:pt>
                  <c:pt idx="4">
                    <c:v>925.55938788016385</c:v>
                  </c:pt>
                  <c:pt idx="5">
                    <c:v>776.21313782129516</c:v>
                  </c:pt>
                  <c:pt idx="6">
                    <c:v>948.91872917585295</c:v>
                  </c:pt>
                  <c:pt idx="7">
                    <c:v>581.05947811515705</c:v>
                  </c:pt>
                  <c:pt idx="8">
                    <c:v>613.04388716593792</c:v>
                  </c:pt>
                  <c:pt idx="9">
                    <c:v>309.51430703163169</c:v>
                  </c:pt>
                  <c:pt idx="10">
                    <c:v>129.76119205376429</c:v>
                  </c:pt>
                  <c:pt idx="11">
                    <c:v>152.60259097848669</c:v>
                  </c:pt>
                  <c:pt idx="12">
                    <c:v>450.02557003914274</c:v>
                  </c:pt>
                  <c:pt idx="13">
                    <c:v>285.19732705550939</c:v>
                  </c:pt>
                  <c:pt idx="14">
                    <c:v>148.65863016756913</c:v>
                  </c:pt>
                  <c:pt idx="15">
                    <c:v>436.97508947482316</c:v>
                  </c:pt>
                  <c:pt idx="16">
                    <c:v>210.65671900889308</c:v>
                  </c:pt>
                  <c:pt idx="17">
                    <c:v>457.25593399257951</c:v>
                  </c:pt>
                  <c:pt idx="18">
                    <c:v>853.92221949075849</c:v>
                  </c:pt>
                  <c:pt idx="19">
                    <c:v>456.76974164876083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release'!$Y$193:$Y$212</c:f>
              <c:numCache>
                <c:formatCode>_(* #,##0_);_(* \(#,##0\);_(* "-"??_);_(@_)</c:formatCode>
                <c:ptCount val="20"/>
                <c:pt idx="0">
                  <c:v>1322.7445328730755</c:v>
                </c:pt>
                <c:pt idx="1">
                  <c:v>1018.2908535949342</c:v>
                </c:pt>
                <c:pt idx="2">
                  <c:v>957.40130332093486</c:v>
                </c:pt>
                <c:pt idx="3">
                  <c:v>1124.2180798112149</c:v>
                </c:pt>
                <c:pt idx="4">
                  <c:v>1380.4852883083322</c:v>
                </c:pt>
                <c:pt idx="5">
                  <c:v>1126.7132664211435</c:v>
                </c:pt>
                <c:pt idx="6">
                  <c:v>1461.3095032130741</c:v>
                </c:pt>
                <c:pt idx="7">
                  <c:v>1185.3983835920935</c:v>
                </c:pt>
                <c:pt idx="8">
                  <c:v>1212.7754035381936</c:v>
                </c:pt>
                <c:pt idx="9">
                  <c:v>830.07704818100319</c:v>
                </c:pt>
                <c:pt idx="10">
                  <c:v>479.00288033114776</c:v>
                </c:pt>
                <c:pt idx="11">
                  <c:v>792.41236154499359</c:v>
                </c:pt>
                <c:pt idx="12">
                  <c:v>934.15692328996374</c:v>
                </c:pt>
                <c:pt idx="13">
                  <c:v>1395.396695792937</c:v>
                </c:pt>
                <c:pt idx="14">
                  <c:v>1164.3764279264528</c:v>
                </c:pt>
                <c:pt idx="15">
                  <c:v>1045.0194426352646</c:v>
                </c:pt>
                <c:pt idx="16">
                  <c:v>1054.3294042763316</c:v>
                </c:pt>
                <c:pt idx="17">
                  <c:v>1367.5090445549488</c:v>
                </c:pt>
                <c:pt idx="18">
                  <c:v>2156.0729211780513</c:v>
                </c:pt>
                <c:pt idx="19">
                  <c:v>1840.4719931267166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1-47EB-B4B4-13F19725A064}"/>
            </c:ext>
          </c:extLst>
        </c:ser>
        <c:ser>
          <c:idx val="2"/>
          <c:order val="2"/>
          <c:tx>
            <c:v>EWYKT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release'!$AB$298:$AB$317</c:f>
                <c:numCache>
                  <c:formatCode>General</c:formatCode>
                  <c:ptCount val="20"/>
                  <c:pt idx="0">
                    <c:v>4.035369751170097</c:v>
                  </c:pt>
                  <c:pt idx="1">
                    <c:v>7.6020542091176901</c:v>
                  </c:pt>
                  <c:pt idx="2">
                    <c:v>13.657386545429038</c:v>
                  </c:pt>
                  <c:pt idx="3">
                    <c:v>16.890596240603369</c:v>
                  </c:pt>
                  <c:pt idx="4">
                    <c:v>19.930236634492829</c:v>
                  </c:pt>
                  <c:pt idx="5">
                    <c:v>16.598545791119935</c:v>
                  </c:pt>
                  <c:pt idx="6">
                    <c:v>14.347536533225819</c:v>
                  </c:pt>
                  <c:pt idx="7">
                    <c:v>0</c:v>
                  </c:pt>
                  <c:pt idx="8">
                    <c:v>2.4924505920195563</c:v>
                  </c:pt>
                  <c:pt idx="9">
                    <c:v>4.76734730165151</c:v>
                  </c:pt>
                  <c:pt idx="10">
                    <c:v>3.2177381302087156</c:v>
                  </c:pt>
                  <c:pt idx="11">
                    <c:v>2.8751979916355959</c:v>
                  </c:pt>
                  <c:pt idx="12">
                    <c:v>2.1605376490980039</c:v>
                  </c:pt>
                  <c:pt idx="13">
                    <c:v>1.5248528524456348</c:v>
                  </c:pt>
                  <c:pt idx="14">
                    <c:v>3.3361513615275071</c:v>
                  </c:pt>
                  <c:pt idx="15">
                    <c:v>2.9045706287090045</c:v>
                  </c:pt>
                  <c:pt idx="16">
                    <c:v>0</c:v>
                  </c:pt>
                  <c:pt idx="17">
                    <c:v>125.58410754337487</c:v>
                  </c:pt>
                  <c:pt idx="18">
                    <c:v>0</c:v>
                  </c:pt>
                  <c:pt idx="19">
                    <c:v>27.200041046429394</c:v>
                  </c:pt>
                </c:numCache>
              </c:numRef>
            </c:plus>
            <c:minus>
              <c:numRef>
                <c:f>'YE release'!$AB$298:$AB$317</c:f>
                <c:numCache>
                  <c:formatCode>General</c:formatCode>
                  <c:ptCount val="20"/>
                  <c:pt idx="0">
                    <c:v>4.035369751170097</c:v>
                  </c:pt>
                  <c:pt idx="1">
                    <c:v>7.6020542091176901</c:v>
                  </c:pt>
                  <c:pt idx="2">
                    <c:v>13.657386545429038</c:v>
                  </c:pt>
                  <c:pt idx="3">
                    <c:v>16.890596240603369</c:v>
                  </c:pt>
                  <c:pt idx="4">
                    <c:v>19.930236634492829</c:v>
                  </c:pt>
                  <c:pt idx="5">
                    <c:v>16.598545791119935</c:v>
                  </c:pt>
                  <c:pt idx="6">
                    <c:v>14.347536533225819</c:v>
                  </c:pt>
                  <c:pt idx="7">
                    <c:v>0</c:v>
                  </c:pt>
                  <c:pt idx="8">
                    <c:v>2.4924505920195563</c:v>
                  </c:pt>
                  <c:pt idx="9">
                    <c:v>4.76734730165151</c:v>
                  </c:pt>
                  <c:pt idx="10">
                    <c:v>3.2177381302087156</c:v>
                  </c:pt>
                  <c:pt idx="11">
                    <c:v>2.8751979916355959</c:v>
                  </c:pt>
                  <c:pt idx="12">
                    <c:v>2.1605376490980039</c:v>
                  </c:pt>
                  <c:pt idx="13">
                    <c:v>1.5248528524456348</c:v>
                  </c:pt>
                  <c:pt idx="14">
                    <c:v>3.3361513615275071</c:v>
                  </c:pt>
                  <c:pt idx="15">
                    <c:v>2.9045706287090045</c:v>
                  </c:pt>
                  <c:pt idx="16">
                    <c:v>0</c:v>
                  </c:pt>
                  <c:pt idx="17">
                    <c:v>125.58410754337487</c:v>
                  </c:pt>
                  <c:pt idx="18">
                    <c:v>0</c:v>
                  </c:pt>
                  <c:pt idx="19">
                    <c:v>27.200041046429394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release'!$Y$298:$Y$317</c:f>
              <c:numCache>
                <c:formatCode>_(* #,##0_);_(* \(#,##0\);_(* "-"??_);_(@_)</c:formatCode>
                <c:ptCount val="20"/>
                <c:pt idx="0">
                  <c:v>3.5667780264775373</c:v>
                </c:pt>
                <c:pt idx="1">
                  <c:v>7.9810802652020065</c:v>
                </c:pt>
                <c:pt idx="2">
                  <c:v>16.73810267124783</c:v>
                </c:pt>
                <c:pt idx="3">
                  <c:v>16.304878362137465</c:v>
                </c:pt>
                <c:pt idx="4">
                  <c:v>34.293344504178343</c:v>
                </c:pt>
                <c:pt idx="5">
                  <c:v>20.093782640693469</c:v>
                </c:pt>
                <c:pt idx="6">
                  <c:v>14.245139439331236</c:v>
                </c:pt>
                <c:pt idx="7">
                  <c:v>9</c:v>
                </c:pt>
                <c:pt idx="8">
                  <c:v>8.2720463097896566</c:v>
                </c:pt>
                <c:pt idx="9">
                  <c:v>13.953265861227672</c:v>
                </c:pt>
                <c:pt idx="10">
                  <c:v>2.3206162858991775</c:v>
                </c:pt>
                <c:pt idx="11">
                  <c:v>11.180098124491717</c:v>
                </c:pt>
                <c:pt idx="12">
                  <c:v>16.262379226633332</c:v>
                </c:pt>
                <c:pt idx="13">
                  <c:v>9.5436269375689111</c:v>
                </c:pt>
                <c:pt idx="14">
                  <c:v>14.837806941596957</c:v>
                </c:pt>
                <c:pt idx="15">
                  <c:v>32.489195790726917</c:v>
                </c:pt>
                <c:pt idx="16">
                  <c:v>65</c:v>
                </c:pt>
                <c:pt idx="17">
                  <c:v>131.10436681222706</c:v>
                </c:pt>
                <c:pt idx="18">
                  <c:v>90</c:v>
                </c:pt>
                <c:pt idx="19">
                  <c:v>257.12732512111199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1-47EB-B4B4-13F19725A064}"/>
            </c:ext>
          </c:extLst>
        </c:ser>
        <c:ser>
          <c:idx val="3"/>
          <c:order val="3"/>
          <c:tx>
            <c:v>NSEO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release'!$AB$235:$AB$254</c:f>
                <c:numCache>
                  <c:formatCode>General</c:formatCode>
                  <c:ptCount val="20"/>
                  <c:pt idx="0">
                    <c:v>231.30785273223296</c:v>
                  </c:pt>
                  <c:pt idx="1">
                    <c:v>428.10556072569926</c:v>
                  </c:pt>
                  <c:pt idx="2">
                    <c:v>339.84775223260226</c:v>
                  </c:pt>
                  <c:pt idx="3">
                    <c:v>442.77168830708746</c:v>
                  </c:pt>
                  <c:pt idx="4">
                    <c:v>412.4088345837846</c:v>
                  </c:pt>
                  <c:pt idx="5">
                    <c:v>478.59261459338472</c:v>
                  </c:pt>
                  <c:pt idx="6">
                    <c:v>508.83873131429232</c:v>
                  </c:pt>
                  <c:pt idx="7">
                    <c:v>585.16313603449203</c:v>
                  </c:pt>
                  <c:pt idx="8">
                    <c:v>413.62525557748023</c:v>
                  </c:pt>
                  <c:pt idx="9">
                    <c:v>107.21321217720306</c:v>
                  </c:pt>
                  <c:pt idx="10">
                    <c:v>88.166710043220476</c:v>
                  </c:pt>
                  <c:pt idx="11">
                    <c:v>149.43971480729547</c:v>
                  </c:pt>
                  <c:pt idx="12">
                    <c:v>153.08719211509282</c:v>
                  </c:pt>
                  <c:pt idx="13">
                    <c:v>53.098621031699004</c:v>
                  </c:pt>
                  <c:pt idx="14">
                    <c:v>125.68999081101529</c:v>
                  </c:pt>
                  <c:pt idx="15">
                    <c:v>95.711255232964547</c:v>
                  </c:pt>
                  <c:pt idx="16">
                    <c:v>140.5531954805808</c:v>
                  </c:pt>
                  <c:pt idx="17">
                    <c:v>77.362796348743146</c:v>
                  </c:pt>
                  <c:pt idx="18">
                    <c:v>107.12665308104613</c:v>
                  </c:pt>
                  <c:pt idx="19">
                    <c:v>540.15531163272146</c:v>
                  </c:pt>
                </c:numCache>
              </c:numRef>
            </c:plus>
            <c:minus>
              <c:numRef>
                <c:f>'YE release'!$AB$235:$AB$254</c:f>
                <c:numCache>
                  <c:formatCode>General</c:formatCode>
                  <c:ptCount val="20"/>
                  <c:pt idx="0">
                    <c:v>231.30785273223296</c:v>
                  </c:pt>
                  <c:pt idx="1">
                    <c:v>428.10556072569926</c:v>
                  </c:pt>
                  <c:pt idx="2">
                    <c:v>339.84775223260226</c:v>
                  </c:pt>
                  <c:pt idx="3">
                    <c:v>442.77168830708746</c:v>
                  </c:pt>
                  <c:pt idx="4">
                    <c:v>412.4088345837846</c:v>
                  </c:pt>
                  <c:pt idx="5">
                    <c:v>478.59261459338472</c:v>
                  </c:pt>
                  <c:pt idx="6">
                    <c:v>508.83873131429232</c:v>
                  </c:pt>
                  <c:pt idx="7">
                    <c:v>585.16313603449203</c:v>
                  </c:pt>
                  <c:pt idx="8">
                    <c:v>413.62525557748023</c:v>
                  </c:pt>
                  <c:pt idx="9">
                    <c:v>107.21321217720306</c:v>
                  </c:pt>
                  <c:pt idx="10">
                    <c:v>88.166710043220476</c:v>
                  </c:pt>
                  <c:pt idx="11">
                    <c:v>149.43971480729547</c:v>
                  </c:pt>
                  <c:pt idx="12">
                    <c:v>153.08719211509282</c:v>
                  </c:pt>
                  <c:pt idx="13">
                    <c:v>53.098621031699004</c:v>
                  </c:pt>
                  <c:pt idx="14">
                    <c:v>125.68999081101529</c:v>
                  </c:pt>
                  <c:pt idx="15">
                    <c:v>95.711255232964547</c:v>
                  </c:pt>
                  <c:pt idx="16">
                    <c:v>140.5531954805808</c:v>
                  </c:pt>
                  <c:pt idx="17">
                    <c:v>77.362796348743146</c:v>
                  </c:pt>
                  <c:pt idx="18">
                    <c:v>107.12665308104613</c:v>
                  </c:pt>
                  <c:pt idx="19">
                    <c:v>540.15531163272146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release'!$Y$235:$Y$254</c:f>
              <c:numCache>
                <c:formatCode>_(* #,##0_);_(* \(#,##0\);_(* "-"??_);_(@_)</c:formatCode>
                <c:ptCount val="20"/>
                <c:pt idx="0">
                  <c:v>241.35953155931998</c:v>
                </c:pt>
                <c:pt idx="1">
                  <c:v>458.09768369197184</c:v>
                </c:pt>
                <c:pt idx="2">
                  <c:v>364.34936314127845</c:v>
                </c:pt>
                <c:pt idx="3">
                  <c:v>431.81120279396492</c:v>
                </c:pt>
                <c:pt idx="4">
                  <c:v>422.45093566449998</c:v>
                </c:pt>
                <c:pt idx="5">
                  <c:v>474.03187482063311</c:v>
                </c:pt>
                <c:pt idx="6">
                  <c:v>511.9769351748489</c:v>
                </c:pt>
                <c:pt idx="7">
                  <c:v>525.50981221223333</c:v>
                </c:pt>
                <c:pt idx="8">
                  <c:v>355.70240884998691</c:v>
                </c:pt>
                <c:pt idx="9">
                  <c:v>137.70411018300513</c:v>
                </c:pt>
                <c:pt idx="10">
                  <c:v>84.721649536207593</c:v>
                </c:pt>
                <c:pt idx="11">
                  <c:v>219.31822573251026</c:v>
                </c:pt>
                <c:pt idx="12">
                  <c:v>141.25086146411735</c:v>
                </c:pt>
                <c:pt idx="13">
                  <c:v>205.2549321725628</c:v>
                </c:pt>
                <c:pt idx="14">
                  <c:v>239.31791352578244</c:v>
                </c:pt>
                <c:pt idx="15">
                  <c:v>140.04821416966644</c:v>
                </c:pt>
                <c:pt idx="16">
                  <c:v>138.91443132479361</c:v>
                </c:pt>
                <c:pt idx="17">
                  <c:v>175.61056033304317</c:v>
                </c:pt>
                <c:pt idx="18">
                  <c:v>243.84346980127009</c:v>
                </c:pt>
                <c:pt idx="19">
                  <c:v>702.45777853825939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1-47EB-B4B4-13F19725A064}"/>
            </c:ext>
          </c:extLst>
        </c:ser>
        <c:ser>
          <c:idx val="4"/>
          <c:order val="4"/>
          <c:tx>
            <c:v>SSEI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release'!$AB$256:$AB$275</c:f>
                <c:numCache>
                  <c:formatCode>General</c:formatCode>
                  <c:ptCount val="20"/>
                  <c:pt idx="0">
                    <c:v>2504.6898151318455</c:v>
                  </c:pt>
                  <c:pt idx="1">
                    <c:v>3603.8297156657959</c:v>
                  </c:pt>
                  <c:pt idx="2">
                    <c:v>3000.4145916998477</c:v>
                  </c:pt>
                  <c:pt idx="3">
                    <c:v>3058.5656142715502</c:v>
                  </c:pt>
                  <c:pt idx="4">
                    <c:v>2965.6771463960208</c:v>
                  </c:pt>
                  <c:pt idx="5">
                    <c:v>2206.0931038942217</c:v>
                  </c:pt>
                  <c:pt idx="6">
                    <c:v>3457.7041559374452</c:v>
                  </c:pt>
                  <c:pt idx="7">
                    <c:v>2578.0259785443322</c:v>
                  </c:pt>
                  <c:pt idx="8">
                    <c:v>1436.1325143201796</c:v>
                  </c:pt>
                  <c:pt idx="9">
                    <c:v>1014.7035150671555</c:v>
                  </c:pt>
                  <c:pt idx="10">
                    <c:v>532.49999552173426</c:v>
                  </c:pt>
                  <c:pt idx="11">
                    <c:v>1337.7511201571194</c:v>
                  </c:pt>
                  <c:pt idx="12">
                    <c:v>853.74425000120698</c:v>
                  </c:pt>
                  <c:pt idx="13">
                    <c:v>984.86854267525018</c:v>
                  </c:pt>
                  <c:pt idx="14">
                    <c:v>1926.8496228777979</c:v>
                  </c:pt>
                  <c:pt idx="15">
                    <c:v>701.36437873078955</c:v>
                  </c:pt>
                  <c:pt idx="16">
                    <c:v>531.12676327458553</c:v>
                  </c:pt>
                  <c:pt idx="17">
                    <c:v>900.51655726588797</c:v>
                  </c:pt>
                  <c:pt idx="18">
                    <c:v>2038.5713171110351</c:v>
                  </c:pt>
                  <c:pt idx="19">
                    <c:v>1994.2595454316483</c:v>
                  </c:pt>
                </c:numCache>
              </c:numRef>
            </c:plus>
            <c:minus>
              <c:numRef>
                <c:f>'YE release'!$AB$256:$AB$275</c:f>
                <c:numCache>
                  <c:formatCode>General</c:formatCode>
                  <c:ptCount val="20"/>
                  <c:pt idx="0">
                    <c:v>2504.6898151318455</c:v>
                  </c:pt>
                  <c:pt idx="1">
                    <c:v>3603.8297156657959</c:v>
                  </c:pt>
                  <c:pt idx="2">
                    <c:v>3000.4145916998477</c:v>
                  </c:pt>
                  <c:pt idx="3">
                    <c:v>3058.5656142715502</c:v>
                  </c:pt>
                  <c:pt idx="4">
                    <c:v>2965.6771463960208</c:v>
                  </c:pt>
                  <c:pt idx="5">
                    <c:v>2206.0931038942217</c:v>
                  </c:pt>
                  <c:pt idx="6">
                    <c:v>3457.7041559374452</c:v>
                  </c:pt>
                  <c:pt idx="7">
                    <c:v>2578.0259785443322</c:v>
                  </c:pt>
                  <c:pt idx="8">
                    <c:v>1436.1325143201796</c:v>
                  </c:pt>
                  <c:pt idx="9">
                    <c:v>1014.7035150671555</c:v>
                  </c:pt>
                  <c:pt idx="10">
                    <c:v>532.49999552173426</c:v>
                  </c:pt>
                  <c:pt idx="11">
                    <c:v>1337.7511201571194</c:v>
                  </c:pt>
                  <c:pt idx="12">
                    <c:v>853.74425000120698</c:v>
                  </c:pt>
                  <c:pt idx="13">
                    <c:v>984.86854267525018</c:v>
                  </c:pt>
                  <c:pt idx="14">
                    <c:v>1926.8496228777979</c:v>
                  </c:pt>
                  <c:pt idx="15">
                    <c:v>701.36437873078955</c:v>
                  </c:pt>
                  <c:pt idx="16">
                    <c:v>531.12676327458553</c:v>
                  </c:pt>
                  <c:pt idx="17">
                    <c:v>900.51655726588797</c:v>
                  </c:pt>
                  <c:pt idx="18">
                    <c:v>2038.5713171110351</c:v>
                  </c:pt>
                  <c:pt idx="19">
                    <c:v>1994.2595454316483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release'!$Y$256:$Y$275</c:f>
              <c:numCache>
                <c:formatCode>_(* #,##0_);_(* \(#,##0\);_(* "-"??_);_(@_)</c:formatCode>
                <c:ptCount val="20"/>
                <c:pt idx="0">
                  <c:v>3329.2568589292455</c:v>
                </c:pt>
                <c:pt idx="1">
                  <c:v>4997.5207272263533</c:v>
                </c:pt>
                <c:pt idx="2">
                  <c:v>4182.7628520077087</c:v>
                </c:pt>
                <c:pt idx="3">
                  <c:v>4186.6365075665353</c:v>
                </c:pt>
                <c:pt idx="4">
                  <c:v>4069.4189716509209</c:v>
                </c:pt>
                <c:pt idx="5">
                  <c:v>3095.7354953601111</c:v>
                </c:pt>
                <c:pt idx="6">
                  <c:v>4908.0638208066612</c:v>
                </c:pt>
                <c:pt idx="7">
                  <c:v>3244.4288606304685</c:v>
                </c:pt>
                <c:pt idx="8">
                  <c:v>1912.5368621946454</c:v>
                </c:pt>
                <c:pt idx="9">
                  <c:v>1394.1069786831204</c:v>
                </c:pt>
                <c:pt idx="10">
                  <c:v>753.71913681409626</c:v>
                </c:pt>
                <c:pt idx="11">
                  <c:v>1709.4450968531353</c:v>
                </c:pt>
                <c:pt idx="12">
                  <c:v>965.02373028590466</c:v>
                </c:pt>
                <c:pt idx="13">
                  <c:v>1069.6698319524396</c:v>
                </c:pt>
                <c:pt idx="14">
                  <c:v>1641.8933968452625</c:v>
                </c:pt>
                <c:pt idx="15">
                  <c:v>975.38128096558739</c:v>
                </c:pt>
                <c:pt idx="16">
                  <c:v>940.32726153292276</c:v>
                </c:pt>
                <c:pt idx="17">
                  <c:v>1168.0820087415084</c:v>
                </c:pt>
                <c:pt idx="18">
                  <c:v>2793.0561338352695</c:v>
                </c:pt>
                <c:pt idx="19">
                  <c:v>3231.9865767932365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D1-47EB-B4B4-13F19725A064}"/>
            </c:ext>
          </c:extLst>
        </c:ser>
        <c:ser>
          <c:idx val="5"/>
          <c:order val="5"/>
          <c:tx>
            <c:v>SSEO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release'!$AB$277:$AB$296</c:f>
                <c:numCache>
                  <c:formatCode>General</c:formatCode>
                  <c:ptCount val="20"/>
                  <c:pt idx="0">
                    <c:v>878.42481958116446</c:v>
                  </c:pt>
                  <c:pt idx="1">
                    <c:v>983.17255021920766</c:v>
                  </c:pt>
                  <c:pt idx="2">
                    <c:v>725.36558284411183</c:v>
                  </c:pt>
                  <c:pt idx="3">
                    <c:v>1171.5177318929632</c:v>
                  </c:pt>
                  <c:pt idx="4">
                    <c:v>1010.0961460890735</c:v>
                  </c:pt>
                  <c:pt idx="5">
                    <c:v>1060.8388188430877</c:v>
                  </c:pt>
                  <c:pt idx="6">
                    <c:v>1485.3707947136033</c:v>
                  </c:pt>
                  <c:pt idx="7">
                    <c:v>651.39947100109464</c:v>
                  </c:pt>
                  <c:pt idx="8">
                    <c:v>510.66321390609971</c:v>
                  </c:pt>
                  <c:pt idx="9">
                    <c:v>589.29457332493871</c:v>
                  </c:pt>
                  <c:pt idx="10">
                    <c:v>207.69470380761442</c:v>
                  </c:pt>
                  <c:pt idx="11">
                    <c:v>317.36895463830126</c:v>
                  </c:pt>
                  <c:pt idx="12">
                    <c:v>308.82940237846742</c:v>
                  </c:pt>
                  <c:pt idx="13">
                    <c:v>120.3867141958693</c:v>
                  </c:pt>
                  <c:pt idx="14">
                    <c:v>269.5123317982268</c:v>
                  </c:pt>
                  <c:pt idx="15">
                    <c:v>226.1854282361644</c:v>
                  </c:pt>
                  <c:pt idx="16">
                    <c:v>379.90491004380652</c:v>
                  </c:pt>
                  <c:pt idx="17">
                    <c:v>305.09973072549127</c:v>
                  </c:pt>
                  <c:pt idx="18">
                    <c:v>308.68659619570019</c:v>
                  </c:pt>
                  <c:pt idx="19">
                    <c:v>1078.0090673011737</c:v>
                  </c:pt>
                </c:numCache>
              </c:numRef>
            </c:plus>
            <c:minus>
              <c:numRef>
                <c:f>'YE release'!$AB$277:$AB$296</c:f>
                <c:numCache>
                  <c:formatCode>General</c:formatCode>
                  <c:ptCount val="20"/>
                  <c:pt idx="0">
                    <c:v>878.42481958116446</c:v>
                  </c:pt>
                  <c:pt idx="1">
                    <c:v>983.17255021920766</c:v>
                  </c:pt>
                  <c:pt idx="2">
                    <c:v>725.36558284411183</c:v>
                  </c:pt>
                  <c:pt idx="3">
                    <c:v>1171.5177318929632</c:v>
                  </c:pt>
                  <c:pt idx="4">
                    <c:v>1010.0961460890735</c:v>
                  </c:pt>
                  <c:pt idx="5">
                    <c:v>1060.8388188430877</c:v>
                  </c:pt>
                  <c:pt idx="6">
                    <c:v>1485.3707947136033</c:v>
                  </c:pt>
                  <c:pt idx="7">
                    <c:v>651.39947100109464</c:v>
                  </c:pt>
                  <c:pt idx="8">
                    <c:v>510.66321390609971</c:v>
                  </c:pt>
                  <c:pt idx="9">
                    <c:v>589.29457332493871</c:v>
                  </c:pt>
                  <c:pt idx="10">
                    <c:v>207.69470380761442</c:v>
                  </c:pt>
                  <c:pt idx="11">
                    <c:v>317.36895463830126</c:v>
                  </c:pt>
                  <c:pt idx="12">
                    <c:v>308.82940237846742</c:v>
                  </c:pt>
                  <c:pt idx="13">
                    <c:v>120.3867141958693</c:v>
                  </c:pt>
                  <c:pt idx="14">
                    <c:v>269.5123317982268</c:v>
                  </c:pt>
                  <c:pt idx="15">
                    <c:v>226.1854282361644</c:v>
                  </c:pt>
                  <c:pt idx="16">
                    <c:v>379.90491004380652</c:v>
                  </c:pt>
                  <c:pt idx="17">
                    <c:v>305.09973072549127</c:v>
                  </c:pt>
                  <c:pt idx="18">
                    <c:v>308.68659619570019</c:v>
                  </c:pt>
                  <c:pt idx="19">
                    <c:v>1078.0090673011737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numRef>
              <c:f>'YE release'!$B$4:$B$23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'YE release'!$Y$277:$Y$296</c:f>
              <c:numCache>
                <c:formatCode>_(* #,##0_);_(* \(#,##0\);_(* "-"??_);_(@_)</c:formatCode>
                <c:ptCount val="20"/>
                <c:pt idx="0">
                  <c:v>982.84489433369367</c:v>
                </c:pt>
                <c:pt idx="1">
                  <c:v>1212.7594658613984</c:v>
                </c:pt>
                <c:pt idx="2">
                  <c:v>910.32677526974862</c:v>
                </c:pt>
                <c:pt idx="3">
                  <c:v>1393.3799527525916</c:v>
                </c:pt>
                <c:pt idx="4">
                  <c:v>1256.3180095535945</c:v>
                </c:pt>
                <c:pt idx="5">
                  <c:v>1253.835509958591</c:v>
                </c:pt>
                <c:pt idx="6">
                  <c:v>1700.7392471249655</c:v>
                </c:pt>
                <c:pt idx="7">
                  <c:v>674.37679693188306</c:v>
                </c:pt>
                <c:pt idx="8">
                  <c:v>550.73926110573586</c:v>
                </c:pt>
                <c:pt idx="9">
                  <c:v>694.06002379646304</c:v>
                </c:pt>
                <c:pt idx="10">
                  <c:v>241.35353284611864</c:v>
                </c:pt>
                <c:pt idx="11">
                  <c:v>335.65668899431228</c:v>
                </c:pt>
                <c:pt idx="12">
                  <c:v>270.74031607518691</c:v>
                </c:pt>
                <c:pt idx="13">
                  <c:v>155.56062945060802</c:v>
                </c:pt>
                <c:pt idx="14">
                  <c:v>358.73630987041793</c:v>
                </c:pt>
                <c:pt idx="15">
                  <c:v>205.63017888394359</c:v>
                </c:pt>
                <c:pt idx="16">
                  <c:v>262.84319822903046</c:v>
                </c:pt>
                <c:pt idx="17">
                  <c:v>199.03901631620306</c:v>
                </c:pt>
                <c:pt idx="18">
                  <c:v>288.55581549003864</c:v>
                </c:pt>
                <c:pt idx="19">
                  <c:v>877.98249246456783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D1-47EB-B4B4-13F19725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release harv Kodiak'!$B$2</c:f>
              <c:strCache>
                <c:ptCount val="1"/>
                <c:pt idx="0">
                  <c:v>AFOGNAK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release harv Kodiak'!$A$3:$A$23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harv Kodiak'!$B$3:$B$23</c:f>
              <c:numCache>
                <c:formatCode>_(* #,##0_);_(* \(#,##0\);_(* "-"??_);_(@_)</c:formatCode>
                <c:ptCount val="21"/>
                <c:pt idx="0">
                  <c:v>1181.552007740248</c:v>
                </c:pt>
                <c:pt idx="1">
                  <c:v>3068.9662538707739</c:v>
                </c:pt>
                <c:pt idx="2">
                  <c:v>1396.3796455112022</c:v>
                </c:pt>
                <c:pt idx="3">
                  <c:v>1086.4140538702541</c:v>
                </c:pt>
                <c:pt idx="4">
                  <c:v>1255.2071978331467</c:v>
                </c:pt>
                <c:pt idx="5">
                  <c:v>1163.1382102170232</c:v>
                </c:pt>
                <c:pt idx="6">
                  <c:v>2188.1729390098617</c:v>
                </c:pt>
                <c:pt idx="7">
                  <c:v>1292.0347928795959</c:v>
                </c:pt>
                <c:pt idx="8">
                  <c:v>4350.2596648618219</c:v>
                </c:pt>
                <c:pt idx="9">
                  <c:v>2281.7764097529202</c:v>
                </c:pt>
                <c:pt idx="10">
                  <c:v>2399.9316105269454</c:v>
                </c:pt>
                <c:pt idx="11">
                  <c:v>2155.9487933442188</c:v>
                </c:pt>
                <c:pt idx="12">
                  <c:v>5205.8461538461534</c:v>
                </c:pt>
                <c:pt idx="13">
                  <c:v>2063.9967105263158</c:v>
                </c:pt>
                <c:pt idx="14">
                  <c:v>2394.3778677462888</c:v>
                </c:pt>
                <c:pt idx="15">
                  <c:v>4342.3738450604123</c:v>
                </c:pt>
                <c:pt idx="16">
                  <c:v>1977.3732283464567</c:v>
                </c:pt>
                <c:pt idx="17">
                  <c:v>2255.8292783505153</c:v>
                </c:pt>
                <c:pt idx="18">
                  <c:v>1501.3143183114662</c:v>
                </c:pt>
                <c:pt idx="19">
                  <c:v>1449.0351201478743</c:v>
                </c:pt>
                <c:pt idx="20">
                  <c:v>2923.5684702738808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4-4FB0-9F83-962EA8AA6553}"/>
            </c:ext>
          </c:extLst>
        </c:ser>
        <c:ser>
          <c:idx val="1"/>
          <c:order val="1"/>
          <c:tx>
            <c:strRef>
              <c:f>'RF release harv Kodiak'!$C$2</c:f>
              <c:strCache>
                <c:ptCount val="1"/>
                <c:pt idx="0">
                  <c:v>EASTSIDE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release harv Kodiak'!$A$3:$A$23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harv Kodiak'!$C$3:$C$23</c:f>
              <c:numCache>
                <c:formatCode>_(* #,##0_);_(* \(#,##0\);_(* "-"??_);_(@_)</c:formatCode>
                <c:ptCount val="21"/>
                <c:pt idx="0">
                  <c:v>596.859496047015</c:v>
                </c:pt>
                <c:pt idx="1">
                  <c:v>1642.0512402768109</c:v>
                </c:pt>
                <c:pt idx="2">
                  <c:v>753.63825768148433</c:v>
                </c:pt>
                <c:pt idx="3">
                  <c:v>1012.185689148855</c:v>
                </c:pt>
                <c:pt idx="4">
                  <c:v>1207.4715150444219</c:v>
                </c:pt>
                <c:pt idx="5">
                  <c:v>622.98928965275991</c:v>
                </c:pt>
                <c:pt idx="6">
                  <c:v>1023.1877075091686</c:v>
                </c:pt>
                <c:pt idx="7">
                  <c:v>1130.4573865222267</c:v>
                </c:pt>
                <c:pt idx="8">
                  <c:v>3659.5463570993247</c:v>
                </c:pt>
                <c:pt idx="9">
                  <c:v>1240.4775701253629</c:v>
                </c:pt>
                <c:pt idx="10">
                  <c:v>876.03571193997368</c:v>
                </c:pt>
                <c:pt idx="11">
                  <c:v>1662.6800247023989</c:v>
                </c:pt>
                <c:pt idx="12">
                  <c:v>562.08754208754203</c:v>
                </c:pt>
                <c:pt idx="13">
                  <c:v>998.47058823529403</c:v>
                </c:pt>
                <c:pt idx="14">
                  <c:v>682.37016052880074</c:v>
                </c:pt>
                <c:pt idx="15">
                  <c:v>869.06521040796656</c:v>
                </c:pt>
                <c:pt idx="16">
                  <c:v>820.5452898550725</c:v>
                </c:pt>
                <c:pt idx="17">
                  <c:v>1744.6029173419772</c:v>
                </c:pt>
                <c:pt idx="18">
                  <c:v>3273.141304347826</c:v>
                </c:pt>
                <c:pt idx="19">
                  <c:v>948.11574697173626</c:v>
                </c:pt>
                <c:pt idx="20">
                  <c:v>1112.3878923766817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4-4FB0-9F83-962EA8AA6553}"/>
            </c:ext>
          </c:extLst>
        </c:ser>
        <c:ser>
          <c:idx val="2"/>
          <c:order val="2"/>
          <c:tx>
            <c:strRef>
              <c:f>'RF release harv Kodiak'!$D$2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release harv Kodiak'!$A$3:$A$23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harv Kodiak'!$D$3:$D$23</c:f>
              <c:numCache>
                <c:formatCode>_(* #,##0_);_(* \(#,##0\);_(* "-"??_);_(@_)</c:formatCode>
                <c:ptCount val="21"/>
                <c:pt idx="0">
                  <c:v>4850.8433996588765</c:v>
                </c:pt>
                <c:pt idx="1">
                  <c:v>5731.036758467947</c:v>
                </c:pt>
                <c:pt idx="2">
                  <c:v>5283.9544174855628</c:v>
                </c:pt>
                <c:pt idx="3">
                  <c:v>5345.4282393706399</c:v>
                </c:pt>
                <c:pt idx="4">
                  <c:v>8720.8999137876472</c:v>
                </c:pt>
                <c:pt idx="5">
                  <c:v>4906.7286922816747</c:v>
                </c:pt>
                <c:pt idx="6">
                  <c:v>11400.599695050816</c:v>
                </c:pt>
                <c:pt idx="7">
                  <c:v>4658.0391401102233</c:v>
                </c:pt>
                <c:pt idx="8">
                  <c:v>4836.8720765031776</c:v>
                </c:pt>
                <c:pt idx="9">
                  <c:v>4373.0241477339532</c:v>
                </c:pt>
                <c:pt idx="10">
                  <c:v>3680.0465192112561</c:v>
                </c:pt>
                <c:pt idx="11">
                  <c:v>2724.4080153614086</c:v>
                </c:pt>
                <c:pt idx="12">
                  <c:v>3835.6798149500855</c:v>
                </c:pt>
                <c:pt idx="13">
                  <c:v>5144.1969775924963</c:v>
                </c:pt>
                <c:pt idx="14">
                  <c:v>1640.9872340425534</c:v>
                </c:pt>
                <c:pt idx="15">
                  <c:v>2217.2714932126696</c:v>
                </c:pt>
                <c:pt idx="16">
                  <c:v>2668.1167675329298</c:v>
                </c:pt>
                <c:pt idx="17">
                  <c:v>2335.9730500951173</c:v>
                </c:pt>
                <c:pt idx="18">
                  <c:v>1078.3109112240907</c:v>
                </c:pt>
                <c:pt idx="19">
                  <c:v>1114.122735042735</c:v>
                </c:pt>
                <c:pt idx="20">
                  <c:v>5150.0983074426158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84-4FB0-9F83-962EA8AA6553}"/>
            </c:ext>
          </c:extLst>
        </c:ser>
        <c:ser>
          <c:idx val="3"/>
          <c:order val="3"/>
          <c:tx>
            <c:strRef>
              <c:f>'RF release harv Kodiak'!$E$2</c:f>
              <c:strCache>
                <c:ptCount val="1"/>
                <c:pt idx="0">
                  <c:v>WKMA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release harv Kodiak'!$A$3:$A$23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harv Kodiak'!$E$3:$E$23</c:f>
              <c:numCache>
                <c:formatCode>_(* #,##0_);_(* \(#,##0\);_(* "-"??_);_(@_)</c:formatCode>
                <c:ptCount val="21"/>
                <c:pt idx="0">
                  <c:v>433.82748975180436</c:v>
                </c:pt>
                <c:pt idx="1">
                  <c:v>600.47233502154506</c:v>
                </c:pt>
                <c:pt idx="2">
                  <c:v>594.96341451676028</c:v>
                </c:pt>
                <c:pt idx="3">
                  <c:v>566.04158186663994</c:v>
                </c:pt>
                <c:pt idx="4">
                  <c:v>893.82235190133656</c:v>
                </c:pt>
                <c:pt idx="5">
                  <c:v>437.95918013039295</c:v>
                </c:pt>
                <c:pt idx="6">
                  <c:v>579.81388312860201</c:v>
                </c:pt>
                <c:pt idx="7">
                  <c:v>753.34487902932369</c:v>
                </c:pt>
                <c:pt idx="8">
                  <c:v>545.3831299736969</c:v>
                </c:pt>
                <c:pt idx="9">
                  <c:v>791.9073225628174</c:v>
                </c:pt>
                <c:pt idx="10">
                  <c:v>957.1749377063619</c:v>
                </c:pt>
                <c:pt idx="11">
                  <c:v>725.80027650539967</c:v>
                </c:pt>
                <c:pt idx="12">
                  <c:v>399</c:v>
                </c:pt>
                <c:pt idx="13">
                  <c:v>1069.1747146619844</c:v>
                </c:pt>
                <c:pt idx="14">
                  <c:v>1134.258394160584</c:v>
                </c:pt>
                <c:pt idx="15">
                  <c:v>3228.6711409395971</c:v>
                </c:pt>
                <c:pt idx="16">
                  <c:v>1122.0404761904763</c:v>
                </c:pt>
                <c:pt idx="17">
                  <c:v>2178.2680837563453</c:v>
                </c:pt>
                <c:pt idx="18">
                  <c:v>2481.6699029126212</c:v>
                </c:pt>
                <c:pt idx="19">
                  <c:v>2478.9239690721647</c:v>
                </c:pt>
                <c:pt idx="20">
                  <c:v>1694.8298969072166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84-4FB0-9F83-962EA8AA6553}"/>
            </c:ext>
          </c:extLst>
        </c:ser>
        <c:ser>
          <c:idx val="4"/>
          <c:order val="4"/>
          <c:tx>
            <c:strRef>
              <c:f>'RF release harv Kodiak'!$F$2</c:f>
              <c:strCache>
                <c:ptCount val="1"/>
                <c:pt idx="0">
                  <c:v>SKMA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'RF release harv Kodiak'!$A$3:$A$23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harv Kodiak'!$F$3:$F$23</c:f>
              <c:numCache>
                <c:formatCode>_(* #,##0_);_(* \(#,##0\);_(* "-"??_);_(@_)</c:formatCode>
                <c:ptCount val="21"/>
                <c:pt idx="0">
                  <c:v>176.28545615311415</c:v>
                </c:pt>
                <c:pt idx="1">
                  <c:v>139.10024274581664</c:v>
                </c:pt>
                <c:pt idx="2">
                  <c:v>59.220895426436783</c:v>
                </c:pt>
                <c:pt idx="3">
                  <c:v>85.388267824164657</c:v>
                </c:pt>
                <c:pt idx="4">
                  <c:v>188.68052728887997</c:v>
                </c:pt>
                <c:pt idx="5">
                  <c:v>35.807983281101308</c:v>
                </c:pt>
                <c:pt idx="6">
                  <c:v>154.24977413397488</c:v>
                </c:pt>
                <c:pt idx="7">
                  <c:v>110.17841009569634</c:v>
                </c:pt>
                <c:pt idx="8">
                  <c:v>652.80707981700084</c:v>
                </c:pt>
                <c:pt idx="9">
                  <c:v>1132.0831637332799</c:v>
                </c:pt>
                <c:pt idx="10">
                  <c:v>465.50378265431704</c:v>
                </c:pt>
                <c:pt idx="11">
                  <c:v>263.05095410347502</c:v>
                </c:pt>
                <c:pt idx="12">
                  <c:v>231</c:v>
                </c:pt>
                <c:pt idx="13">
                  <c:v>227.41176470588238</c:v>
                </c:pt>
                <c:pt idx="14">
                  <c:v>239.73284671532846</c:v>
                </c:pt>
                <c:pt idx="15">
                  <c:v>680.77852348993281</c:v>
                </c:pt>
                <c:pt idx="16">
                  <c:v>35.896031746031746</c:v>
                </c:pt>
                <c:pt idx="17">
                  <c:v>531.28489847715741</c:v>
                </c:pt>
                <c:pt idx="18">
                  <c:v>427.51456310679612</c:v>
                </c:pt>
                <c:pt idx="19">
                  <c:v>198.71134020618555</c:v>
                </c:pt>
                <c:pt idx="20">
                  <c:v>44.151030927835052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84-4FB0-9F83-962EA8AA6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Rockfish Release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release harv Kodiak'!$B$2</c:f>
              <c:strCache>
                <c:ptCount val="1"/>
                <c:pt idx="0">
                  <c:v>AFOGNAK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release harv Kodiak'!$A$3:$A$23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harv Kodiak'!$B$28:$B$48</c:f>
              <c:numCache>
                <c:formatCode>_(* #,##0_);_(* \(#,##0\);_(* "-"??_);_(@_)</c:formatCode>
                <c:ptCount val="21"/>
                <c:pt idx="0">
                  <c:v>973.66699856599962</c:v>
                </c:pt>
                <c:pt idx="1">
                  <c:v>2591.0095970834077</c:v>
                </c:pt>
                <c:pt idx="2">
                  <c:v>1209.9897882827454</c:v>
                </c:pt>
                <c:pt idx="3">
                  <c:v>840.76619164476983</c:v>
                </c:pt>
                <c:pt idx="4">
                  <c:v>986.65470357203037</c:v>
                </c:pt>
                <c:pt idx="5">
                  <c:v>813.05636666936402</c:v>
                </c:pt>
                <c:pt idx="6">
                  <c:v>1908.9465318717607</c:v>
                </c:pt>
                <c:pt idx="7">
                  <c:v>1057.2159545182903</c:v>
                </c:pt>
                <c:pt idx="8">
                  <c:v>3066.0988883752607</c:v>
                </c:pt>
                <c:pt idx="9">
                  <c:v>1771.8560007287658</c:v>
                </c:pt>
                <c:pt idx="10">
                  <c:v>1587.4993635393212</c:v>
                </c:pt>
                <c:pt idx="11">
                  <c:v>1218.6368347045352</c:v>
                </c:pt>
                <c:pt idx="12">
                  <c:v>3887.4223551269224</c:v>
                </c:pt>
                <c:pt idx="13">
                  <c:v>1445.4053634776087</c:v>
                </c:pt>
                <c:pt idx="14">
                  <c:v>1286.6988383326573</c:v>
                </c:pt>
                <c:pt idx="15">
                  <c:v>3204.1576520814042</c:v>
                </c:pt>
                <c:pt idx="16">
                  <c:v>1193.8500596323277</c:v>
                </c:pt>
                <c:pt idx="17">
                  <c:v>1428.8483061637112</c:v>
                </c:pt>
                <c:pt idx="18">
                  <c:v>846.21530151663728</c:v>
                </c:pt>
                <c:pt idx="19">
                  <c:v>915.81845842428459</c:v>
                </c:pt>
                <c:pt idx="20">
                  <c:v>2313.4030598707741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2-45BE-9F88-6214E1B11FCD}"/>
            </c:ext>
          </c:extLst>
        </c:ser>
        <c:ser>
          <c:idx val="1"/>
          <c:order val="1"/>
          <c:tx>
            <c:strRef>
              <c:f>'RF release harv Kodiak'!$C$2</c:f>
              <c:strCache>
                <c:ptCount val="1"/>
                <c:pt idx="0">
                  <c:v>EASTSIDE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release harv Kodiak'!$A$3:$A$23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harv Kodiak'!$D$28:$D$48</c:f>
              <c:numCache>
                <c:formatCode>_(* #,##0_);_(* \(#,##0\);_(* "-"??_);_(@_)</c:formatCode>
                <c:ptCount val="21"/>
                <c:pt idx="0">
                  <c:v>399.75416623550194</c:v>
                </c:pt>
                <c:pt idx="1">
                  <c:v>1308.4547682763161</c:v>
                </c:pt>
                <c:pt idx="2">
                  <c:v>531.45804354244501</c:v>
                </c:pt>
                <c:pt idx="3">
                  <c:v>822.94453634238675</c:v>
                </c:pt>
                <c:pt idx="4">
                  <c:v>1027.2621422402008</c:v>
                </c:pt>
                <c:pt idx="5">
                  <c:v>528.30325308977831</c:v>
                </c:pt>
                <c:pt idx="6">
                  <c:v>886.23583001064424</c:v>
                </c:pt>
                <c:pt idx="7">
                  <c:v>995.30733705228022</c:v>
                </c:pt>
                <c:pt idx="8">
                  <c:v>3353.1833030420698</c:v>
                </c:pt>
                <c:pt idx="9">
                  <c:v>975.331627752759</c:v>
                </c:pt>
                <c:pt idx="10">
                  <c:v>737.57878010332354</c:v>
                </c:pt>
                <c:pt idx="11">
                  <c:v>1294.8818683537847</c:v>
                </c:pt>
                <c:pt idx="12">
                  <c:v>511.85134372155886</c:v>
                </c:pt>
                <c:pt idx="13">
                  <c:v>835.3747668412941</c:v>
                </c:pt>
                <c:pt idx="14">
                  <c:v>623.73682358193946</c:v>
                </c:pt>
                <c:pt idx="15">
                  <c:v>803.89900955821065</c:v>
                </c:pt>
                <c:pt idx="16">
                  <c:v>752.38561591797827</c:v>
                </c:pt>
                <c:pt idx="17">
                  <c:v>1516.5025785412122</c:v>
                </c:pt>
                <c:pt idx="18">
                  <c:v>2495.6963915734236</c:v>
                </c:pt>
                <c:pt idx="19">
                  <c:v>786.57366045120318</c:v>
                </c:pt>
                <c:pt idx="20">
                  <c:v>984.1455563039799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2-45BE-9F88-6214E1B11FCD}"/>
            </c:ext>
          </c:extLst>
        </c:ser>
        <c:ser>
          <c:idx val="2"/>
          <c:order val="2"/>
          <c:tx>
            <c:strRef>
              <c:f>'RF release harv Kodiak'!$D$2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release harv Kodiak'!$A$3:$A$23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harv Kodiak'!$F$28:$F$48</c:f>
              <c:numCache>
                <c:formatCode>_(* #,##0_);_(* \(#,##0\);_(* "-"??_);_(@_)</c:formatCode>
                <c:ptCount val="21"/>
                <c:pt idx="0">
                  <c:v>3661.0687399505832</c:v>
                </c:pt>
                <c:pt idx="1">
                  <c:v>4466.2219040187701</c:v>
                </c:pt>
                <c:pt idx="2">
                  <c:v>4482.0998375259041</c:v>
                </c:pt>
                <c:pt idx="3">
                  <c:v>3651.5630277237524</c:v>
                </c:pt>
                <c:pt idx="4">
                  <c:v>6701.0135153589781</c:v>
                </c:pt>
                <c:pt idx="5">
                  <c:v>3695.9746960634106</c:v>
                </c:pt>
                <c:pt idx="6">
                  <c:v>9636.4473544578432</c:v>
                </c:pt>
                <c:pt idx="7">
                  <c:v>3777.1239570567332</c:v>
                </c:pt>
                <c:pt idx="8">
                  <c:v>3739.6479450060251</c:v>
                </c:pt>
                <c:pt idx="9">
                  <c:v>3166.865245372866</c:v>
                </c:pt>
                <c:pt idx="10">
                  <c:v>2261.2759949148003</c:v>
                </c:pt>
                <c:pt idx="11">
                  <c:v>1772.8213459704029</c:v>
                </c:pt>
                <c:pt idx="12">
                  <c:v>2863.4927065059419</c:v>
                </c:pt>
                <c:pt idx="13">
                  <c:v>3817.2718899088964</c:v>
                </c:pt>
                <c:pt idx="14">
                  <c:v>1015.0626160596895</c:v>
                </c:pt>
                <c:pt idx="15">
                  <c:v>1712.0600073246924</c:v>
                </c:pt>
                <c:pt idx="16">
                  <c:v>1930.1031063037472</c:v>
                </c:pt>
                <c:pt idx="17">
                  <c:v>1669.8164062131134</c:v>
                </c:pt>
                <c:pt idx="18">
                  <c:v>725.15284186393887</c:v>
                </c:pt>
                <c:pt idx="19">
                  <c:v>827.30849225400539</c:v>
                </c:pt>
                <c:pt idx="20">
                  <c:v>4108.2239534867158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2-45BE-9F88-6214E1B11FCD}"/>
            </c:ext>
          </c:extLst>
        </c:ser>
        <c:ser>
          <c:idx val="3"/>
          <c:order val="3"/>
          <c:tx>
            <c:strRef>
              <c:f>'RF release harv Kodiak'!$E$2</c:f>
              <c:strCache>
                <c:ptCount val="1"/>
                <c:pt idx="0">
                  <c:v>WKMA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release harv Kodiak'!$A$3:$A$23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harv Kodiak'!$H$28:$H$48</c:f>
              <c:numCache>
                <c:formatCode>_(* #,##0_);_(* \(#,##0\);_(* "-"??_);_(@_)</c:formatCode>
                <c:ptCount val="21"/>
                <c:pt idx="0">
                  <c:v>207.76067748950055</c:v>
                </c:pt>
                <c:pt idx="1">
                  <c:v>374.72851300375294</c:v>
                </c:pt>
                <c:pt idx="2">
                  <c:v>390.3879323192902</c:v>
                </c:pt>
                <c:pt idx="3">
                  <c:v>357.49042333542798</c:v>
                </c:pt>
                <c:pt idx="4">
                  <c:v>690.28574297793216</c:v>
                </c:pt>
                <c:pt idx="5">
                  <c:v>293.64288108694836</c:v>
                </c:pt>
                <c:pt idx="6">
                  <c:v>491.50264878463781</c:v>
                </c:pt>
                <c:pt idx="7">
                  <c:v>610.70587206752987</c:v>
                </c:pt>
                <c:pt idx="8">
                  <c:v>350.03444725857707</c:v>
                </c:pt>
                <c:pt idx="9">
                  <c:v>563.22372255458424</c:v>
                </c:pt>
                <c:pt idx="10">
                  <c:v>608.78730161242436</c:v>
                </c:pt>
                <c:pt idx="11">
                  <c:v>388.01843672684174</c:v>
                </c:pt>
                <c:pt idx="12">
                  <c:v>276.80434796100002</c:v>
                </c:pt>
                <c:pt idx="13">
                  <c:v>732.03397393002911</c:v>
                </c:pt>
                <c:pt idx="14">
                  <c:v>593.31732681544815</c:v>
                </c:pt>
                <c:pt idx="15">
                  <c:v>2367.9631967257246</c:v>
                </c:pt>
                <c:pt idx="16">
                  <c:v>707.34416182968573</c:v>
                </c:pt>
                <c:pt idx="17">
                  <c:v>1134.8075713642006</c:v>
                </c:pt>
                <c:pt idx="18">
                  <c:v>1611.6057969958638</c:v>
                </c:pt>
                <c:pt idx="19">
                  <c:v>1760.5805314090462</c:v>
                </c:pt>
                <c:pt idx="20">
                  <c:v>1290.6821186217167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2-45BE-9F88-6214E1B11FCD}"/>
            </c:ext>
          </c:extLst>
        </c:ser>
        <c:ser>
          <c:idx val="4"/>
          <c:order val="4"/>
          <c:tx>
            <c:strRef>
              <c:f>'RF release harv Kodiak'!$F$2</c:f>
              <c:strCache>
                <c:ptCount val="1"/>
                <c:pt idx="0">
                  <c:v>SKMA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'RF release harv Kodiak'!$J$28:$J$48</c:f>
              <c:numCache>
                <c:formatCode>_(* #,##0_);_(* \(#,##0\);_(* "-"??_);_(@_)</c:formatCode>
                <c:ptCount val="21"/>
                <c:pt idx="0">
                  <c:v>155.0431313251558</c:v>
                </c:pt>
                <c:pt idx="1">
                  <c:v>99.946334341699654</c:v>
                </c:pt>
                <c:pt idx="2">
                  <c:v>31.208625541077495</c:v>
                </c:pt>
                <c:pt idx="3">
                  <c:v>72.653288051436817</c:v>
                </c:pt>
                <c:pt idx="4">
                  <c:v>166.95835829582848</c:v>
                </c:pt>
                <c:pt idx="5">
                  <c:v>31.204594519662443</c:v>
                </c:pt>
                <c:pt idx="6">
                  <c:v>136.4917462404737</c:v>
                </c:pt>
                <c:pt idx="7">
                  <c:v>96.642384954205468</c:v>
                </c:pt>
                <c:pt idx="8">
                  <c:v>588.624565332918</c:v>
                </c:pt>
                <c:pt idx="9">
                  <c:v>973.54868547837964</c:v>
                </c:pt>
                <c:pt idx="10">
                  <c:v>406.25211378373444</c:v>
                </c:pt>
                <c:pt idx="11">
                  <c:v>157.55259879007929</c:v>
                </c:pt>
                <c:pt idx="12">
                  <c:v>207.30769223999999</c:v>
                </c:pt>
                <c:pt idx="13">
                  <c:v>180.79323035788235</c:v>
                </c:pt>
                <c:pt idx="14">
                  <c:v>206.11950009321461</c:v>
                </c:pt>
                <c:pt idx="15">
                  <c:v>520.43030463612081</c:v>
                </c:pt>
                <c:pt idx="16">
                  <c:v>30.947409700219048</c:v>
                </c:pt>
                <c:pt idx="17">
                  <c:v>465.99997185287822</c:v>
                </c:pt>
                <c:pt idx="18">
                  <c:v>346.51624228438834</c:v>
                </c:pt>
                <c:pt idx="19">
                  <c:v>178.27416122898967</c:v>
                </c:pt>
                <c:pt idx="20">
                  <c:v>32.139105691685053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92-45BE-9F88-6214E1B1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Black Rockfish Release</a:t>
                </a:r>
                <a:r>
                  <a:rPr lang="en-US" baseline="0"/>
                  <a:t> </a:t>
                </a:r>
                <a:r>
                  <a:rPr lang="en-US"/>
                  <a:t>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release harv Kodiak'!$B$2</c:f>
              <c:strCache>
                <c:ptCount val="1"/>
                <c:pt idx="0">
                  <c:v>AFOGNAK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release harv Kodiak'!$A$3:$A$23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harv Kodiak'!$B$53:$B$73</c:f>
              <c:numCache>
                <c:formatCode>_(* #,##0_);_(* \(#,##0\);_(* "-"??_);_(@_)</c:formatCode>
                <c:ptCount val="21"/>
                <c:pt idx="0">
                  <c:v>10.079274456557904</c:v>
                </c:pt>
                <c:pt idx="1">
                  <c:v>40.870319817695858</c:v>
                </c:pt>
                <c:pt idx="2">
                  <c:v>29.434539104386616</c:v>
                </c:pt>
                <c:pt idx="3">
                  <c:v>12.526488159162335</c:v>
                </c:pt>
                <c:pt idx="4">
                  <c:v>23.496184210670606</c:v>
                </c:pt>
                <c:pt idx="5">
                  <c:v>46.814348643029724</c:v>
                </c:pt>
                <c:pt idx="6">
                  <c:v>33.83483489309814</c:v>
                </c:pt>
                <c:pt idx="7">
                  <c:v>24.320345481726957</c:v>
                </c:pt>
                <c:pt idx="8">
                  <c:v>42.748431639781373</c:v>
                </c:pt>
                <c:pt idx="9">
                  <c:v>29.226073315116366</c:v>
                </c:pt>
                <c:pt idx="10">
                  <c:v>38.169857878172166</c:v>
                </c:pt>
                <c:pt idx="11">
                  <c:v>22.221004040173842</c:v>
                </c:pt>
                <c:pt idx="12">
                  <c:v>76.954734741538445</c:v>
                </c:pt>
                <c:pt idx="13">
                  <c:v>54.602930036710525</c:v>
                </c:pt>
                <c:pt idx="14">
                  <c:v>79.419189803098519</c:v>
                </c:pt>
                <c:pt idx="15">
                  <c:v>132.06571019354655</c:v>
                </c:pt>
                <c:pt idx="16">
                  <c:v>90.708933738859841</c:v>
                </c:pt>
                <c:pt idx="17">
                  <c:v>104.69908967513732</c:v>
                </c:pt>
                <c:pt idx="18">
                  <c:v>29.28653095461495</c:v>
                </c:pt>
                <c:pt idx="19">
                  <c:v>20.232758642750461</c:v>
                </c:pt>
                <c:pt idx="20">
                  <c:v>69.941601866778882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D-4834-845C-7BEF77D27845}"/>
            </c:ext>
          </c:extLst>
        </c:ser>
        <c:ser>
          <c:idx val="1"/>
          <c:order val="1"/>
          <c:tx>
            <c:strRef>
              <c:f>'RF release harv Kodiak'!$C$2</c:f>
              <c:strCache>
                <c:ptCount val="1"/>
                <c:pt idx="0">
                  <c:v>EASTSIDE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release harv Kodiak'!$A$3:$A$23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harv Kodiak'!$D$53:$D$73</c:f>
              <c:numCache>
                <c:formatCode>_(* #,##0_);_(* \(#,##0\);_(* "-"??_);_(@_)</c:formatCode>
                <c:ptCount val="21"/>
                <c:pt idx="0">
                  <c:v>21.883285628822968</c:v>
                </c:pt>
                <c:pt idx="1">
                  <c:v>26.966731046208803</c:v>
                </c:pt>
                <c:pt idx="2">
                  <c:v>26.838579782430841</c:v>
                </c:pt>
                <c:pt idx="3">
                  <c:v>7.4644539139947081</c:v>
                </c:pt>
                <c:pt idx="4">
                  <c:v>8.1157981265589036</c:v>
                </c:pt>
                <c:pt idx="5">
                  <c:v>5.841672937757612</c:v>
                </c:pt>
                <c:pt idx="6">
                  <c:v>8.437855325125085</c:v>
                </c:pt>
                <c:pt idx="7">
                  <c:v>4.9807026286462639</c:v>
                </c:pt>
                <c:pt idx="8">
                  <c:v>3.174756319741737</c:v>
                </c:pt>
                <c:pt idx="9">
                  <c:v>6.0761481399500363</c:v>
                </c:pt>
                <c:pt idx="10">
                  <c:v>7.7599848837562897</c:v>
                </c:pt>
                <c:pt idx="11">
                  <c:v>3.4424202895782638</c:v>
                </c:pt>
                <c:pt idx="12">
                  <c:v>0.22601416738720523</c:v>
                </c:pt>
                <c:pt idx="13">
                  <c:v>1.4576513018823527</c:v>
                </c:pt>
                <c:pt idx="14">
                  <c:v>0.15060764624173745</c:v>
                </c:pt>
                <c:pt idx="15">
                  <c:v>4.1083061805364602</c:v>
                </c:pt>
                <c:pt idx="16">
                  <c:v>11.16388196056884</c:v>
                </c:pt>
                <c:pt idx="17">
                  <c:v>3.348297866132901</c:v>
                </c:pt>
                <c:pt idx="18">
                  <c:v>8.0379168439347826</c:v>
                </c:pt>
                <c:pt idx="19">
                  <c:v>1.6934724073755048</c:v>
                </c:pt>
                <c:pt idx="20">
                  <c:v>1.3906214424887897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D-4834-845C-7BEF77D27845}"/>
            </c:ext>
          </c:extLst>
        </c:ser>
        <c:ser>
          <c:idx val="2"/>
          <c:order val="2"/>
          <c:tx>
            <c:strRef>
              <c:f>'RF release harv Kodiak'!$D$2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release harv Kodiak'!$A$3:$A$23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harv Kodiak'!$F$53:$F$73</c:f>
              <c:numCache>
                <c:formatCode>_(* #,##0_);_(* \(#,##0\);_(* "-"??_);_(@_)</c:formatCode>
                <c:ptCount val="21"/>
                <c:pt idx="0">
                  <c:v>117.7834715978438</c:v>
                </c:pt>
                <c:pt idx="1">
                  <c:v>72.615876378959115</c:v>
                </c:pt>
                <c:pt idx="2">
                  <c:v>32.122786904000002</c:v>
                </c:pt>
                <c:pt idx="3">
                  <c:v>267.91241980858985</c:v>
                </c:pt>
                <c:pt idx="4">
                  <c:v>59.288921524571336</c:v>
                </c:pt>
                <c:pt idx="5">
                  <c:v>182.30737819933702</c:v>
                </c:pt>
                <c:pt idx="6">
                  <c:v>103.53812609201862</c:v>
                </c:pt>
                <c:pt idx="7">
                  <c:v>115.03996554683668</c:v>
                </c:pt>
                <c:pt idx="8">
                  <c:v>60.53967185366939</c:v>
                </c:pt>
                <c:pt idx="9">
                  <c:v>45.440321033777991</c:v>
                </c:pt>
                <c:pt idx="10">
                  <c:v>244.25478763031327</c:v>
                </c:pt>
                <c:pt idx="11">
                  <c:v>58.000255918862912</c:v>
                </c:pt>
                <c:pt idx="12">
                  <c:v>113.56393551126956</c:v>
                </c:pt>
                <c:pt idx="13">
                  <c:v>58.505841040406466</c:v>
                </c:pt>
                <c:pt idx="14">
                  <c:v>46.435112959455331</c:v>
                </c:pt>
                <c:pt idx="15">
                  <c:v>100.94218154127149</c:v>
                </c:pt>
                <c:pt idx="16">
                  <c:v>53.034958288746175</c:v>
                </c:pt>
                <c:pt idx="17">
                  <c:v>28.765203907736208</c:v>
                </c:pt>
                <c:pt idx="18">
                  <c:v>19.223834637290572</c:v>
                </c:pt>
                <c:pt idx="19">
                  <c:v>33.106142080601707</c:v>
                </c:pt>
                <c:pt idx="20">
                  <c:v>153.51618652909809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D-4834-845C-7BEF77D27845}"/>
            </c:ext>
          </c:extLst>
        </c:ser>
        <c:ser>
          <c:idx val="3"/>
          <c:order val="3"/>
          <c:tx>
            <c:strRef>
              <c:f>'RF release harv Kodiak'!$E$2</c:f>
              <c:strCache>
                <c:ptCount val="1"/>
                <c:pt idx="0">
                  <c:v>WKMA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release harv Kodiak'!$A$3:$A$23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harv Kodiak'!$H$53:$H$73</c:f>
              <c:numCache>
                <c:formatCode>_(* #,##0_);_(* \(#,##0\);_(* "-"??_);_(@_)</c:formatCode>
                <c:ptCount val="21"/>
                <c:pt idx="0">
                  <c:v>53.145371222871361</c:v>
                </c:pt>
                <c:pt idx="1">
                  <c:v>84.615201966393371</c:v>
                </c:pt>
                <c:pt idx="2">
                  <c:v>89.985520527252149</c:v>
                </c:pt>
                <c:pt idx="3">
                  <c:v>64.209087894260719</c:v>
                </c:pt>
                <c:pt idx="4">
                  <c:v>41.203285558163515</c:v>
                </c:pt>
                <c:pt idx="5">
                  <c:v>36.834667008727273</c:v>
                </c:pt>
                <c:pt idx="6">
                  <c:v>26.217360905113779</c:v>
                </c:pt>
                <c:pt idx="7">
                  <c:v>31.140271863062317</c:v>
                </c:pt>
                <c:pt idx="8">
                  <c:v>31.78893538898113</c:v>
                </c:pt>
                <c:pt idx="9">
                  <c:v>18.761711739050881</c:v>
                </c:pt>
                <c:pt idx="10">
                  <c:v>35.425025493287585</c:v>
                </c:pt>
                <c:pt idx="11">
                  <c:v>39.696386237356201</c:v>
                </c:pt>
                <c:pt idx="12">
                  <c:v>28</c:v>
                </c:pt>
                <c:pt idx="13">
                  <c:v>99.838782413503083</c:v>
                </c:pt>
                <c:pt idx="14">
                  <c:v>66.78198178100439</c:v>
                </c:pt>
                <c:pt idx="15">
                  <c:v>254.82802981855033</c:v>
                </c:pt>
                <c:pt idx="16">
                  <c:v>65.004114837959534</c:v>
                </c:pt>
                <c:pt idx="17">
                  <c:v>194.78332227900478</c:v>
                </c:pt>
                <c:pt idx="18">
                  <c:v>123.99521661240776</c:v>
                </c:pt>
                <c:pt idx="19">
                  <c:v>115.41276362808117</c:v>
                </c:pt>
                <c:pt idx="20">
                  <c:v>77.701595803520632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AD-4834-845C-7BEF77D27845}"/>
            </c:ext>
          </c:extLst>
        </c:ser>
        <c:ser>
          <c:idx val="4"/>
          <c:order val="4"/>
          <c:tx>
            <c:strRef>
              <c:f>'RF release harv Kodiak'!$F$2</c:f>
              <c:strCache>
                <c:ptCount val="1"/>
                <c:pt idx="0">
                  <c:v>SKMA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'RF release harv Kodiak'!$J$53:$J$73</c:f>
              <c:numCache>
                <c:formatCode>_(* #,##0_);_(* \(#,##0\);_(* "-"??_);_(@_)</c:formatCode>
                <c:ptCount val="21"/>
                <c:pt idx="0">
                  <c:v>1.6746279817747589</c:v>
                </c:pt>
                <c:pt idx="1">
                  <c:v>14.367294691869144</c:v>
                </c:pt>
                <c:pt idx="2">
                  <c:v>13.086642545627457</c:v>
                </c:pt>
                <c:pt idx="3">
                  <c:v>0.81114792867214847</c:v>
                </c:pt>
                <c:pt idx="4">
                  <c:v>1.792375261743296</c:v>
                </c:pt>
                <c:pt idx="5">
                  <c:v>0.86199515079799771</c:v>
                </c:pt>
                <c:pt idx="6">
                  <c:v>3.5526448520529135</c:v>
                </c:pt>
                <c:pt idx="7">
                  <c:v>2.046642488609224</c:v>
                </c:pt>
                <c:pt idx="8">
                  <c:v>8.2013567450096545</c:v>
                </c:pt>
                <c:pt idx="9">
                  <c:v>10.754251570459777</c:v>
                </c:pt>
                <c:pt idx="10">
                  <c:v>7.4220645143739716</c:v>
                </c:pt>
                <c:pt idx="11">
                  <c:v>2.498858941554523</c:v>
                </c:pt>
                <c:pt idx="12">
                  <c:v>2</c:v>
                </c:pt>
                <c:pt idx="13">
                  <c:v>7.2396909435294123</c:v>
                </c:pt>
                <c:pt idx="14">
                  <c:v>8.3433260051970795</c:v>
                </c:pt>
                <c:pt idx="15">
                  <c:v>27.391051309328855</c:v>
                </c:pt>
                <c:pt idx="16">
                  <c:v>1.1698033406904762</c:v>
                </c:pt>
                <c:pt idx="17">
                  <c:v>13.125472430552032</c:v>
                </c:pt>
                <c:pt idx="18">
                  <c:v>9.7172122501941729</c:v>
                </c:pt>
                <c:pt idx="19">
                  <c:v>3.3425801201030922</c:v>
                </c:pt>
                <c:pt idx="20">
                  <c:v>8.4561018189639174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AD-4834-845C-7BEF77D27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Yelloweye Rockfish Release</a:t>
                </a:r>
                <a:r>
                  <a:rPr lang="en-US" baseline="0"/>
                  <a:t> </a:t>
                </a:r>
                <a:r>
                  <a:rPr lang="en-US"/>
                  <a:t>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release Central'!$B$2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release Central'!$A$3:$A$22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'RF release Central'!$B$3:$B$23</c:f>
              <c:numCache>
                <c:formatCode>_(* #,##0_);_(* \(#,##0\);_(* "-"??_);_(@_)</c:formatCode>
                <c:ptCount val="21"/>
                <c:pt idx="0">
                  <c:v>1832.5727904993271</c:v>
                </c:pt>
                <c:pt idx="1">
                  <c:v>2284.0762316368427</c:v>
                </c:pt>
                <c:pt idx="2">
                  <c:v>2154.2321047737664</c:v>
                </c:pt>
                <c:pt idx="3">
                  <c:v>4827.8407169998382</c:v>
                </c:pt>
                <c:pt idx="4">
                  <c:v>9637.9754167001647</c:v>
                </c:pt>
                <c:pt idx="5">
                  <c:v>10390.481151929358</c:v>
                </c:pt>
                <c:pt idx="6">
                  <c:v>6504.0103546868231</c:v>
                </c:pt>
                <c:pt idx="7">
                  <c:v>4438.3083364106087</c:v>
                </c:pt>
                <c:pt idx="8">
                  <c:v>3724.1656386636892</c:v>
                </c:pt>
                <c:pt idx="9">
                  <c:v>2174.8891249565286</c:v>
                </c:pt>
                <c:pt idx="10">
                  <c:v>1785.3567443672994</c:v>
                </c:pt>
                <c:pt idx="11">
                  <c:v>2036.1919894436969</c:v>
                </c:pt>
                <c:pt idx="12">
                  <c:v>4795.1255813953494</c:v>
                </c:pt>
                <c:pt idx="13">
                  <c:v>891.43630769230765</c:v>
                </c:pt>
                <c:pt idx="14">
                  <c:v>1398.8589020010263</c:v>
                </c:pt>
                <c:pt idx="15">
                  <c:v>1071.5234248788367</c:v>
                </c:pt>
                <c:pt idx="16">
                  <c:v>1761.6606776180697</c:v>
                </c:pt>
                <c:pt idx="17">
                  <c:v>1029.2006004366813</c:v>
                </c:pt>
                <c:pt idx="18">
                  <c:v>671.61685144124169</c:v>
                </c:pt>
                <c:pt idx="19">
                  <c:v>1458.4914054600606</c:v>
                </c:pt>
                <c:pt idx="20">
                  <c:v>895.29113924050637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1-4713-9AC2-D94D9B1CF916}"/>
            </c:ext>
          </c:extLst>
        </c:ser>
        <c:ser>
          <c:idx val="1"/>
          <c:order val="1"/>
          <c:tx>
            <c:strRef>
              <c:f>'RF release Central'!$C$2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release Central'!$A$3:$A$22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'RF release Central'!$C$3:$C$23</c:f>
              <c:numCache>
                <c:formatCode>_(* #,##0_);_(* \(#,##0\);_(* "-"??_);_(@_)</c:formatCode>
                <c:ptCount val="21"/>
                <c:pt idx="0">
                  <c:v>6916.3175962775076</c:v>
                </c:pt>
                <c:pt idx="1">
                  <c:v>13981.35003024375</c:v>
                </c:pt>
                <c:pt idx="2">
                  <c:v>11433.800202010651</c:v>
                </c:pt>
                <c:pt idx="3">
                  <c:v>8366.8260856183497</c:v>
                </c:pt>
                <c:pt idx="4">
                  <c:v>9114.7108490674909</c:v>
                </c:pt>
                <c:pt idx="5">
                  <c:v>10716.089463599803</c:v>
                </c:pt>
                <c:pt idx="6">
                  <c:v>10757.039926151774</c:v>
                </c:pt>
                <c:pt idx="7">
                  <c:v>7937.9238725740297</c:v>
                </c:pt>
                <c:pt idx="8">
                  <c:v>6843.0378211845082</c:v>
                </c:pt>
                <c:pt idx="9">
                  <c:v>5952.9040825548382</c:v>
                </c:pt>
                <c:pt idx="10">
                  <c:v>3567.0008170268852</c:v>
                </c:pt>
                <c:pt idx="11">
                  <c:v>3592.8642670597087</c:v>
                </c:pt>
                <c:pt idx="12">
                  <c:v>3847.6784090909091</c:v>
                </c:pt>
                <c:pt idx="13">
                  <c:v>2142.1301046819281</c:v>
                </c:pt>
                <c:pt idx="14">
                  <c:v>4274.9620253164558</c:v>
                </c:pt>
                <c:pt idx="15">
                  <c:v>4653.2881210736723</c:v>
                </c:pt>
                <c:pt idx="16">
                  <c:v>4011.7752808988762</c:v>
                </c:pt>
                <c:pt idx="17">
                  <c:v>5835.5314499765882</c:v>
                </c:pt>
                <c:pt idx="18">
                  <c:v>2590.5412844036696</c:v>
                </c:pt>
                <c:pt idx="19">
                  <c:v>5684.9590021470203</c:v>
                </c:pt>
                <c:pt idx="20">
                  <c:v>7380.7570335636719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1-4713-9AC2-D94D9B1CF916}"/>
            </c:ext>
          </c:extLst>
        </c:ser>
        <c:ser>
          <c:idx val="2"/>
          <c:order val="2"/>
          <c:tx>
            <c:strRef>
              <c:f>'RF release Central'!$D$2</c:f>
              <c:strCache>
                <c:ptCount val="1"/>
                <c:pt idx="0">
                  <c:v>PWSI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release Central'!$A$3:$A$22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'RF release Central'!$D$3:$D$23</c:f>
              <c:numCache>
                <c:formatCode>_(* #,##0_);_(* \(#,##0\);_(* "-"??_);_(@_)</c:formatCode>
                <c:ptCount val="21"/>
                <c:pt idx="0">
                  <c:v>5607.3196652012866</c:v>
                </c:pt>
                <c:pt idx="1">
                  <c:v>4789.0391527865058</c:v>
                </c:pt>
                <c:pt idx="2">
                  <c:v>5874.8344481061185</c:v>
                </c:pt>
                <c:pt idx="3">
                  <c:v>5665.018932102329</c:v>
                </c:pt>
                <c:pt idx="4">
                  <c:v>10102.617095582485</c:v>
                </c:pt>
                <c:pt idx="5">
                  <c:v>8932.8955938613581</c:v>
                </c:pt>
                <c:pt idx="6">
                  <c:v>12583.685572327302</c:v>
                </c:pt>
                <c:pt idx="7">
                  <c:v>5109.0078146922851</c:v>
                </c:pt>
                <c:pt idx="8">
                  <c:v>11125.467736100962</c:v>
                </c:pt>
                <c:pt idx="9">
                  <c:v>6577.7164267188155</c:v>
                </c:pt>
                <c:pt idx="10">
                  <c:v>3781.9246759683137</c:v>
                </c:pt>
                <c:pt idx="11">
                  <c:v>3928.7955371709668</c:v>
                </c:pt>
                <c:pt idx="12">
                  <c:v>2225.2385147891755</c:v>
                </c:pt>
                <c:pt idx="13">
                  <c:v>4286.7915162454874</c:v>
                </c:pt>
                <c:pt idx="14">
                  <c:v>3402.0712166172111</c:v>
                </c:pt>
                <c:pt idx="15">
                  <c:v>3601.6736842105265</c:v>
                </c:pt>
                <c:pt idx="16">
                  <c:v>3665.5311410064778</c:v>
                </c:pt>
                <c:pt idx="17">
                  <c:v>3800.7016016713092</c:v>
                </c:pt>
                <c:pt idx="18">
                  <c:v>3653.9211037699188</c:v>
                </c:pt>
                <c:pt idx="19">
                  <c:v>4218.8118195956449</c:v>
                </c:pt>
                <c:pt idx="20">
                  <c:v>7572.2709251101323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1-4713-9AC2-D94D9B1CF916}"/>
            </c:ext>
          </c:extLst>
        </c:ser>
        <c:ser>
          <c:idx val="3"/>
          <c:order val="3"/>
          <c:tx>
            <c:strRef>
              <c:f>'RF release Central'!$E$2</c:f>
              <c:strCache>
                <c:ptCount val="1"/>
                <c:pt idx="0">
                  <c:v>PWSO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release Central'!$A$3:$A$22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'RF release Central'!$E$3:$E$23</c:f>
              <c:numCache>
                <c:formatCode>_(* #,##0_);_(* \(#,##0\);_(* "-"??_);_(@_)</c:formatCode>
                <c:ptCount val="21"/>
                <c:pt idx="0">
                  <c:v>1140.7881750900642</c:v>
                </c:pt>
                <c:pt idx="1">
                  <c:v>2678.1069992756052</c:v>
                </c:pt>
                <c:pt idx="2">
                  <c:v>2678.1069992756052</c:v>
                </c:pt>
                <c:pt idx="3">
                  <c:v>2621.6776376735565</c:v>
                </c:pt>
                <c:pt idx="4">
                  <c:v>2360.882479999224</c:v>
                </c:pt>
                <c:pt idx="5">
                  <c:v>2790.9657224797024</c:v>
                </c:pt>
                <c:pt idx="6">
                  <c:v>2183.9688057873959</c:v>
                </c:pt>
                <c:pt idx="7">
                  <c:v>2037.5574891982965</c:v>
                </c:pt>
                <c:pt idx="8">
                  <c:v>1410.7340400512157</c:v>
                </c:pt>
                <c:pt idx="9">
                  <c:v>1467.1634016532644</c:v>
                </c:pt>
                <c:pt idx="10">
                  <c:v>1706.6069089916871</c:v>
                </c:pt>
                <c:pt idx="11">
                  <c:v>1235.345483720524</c:v>
                </c:pt>
                <c:pt idx="12">
                  <c:v>1319.3628784554628</c:v>
                </c:pt>
                <c:pt idx="13">
                  <c:v>831.93639344262306</c:v>
                </c:pt>
                <c:pt idx="14">
                  <c:v>1378.1862269641124</c:v>
                </c:pt>
                <c:pt idx="15">
                  <c:v>1292.3304562268804</c:v>
                </c:pt>
                <c:pt idx="16">
                  <c:v>932.13046495489243</c:v>
                </c:pt>
                <c:pt idx="17">
                  <c:v>1279.7974358974359</c:v>
                </c:pt>
                <c:pt idx="18">
                  <c:v>1072.4086738949125</c:v>
                </c:pt>
                <c:pt idx="19">
                  <c:v>1327.2409513960704</c:v>
                </c:pt>
                <c:pt idx="20">
                  <c:v>2566.5738264580368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B1-4713-9AC2-D94D9B1CF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Rockfish Release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release Central'!$B$2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release Central'!$A$3:$A$22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'RF release Central'!$B$28:$B$48</c:f>
              <c:numCache>
                <c:formatCode>_(* #,##0_);_(* \(#,##0\);_(* "-"??_);_(@_)</c:formatCode>
                <c:ptCount val="21"/>
                <c:pt idx="0">
                  <c:v>1006.5911245615627</c:v>
                </c:pt>
                <c:pt idx="1">
                  <c:v>876.39611473702814</c:v>
                </c:pt>
                <c:pt idx="2">
                  <c:v>1023.9372577441555</c:v>
                </c:pt>
                <c:pt idx="3">
                  <c:v>1899.4741973288064</c:v>
                </c:pt>
                <c:pt idx="4">
                  <c:v>4282.9759577330387</c:v>
                </c:pt>
                <c:pt idx="5">
                  <c:v>4151.1088885124282</c:v>
                </c:pt>
                <c:pt idx="6">
                  <c:v>2694.6665033924651</c:v>
                </c:pt>
                <c:pt idx="7">
                  <c:v>1754.2194725381812</c:v>
                </c:pt>
                <c:pt idx="8">
                  <c:v>1493.7833184213689</c:v>
                </c:pt>
                <c:pt idx="9">
                  <c:v>861.06046621815608</c:v>
                </c:pt>
                <c:pt idx="10">
                  <c:v>389.58498711361767</c:v>
                </c:pt>
                <c:pt idx="11">
                  <c:v>444.75185956023699</c:v>
                </c:pt>
                <c:pt idx="12">
                  <c:v>1597.6298779547631</c:v>
                </c:pt>
                <c:pt idx="13">
                  <c:v>332.9576232296443</c:v>
                </c:pt>
                <c:pt idx="14">
                  <c:v>518.46956304521291</c:v>
                </c:pt>
                <c:pt idx="15">
                  <c:v>336.30479686447978</c:v>
                </c:pt>
                <c:pt idx="16">
                  <c:v>573.05175148145781</c:v>
                </c:pt>
                <c:pt idx="17">
                  <c:v>353.00992032495282</c:v>
                </c:pt>
                <c:pt idx="18">
                  <c:v>313.10510461006476</c:v>
                </c:pt>
                <c:pt idx="19">
                  <c:v>786.05826065768849</c:v>
                </c:pt>
                <c:pt idx="20">
                  <c:v>648.06715508582283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7-42CB-9359-8A65E119EFFB}"/>
            </c:ext>
          </c:extLst>
        </c:ser>
        <c:ser>
          <c:idx val="1"/>
          <c:order val="1"/>
          <c:tx>
            <c:strRef>
              <c:f>'RF release Central'!$C$2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release Central'!$A$3:$A$22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'RF release Central'!$D$28:$D$48</c:f>
              <c:numCache>
                <c:formatCode>_(* #,##0_);_(* \(#,##0\);_(* "-"??_);_(@_)</c:formatCode>
                <c:ptCount val="21"/>
                <c:pt idx="0">
                  <c:v>5023.1704088113274</c:v>
                </c:pt>
                <c:pt idx="1">
                  <c:v>10322.399092507083</c:v>
                </c:pt>
                <c:pt idx="2">
                  <c:v>9074.9425174968583</c:v>
                </c:pt>
                <c:pt idx="3">
                  <c:v>6585.2941490684389</c:v>
                </c:pt>
                <c:pt idx="4">
                  <c:v>7141.9009261903184</c:v>
                </c:pt>
                <c:pt idx="5">
                  <c:v>8263.5999808382257</c:v>
                </c:pt>
                <c:pt idx="6">
                  <c:v>7862.1008060717959</c:v>
                </c:pt>
                <c:pt idx="7">
                  <c:v>5527.9523452483281</c:v>
                </c:pt>
                <c:pt idx="8">
                  <c:v>5265.1517864541638</c:v>
                </c:pt>
                <c:pt idx="9">
                  <c:v>4472.1839112923426</c:v>
                </c:pt>
                <c:pt idx="10">
                  <c:v>2469.6298657382795</c:v>
                </c:pt>
                <c:pt idx="11">
                  <c:v>2475.2338398849142</c:v>
                </c:pt>
                <c:pt idx="12">
                  <c:v>2094.1536192897443</c:v>
                </c:pt>
                <c:pt idx="13">
                  <c:v>1351.6992861773033</c:v>
                </c:pt>
                <c:pt idx="14">
                  <c:v>3069.7740249979997</c:v>
                </c:pt>
                <c:pt idx="15">
                  <c:v>3117.0005846063364</c:v>
                </c:pt>
                <c:pt idx="16">
                  <c:v>2841.084826671618</c:v>
                </c:pt>
                <c:pt idx="17">
                  <c:v>3624.0544765885443</c:v>
                </c:pt>
                <c:pt idx="18">
                  <c:v>1591.1906027380273</c:v>
                </c:pt>
                <c:pt idx="19">
                  <c:v>3187.3271395107827</c:v>
                </c:pt>
                <c:pt idx="20">
                  <c:v>4086.6724345663097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7-42CB-9359-8A65E119EFFB}"/>
            </c:ext>
          </c:extLst>
        </c:ser>
        <c:ser>
          <c:idx val="2"/>
          <c:order val="2"/>
          <c:tx>
            <c:strRef>
              <c:f>'RF release Central'!$D$2</c:f>
              <c:strCache>
                <c:ptCount val="1"/>
                <c:pt idx="0">
                  <c:v>PWSI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release Central'!$A$3:$A$22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'RF release Central'!$F$28:$F$48</c:f>
              <c:numCache>
                <c:formatCode>_(* #,##0_);_(* \(#,##0\);_(* "-"??_);_(@_)</c:formatCode>
                <c:ptCount val="21"/>
                <c:pt idx="0">
                  <c:v>2936.9739461982967</c:v>
                </c:pt>
                <c:pt idx="1">
                  <c:v>3027.6482478976027</c:v>
                </c:pt>
                <c:pt idx="2">
                  <c:v>1062.780872255855</c:v>
                </c:pt>
                <c:pt idx="3">
                  <c:v>1967.1749721149436</c:v>
                </c:pt>
                <c:pt idx="4">
                  <c:v>6161.0977810827499</c:v>
                </c:pt>
                <c:pt idx="5">
                  <c:v>4574.0951781072681</c:v>
                </c:pt>
                <c:pt idx="6">
                  <c:v>2078.5676524698852</c:v>
                </c:pt>
                <c:pt idx="7">
                  <c:v>2738.4065341786845</c:v>
                </c:pt>
                <c:pt idx="8">
                  <c:v>7339.7961905619622</c:v>
                </c:pt>
                <c:pt idx="9">
                  <c:v>3845.4586823791078</c:v>
                </c:pt>
                <c:pt idx="10">
                  <c:v>1557.6667348717713</c:v>
                </c:pt>
                <c:pt idx="11">
                  <c:v>2329.3386755932479</c:v>
                </c:pt>
                <c:pt idx="12">
                  <c:v>1334.0813219604054</c:v>
                </c:pt>
                <c:pt idx="13">
                  <c:v>1678.6358081746994</c:v>
                </c:pt>
                <c:pt idx="14">
                  <c:v>1144.7897846189558</c:v>
                </c:pt>
                <c:pt idx="15">
                  <c:v>846.58461562946309</c:v>
                </c:pt>
                <c:pt idx="16">
                  <c:v>669.53411443092182</c:v>
                </c:pt>
                <c:pt idx="17">
                  <c:v>1429.9652987471532</c:v>
                </c:pt>
                <c:pt idx="18">
                  <c:v>1951.8453477573062</c:v>
                </c:pt>
                <c:pt idx="19">
                  <c:v>1492.6682874165908</c:v>
                </c:pt>
                <c:pt idx="20">
                  <c:v>2392.4696113440532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7-42CB-9359-8A65E119EFFB}"/>
            </c:ext>
          </c:extLst>
        </c:ser>
        <c:ser>
          <c:idx val="3"/>
          <c:order val="3"/>
          <c:tx>
            <c:strRef>
              <c:f>'RF release Central'!$E$2</c:f>
              <c:strCache>
                <c:ptCount val="1"/>
                <c:pt idx="0">
                  <c:v>PWSO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release Central'!$A$3:$A$22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'RF release Central'!$H$28:$H$48</c:f>
              <c:numCache>
                <c:formatCode>_(* #,##0_);_(* \(#,##0\);_(* "-"??_);_(@_)</c:formatCode>
                <c:ptCount val="21"/>
                <c:pt idx="0">
                  <c:v>958.49542845489464</c:v>
                </c:pt>
                <c:pt idx="1">
                  <c:v>2290.766858826913</c:v>
                </c:pt>
                <c:pt idx="2">
                  <c:v>2114.5114717471679</c:v>
                </c:pt>
                <c:pt idx="3">
                  <c:v>2068.858980062299</c:v>
                </c:pt>
                <c:pt idx="4">
                  <c:v>2041.3094549561379</c:v>
                </c:pt>
                <c:pt idx="5">
                  <c:v>2210.7220214183449</c:v>
                </c:pt>
                <c:pt idx="6">
                  <c:v>1888.3241278930414</c:v>
                </c:pt>
                <c:pt idx="7">
                  <c:v>1576.2773742494055</c:v>
                </c:pt>
                <c:pt idx="8">
                  <c:v>1007.2171060243443</c:v>
                </c:pt>
                <c:pt idx="9">
                  <c:v>1041.266442586958</c:v>
                </c:pt>
                <c:pt idx="10">
                  <c:v>1112.4303571385956</c:v>
                </c:pt>
                <c:pt idx="11">
                  <c:v>741.24947851772731</c:v>
                </c:pt>
                <c:pt idx="12">
                  <c:v>973.44776151923861</c:v>
                </c:pt>
                <c:pt idx="13">
                  <c:v>571.17742221727485</c:v>
                </c:pt>
                <c:pt idx="14">
                  <c:v>760.83315368601347</c:v>
                </c:pt>
                <c:pt idx="15">
                  <c:v>741.02193848263869</c:v>
                </c:pt>
                <c:pt idx="16">
                  <c:v>527.48625699648301</c:v>
                </c:pt>
                <c:pt idx="17">
                  <c:v>775.12014798471273</c:v>
                </c:pt>
                <c:pt idx="18">
                  <c:v>623.70880321599839</c:v>
                </c:pt>
                <c:pt idx="19">
                  <c:v>654.55447199776847</c:v>
                </c:pt>
                <c:pt idx="20">
                  <c:v>960.72591550362063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47-42CB-9359-8A65E119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Black Rockfish Release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release'!$D$108:$D$127</c:f>
              <c:numCache>
                <c:formatCode>_(* #,##0_);_(* \(#,##0\);_(* "-"??_);_(@_)</c:formatCode>
                <c:ptCount val="20"/>
                <c:pt idx="0">
                  <c:v>3209</c:v>
                </c:pt>
                <c:pt idx="1">
                  <c:v>6487</c:v>
                </c:pt>
                <c:pt idx="2">
                  <c:v>5305</c:v>
                </c:pt>
                <c:pt idx="3">
                  <c:v>3882</c:v>
                </c:pt>
                <c:pt idx="4">
                  <c:v>4229</c:v>
                </c:pt>
                <c:pt idx="5">
                  <c:v>4972</c:v>
                </c:pt>
                <c:pt idx="6">
                  <c:v>4991</c:v>
                </c:pt>
                <c:pt idx="7">
                  <c:v>3683</c:v>
                </c:pt>
                <c:pt idx="8">
                  <c:v>3175</c:v>
                </c:pt>
                <c:pt idx="9">
                  <c:v>2762</c:v>
                </c:pt>
                <c:pt idx="10">
                  <c:v>1655</c:v>
                </c:pt>
                <c:pt idx="11">
                  <c:v>1667</c:v>
                </c:pt>
                <c:pt idx="12">
                  <c:v>1572</c:v>
                </c:pt>
                <c:pt idx="13">
                  <c:v>1193</c:v>
                </c:pt>
                <c:pt idx="14">
                  <c:v>1672</c:v>
                </c:pt>
                <c:pt idx="15">
                  <c:v>1570</c:v>
                </c:pt>
                <c:pt idx="16">
                  <c:v>2088</c:v>
                </c:pt>
                <c:pt idx="17">
                  <c:v>2900</c:v>
                </c:pt>
                <c:pt idx="18">
                  <c:v>1281</c:v>
                </c:pt>
                <c:pt idx="19">
                  <c:v>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0-47A6-89AB-50A2D59D2D17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release'!$R$108:$R$127</c:f>
                <c:numCache>
                  <c:formatCode>General</c:formatCode>
                  <c:ptCount val="20"/>
                  <c:pt idx="0">
                    <c:v>2865.5301832526106</c:v>
                  </c:pt>
                  <c:pt idx="1">
                    <c:v>5792.6750697287889</c:v>
                  </c:pt>
                  <c:pt idx="2">
                    <c:v>4737.1884145076665</c:v>
                  </c:pt>
                  <c:pt idx="3">
                    <c:v>3466.4967813607464</c:v>
                  </c:pt>
                  <c:pt idx="4">
                    <c:v>3776.3562309053573</c:v>
                  </c:pt>
                  <c:pt idx="5">
                    <c:v>4439.8304989504459</c:v>
                  </c:pt>
                  <c:pt idx="6">
                    <c:v>4456.796866504762</c:v>
                  </c:pt>
                  <c:pt idx="7">
                    <c:v>3288.7964053971227</c:v>
                  </c:pt>
                  <c:pt idx="8">
                    <c:v>2835.169314997519</c:v>
                  </c:pt>
                  <c:pt idx="9">
                    <c:v>2466.3740623694957</c:v>
                  </c:pt>
                  <c:pt idx="10">
                    <c:v>1477.8599106522504</c:v>
                  </c:pt>
                  <c:pt idx="11">
                    <c:v>1488.5755112128707</c:v>
                  </c:pt>
                  <c:pt idx="12">
                    <c:v>1851.4116416793224</c:v>
                  </c:pt>
                  <c:pt idx="13">
                    <c:v>961.19564151135739</c:v>
                  </c:pt>
                  <c:pt idx="14">
                    <c:v>2847.3531220441023</c:v>
                  </c:pt>
                  <c:pt idx="15">
                    <c:v>3363.6583494012639</c:v>
                  </c:pt>
                  <c:pt idx="16">
                    <c:v>2000.5873883891043</c:v>
                  </c:pt>
                  <c:pt idx="17">
                    <c:v>2784.8891487049518</c:v>
                  </c:pt>
                  <c:pt idx="18">
                    <c:v>1599.6962965446783</c:v>
                  </c:pt>
                  <c:pt idx="19">
                    <c:v>3174.2175744334422</c:v>
                  </c:pt>
                </c:numCache>
              </c:numRef>
            </c:plus>
            <c:minus>
              <c:numRef>
                <c:f>'rockfish release'!$R$108:$R$127</c:f>
                <c:numCache>
                  <c:formatCode>General</c:formatCode>
                  <c:ptCount val="20"/>
                  <c:pt idx="0">
                    <c:v>2865.5301832526106</c:v>
                  </c:pt>
                  <c:pt idx="1">
                    <c:v>5792.6750697287889</c:v>
                  </c:pt>
                  <c:pt idx="2">
                    <c:v>4737.1884145076665</c:v>
                  </c:pt>
                  <c:pt idx="3">
                    <c:v>3466.4967813607464</c:v>
                  </c:pt>
                  <c:pt idx="4">
                    <c:v>3776.3562309053573</c:v>
                  </c:pt>
                  <c:pt idx="5">
                    <c:v>4439.8304989504459</c:v>
                  </c:pt>
                  <c:pt idx="6">
                    <c:v>4456.796866504762</c:v>
                  </c:pt>
                  <c:pt idx="7">
                    <c:v>3288.7964053971227</c:v>
                  </c:pt>
                  <c:pt idx="8">
                    <c:v>2835.169314997519</c:v>
                  </c:pt>
                  <c:pt idx="9">
                    <c:v>2466.3740623694957</c:v>
                  </c:pt>
                  <c:pt idx="10">
                    <c:v>1477.8599106522504</c:v>
                  </c:pt>
                  <c:pt idx="11">
                    <c:v>1488.5755112128707</c:v>
                  </c:pt>
                  <c:pt idx="12">
                    <c:v>1851.4116416793224</c:v>
                  </c:pt>
                  <c:pt idx="13">
                    <c:v>961.19564151135739</c:v>
                  </c:pt>
                  <c:pt idx="14">
                    <c:v>2847.3531220441023</c:v>
                  </c:pt>
                  <c:pt idx="15">
                    <c:v>3363.6583494012639</c:v>
                  </c:pt>
                  <c:pt idx="16">
                    <c:v>2000.5873883891043</c:v>
                  </c:pt>
                  <c:pt idx="17">
                    <c:v>2784.8891487049518</c:v>
                  </c:pt>
                  <c:pt idx="18">
                    <c:v>1599.6962965446783</c:v>
                  </c:pt>
                  <c:pt idx="19">
                    <c:v>3174.2175744334422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release'!$O$108:$O$127</c:f>
              <c:numCache>
                <c:formatCode>_(* #,##0_);_(* \(#,##0\);_(* "-"??_);_(@_)</c:formatCode>
                <c:ptCount val="20"/>
                <c:pt idx="0">
                  <c:v>3707.3175962775076</c:v>
                </c:pt>
                <c:pt idx="1">
                  <c:v>7494.3500302437496</c:v>
                </c:pt>
                <c:pt idx="2">
                  <c:v>6128.8002020106505</c:v>
                </c:pt>
                <c:pt idx="3">
                  <c:v>4484.8260856183497</c:v>
                </c:pt>
                <c:pt idx="4">
                  <c:v>4885.7108490674909</c:v>
                </c:pt>
                <c:pt idx="5">
                  <c:v>5744.0894635998029</c:v>
                </c:pt>
                <c:pt idx="6">
                  <c:v>5766.0399261517741</c:v>
                </c:pt>
                <c:pt idx="7">
                  <c:v>4254.9238725740297</c:v>
                </c:pt>
                <c:pt idx="8">
                  <c:v>3668.0378211845082</c:v>
                </c:pt>
                <c:pt idx="9">
                  <c:v>3190.9040825548382</c:v>
                </c:pt>
                <c:pt idx="10">
                  <c:v>1912.0008170268852</c:v>
                </c:pt>
                <c:pt idx="11">
                  <c:v>1925.8642670597087</c:v>
                </c:pt>
                <c:pt idx="12">
                  <c:v>2275.6784090909091</c:v>
                </c:pt>
                <c:pt idx="13">
                  <c:v>949.13010468192806</c:v>
                </c:pt>
                <c:pt idx="14">
                  <c:v>2602.9620253164558</c:v>
                </c:pt>
                <c:pt idx="15">
                  <c:v>3083.2881210736723</c:v>
                </c:pt>
                <c:pt idx="16">
                  <c:v>1923.7752808988762</c:v>
                </c:pt>
                <c:pt idx="17">
                  <c:v>2935.5314499765882</c:v>
                </c:pt>
                <c:pt idx="18">
                  <c:v>1309.5412844036696</c:v>
                </c:pt>
                <c:pt idx="19">
                  <c:v>2808.9590021470203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0-47A6-89AB-50A2D59D2D17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release'!$N$108:$N$127</c:f>
                <c:numCache>
                  <c:formatCode>General</c:formatCode>
                  <c:ptCount val="20"/>
                  <c:pt idx="0">
                    <c:v>2865.5301832526106</c:v>
                  </c:pt>
                  <c:pt idx="1">
                    <c:v>5792.6750697287889</c:v>
                  </c:pt>
                  <c:pt idx="2">
                    <c:v>4737.1884145076665</c:v>
                  </c:pt>
                  <c:pt idx="3">
                    <c:v>3466.4967813607464</c:v>
                  </c:pt>
                  <c:pt idx="4">
                    <c:v>3776.3562309053573</c:v>
                  </c:pt>
                  <c:pt idx="5">
                    <c:v>4439.8304989504459</c:v>
                  </c:pt>
                  <c:pt idx="6">
                    <c:v>4456.796866504762</c:v>
                  </c:pt>
                  <c:pt idx="7">
                    <c:v>3288.7964053971227</c:v>
                  </c:pt>
                  <c:pt idx="8">
                    <c:v>2835.169314997519</c:v>
                  </c:pt>
                  <c:pt idx="9">
                    <c:v>2466.3740623694957</c:v>
                  </c:pt>
                  <c:pt idx="10">
                    <c:v>1477.8599106522504</c:v>
                  </c:pt>
                  <c:pt idx="11">
                    <c:v>1488.5755112128707</c:v>
                  </c:pt>
                  <c:pt idx="12">
                    <c:v>1851.4116416793224</c:v>
                  </c:pt>
                  <c:pt idx="13">
                    <c:v>961.19564151135739</c:v>
                  </c:pt>
                  <c:pt idx="14">
                    <c:v>2847.3531220441023</c:v>
                  </c:pt>
                  <c:pt idx="15">
                    <c:v>3363.6583494012639</c:v>
                  </c:pt>
                  <c:pt idx="16">
                    <c:v>2000.5873883891043</c:v>
                  </c:pt>
                  <c:pt idx="17">
                    <c:v>2784.8891487049518</c:v>
                  </c:pt>
                  <c:pt idx="18">
                    <c:v>1599.6962965446783</c:v>
                  </c:pt>
                  <c:pt idx="19">
                    <c:v>3174.2175744334422</c:v>
                  </c:pt>
                </c:numCache>
              </c:numRef>
            </c:plus>
            <c:minus>
              <c:numRef>
                <c:f>'rockfish release'!$N$108:$N$127</c:f>
                <c:numCache>
                  <c:formatCode>General</c:formatCode>
                  <c:ptCount val="20"/>
                  <c:pt idx="0">
                    <c:v>2865.5301832526106</c:v>
                  </c:pt>
                  <c:pt idx="1">
                    <c:v>5792.6750697287889</c:v>
                  </c:pt>
                  <c:pt idx="2">
                    <c:v>4737.1884145076665</c:v>
                  </c:pt>
                  <c:pt idx="3">
                    <c:v>3466.4967813607464</c:v>
                  </c:pt>
                  <c:pt idx="4">
                    <c:v>3776.3562309053573</c:v>
                  </c:pt>
                  <c:pt idx="5">
                    <c:v>4439.8304989504459</c:v>
                  </c:pt>
                  <c:pt idx="6">
                    <c:v>4456.796866504762</c:v>
                  </c:pt>
                  <c:pt idx="7">
                    <c:v>3288.7964053971227</c:v>
                  </c:pt>
                  <c:pt idx="8">
                    <c:v>2835.169314997519</c:v>
                  </c:pt>
                  <c:pt idx="9">
                    <c:v>2466.3740623694957</c:v>
                  </c:pt>
                  <c:pt idx="10">
                    <c:v>1477.8599106522504</c:v>
                  </c:pt>
                  <c:pt idx="11">
                    <c:v>1488.5755112128707</c:v>
                  </c:pt>
                  <c:pt idx="12">
                    <c:v>1851.4116416793224</c:v>
                  </c:pt>
                  <c:pt idx="13">
                    <c:v>961.19564151135739</c:v>
                  </c:pt>
                  <c:pt idx="14">
                    <c:v>2847.3531220441023</c:v>
                  </c:pt>
                  <c:pt idx="15">
                    <c:v>3363.6583494012639</c:v>
                  </c:pt>
                  <c:pt idx="16">
                    <c:v>2000.5873883891043</c:v>
                  </c:pt>
                  <c:pt idx="17">
                    <c:v>2784.8891487049518</c:v>
                  </c:pt>
                  <c:pt idx="18">
                    <c:v>1599.6962965446783</c:v>
                  </c:pt>
                  <c:pt idx="19">
                    <c:v>3174.2175744334422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release'!$K$108:$K$127</c:f>
              <c:numCache>
                <c:formatCode>_(* #,##0_);_(* \(#,##0\);_(* "-"??_);_(@_)</c:formatCode>
                <c:ptCount val="20"/>
                <c:pt idx="0">
                  <c:v>6916.3175962775076</c:v>
                </c:pt>
                <c:pt idx="1">
                  <c:v>13981.35003024375</c:v>
                </c:pt>
                <c:pt idx="2">
                  <c:v>11433.800202010651</c:v>
                </c:pt>
                <c:pt idx="3">
                  <c:v>8366.8260856183497</c:v>
                </c:pt>
                <c:pt idx="4">
                  <c:v>9114.7108490674909</c:v>
                </c:pt>
                <c:pt idx="5">
                  <c:v>10716.089463599803</c:v>
                </c:pt>
                <c:pt idx="6">
                  <c:v>10757.039926151774</c:v>
                </c:pt>
                <c:pt idx="7">
                  <c:v>7937.9238725740297</c:v>
                </c:pt>
                <c:pt idx="8">
                  <c:v>6843.0378211845082</c:v>
                </c:pt>
                <c:pt idx="9">
                  <c:v>5952.9040825548382</c:v>
                </c:pt>
                <c:pt idx="10">
                  <c:v>3567.0008170268852</c:v>
                </c:pt>
                <c:pt idx="11">
                  <c:v>3592.8642670597087</c:v>
                </c:pt>
                <c:pt idx="12">
                  <c:v>3847.6784090909091</c:v>
                </c:pt>
                <c:pt idx="13">
                  <c:v>2142.1301046819281</c:v>
                </c:pt>
                <c:pt idx="14">
                  <c:v>4274.9620253164558</c:v>
                </c:pt>
                <c:pt idx="15">
                  <c:v>4653.2881210736723</c:v>
                </c:pt>
                <c:pt idx="16">
                  <c:v>4011.7752808988762</c:v>
                </c:pt>
                <c:pt idx="17">
                  <c:v>5835.5314499765882</c:v>
                </c:pt>
                <c:pt idx="18">
                  <c:v>2590.5412844036696</c:v>
                </c:pt>
                <c:pt idx="19">
                  <c:v>5684.9590021470203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0-47A6-89AB-50A2D59D2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680294426983064E-2"/>
          <c:y val="1.4430266674969078E-2"/>
          <c:w val="0.89349799271895847"/>
          <c:h val="0.850053486423178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'RF release Central'!$B$2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release Central'!$A$3:$A$22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'RF release Central'!$B$53:$B$73</c:f>
              <c:numCache>
                <c:formatCode>_(* #,##0_);_(* \(#,##0\);_(* "-"??_);_(@_)</c:formatCode>
                <c:ptCount val="21"/>
                <c:pt idx="0">
                  <c:v>26.084275643999998</c:v>
                </c:pt>
                <c:pt idx="1">
                  <c:v>56.323244913798632</c:v>
                </c:pt>
                <c:pt idx="2">
                  <c:v>28.479770345999999</c:v>
                </c:pt>
                <c:pt idx="3">
                  <c:v>89.159096701626055</c:v>
                </c:pt>
                <c:pt idx="4">
                  <c:v>195.95611277043193</c:v>
                </c:pt>
                <c:pt idx="5">
                  <c:v>151.81772940428809</c:v>
                </c:pt>
                <c:pt idx="6">
                  <c:v>99.121459507266394</c:v>
                </c:pt>
                <c:pt idx="7">
                  <c:v>58.932103277582868</c:v>
                </c:pt>
                <c:pt idx="8">
                  <c:v>44.05871963850371</c:v>
                </c:pt>
                <c:pt idx="9">
                  <c:v>35.978031991741076</c:v>
                </c:pt>
                <c:pt idx="10">
                  <c:v>1</c:v>
                </c:pt>
                <c:pt idx="11">
                  <c:v>18</c:v>
                </c:pt>
                <c:pt idx="12">
                  <c:v>120.66251162790699</c:v>
                </c:pt>
                <c:pt idx="13">
                  <c:v>41.689465270980925</c:v>
                </c:pt>
                <c:pt idx="14">
                  <c:v>93.813276790220641</c:v>
                </c:pt>
                <c:pt idx="15">
                  <c:v>27.818956021654277</c:v>
                </c:pt>
                <c:pt idx="16">
                  <c:v>44.18128332784805</c:v>
                </c:pt>
                <c:pt idx="17">
                  <c:v>25</c:v>
                </c:pt>
                <c:pt idx="18">
                  <c:v>24.393216704652772</c:v>
                </c:pt>
                <c:pt idx="19">
                  <c:v>33.955989948594535</c:v>
                </c:pt>
                <c:pt idx="20">
                  <c:v>27.800799563037977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F-4C59-A874-5C1417C84AEA}"/>
            </c:ext>
          </c:extLst>
        </c:ser>
        <c:ser>
          <c:idx val="1"/>
          <c:order val="1"/>
          <c:tx>
            <c:strRef>
              <c:f>'RF release Central'!$C$2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release Central'!$A$3:$A$22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'RF release Central'!$D$53:$D$73</c:f>
              <c:numCache>
                <c:formatCode>_(* #,##0_);_(* \(#,##0\);_(* "-"??_);_(@_)</c:formatCode>
                <c:ptCount val="21"/>
                <c:pt idx="0">
                  <c:v>906.52899508385826</c:v>
                </c:pt>
                <c:pt idx="1">
                  <c:v>1346.3478636110051</c:v>
                </c:pt>
                <c:pt idx="2">
                  <c:v>1371.3072728970121</c:v>
                </c:pt>
                <c:pt idx="3">
                  <c:v>523.74963599469334</c:v>
                </c:pt>
                <c:pt idx="4">
                  <c:v>1045.3772745098058</c:v>
                </c:pt>
                <c:pt idx="5">
                  <c:v>1294.7507773604511</c:v>
                </c:pt>
                <c:pt idx="6">
                  <c:v>1121.9748761245405</c:v>
                </c:pt>
                <c:pt idx="7">
                  <c:v>945.44322858071394</c:v>
                </c:pt>
                <c:pt idx="8">
                  <c:v>565.84428079236523</c:v>
                </c:pt>
                <c:pt idx="9">
                  <c:v>572.96947085338047</c:v>
                </c:pt>
                <c:pt idx="10">
                  <c:v>294.54779827505467</c:v>
                </c:pt>
                <c:pt idx="11">
                  <c:v>294.89625355033206</c:v>
                </c:pt>
                <c:pt idx="12">
                  <c:v>847.64298046336478</c:v>
                </c:pt>
                <c:pt idx="13">
                  <c:v>403.00751407043509</c:v>
                </c:pt>
                <c:pt idx="14">
                  <c:v>475.48553307625315</c:v>
                </c:pt>
                <c:pt idx="15">
                  <c:v>595.3863679265919</c:v>
                </c:pt>
                <c:pt idx="16">
                  <c:v>433.18905586516854</c:v>
                </c:pt>
                <c:pt idx="17">
                  <c:v>817.3489154847432</c:v>
                </c:pt>
                <c:pt idx="18">
                  <c:v>283.85380043357793</c:v>
                </c:pt>
                <c:pt idx="19">
                  <c:v>936.68136857273828</c:v>
                </c:pt>
                <c:pt idx="20">
                  <c:v>1175.5613532540438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F-4C59-A874-5C1417C84AEA}"/>
            </c:ext>
          </c:extLst>
        </c:ser>
        <c:ser>
          <c:idx val="2"/>
          <c:order val="2"/>
          <c:tx>
            <c:strRef>
              <c:f>'RF release Central'!$D$2</c:f>
              <c:strCache>
                <c:ptCount val="1"/>
                <c:pt idx="0">
                  <c:v>PWSI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release Central'!$A$3:$A$22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'RF release Central'!$F$53:$F$73</c:f>
              <c:numCache>
                <c:formatCode>_(* #,##0_);_(* \(#,##0\);_(* "-"??_);_(@_)</c:formatCode>
                <c:ptCount val="21"/>
                <c:pt idx="0">
                  <c:v>2023.3247501678431</c:v>
                </c:pt>
                <c:pt idx="1">
                  <c:v>797.88316961989074</c:v>
                </c:pt>
                <c:pt idx="2">
                  <c:v>3963.1847071110769</c:v>
                </c:pt>
                <c:pt idx="3">
                  <c:v>2784.1540695755189</c:v>
                </c:pt>
                <c:pt idx="4">
                  <c:v>1655.1296143628315</c:v>
                </c:pt>
                <c:pt idx="5">
                  <c:v>2594.6168108370457</c:v>
                </c:pt>
                <c:pt idx="6">
                  <c:v>5141.9452493686631</c:v>
                </c:pt>
                <c:pt idx="7">
                  <c:v>1192.3531869169062</c:v>
                </c:pt>
                <c:pt idx="8">
                  <c:v>1459.4500155882781</c:v>
                </c:pt>
                <c:pt idx="9">
                  <c:v>1044.6821098991823</c:v>
                </c:pt>
                <c:pt idx="10">
                  <c:v>832.52055611959725</c:v>
                </c:pt>
                <c:pt idx="11">
                  <c:v>488.87113686560406</c:v>
                </c:pt>
                <c:pt idx="12">
                  <c:v>286.44801312254248</c:v>
                </c:pt>
                <c:pt idx="13">
                  <c:v>1085.8064475167103</c:v>
                </c:pt>
                <c:pt idx="14">
                  <c:v>463.25645898100896</c:v>
                </c:pt>
                <c:pt idx="15">
                  <c:v>1047.4374808313053</c:v>
                </c:pt>
                <c:pt idx="16">
                  <c:v>1339.887596623209</c:v>
                </c:pt>
                <c:pt idx="17">
                  <c:v>509.21401396713094</c:v>
                </c:pt>
                <c:pt idx="18">
                  <c:v>809.7006898917017</c:v>
                </c:pt>
                <c:pt idx="19">
                  <c:v>686.0574159632705</c:v>
                </c:pt>
                <c:pt idx="20">
                  <c:v>2309.598575572315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CF-4C59-A874-5C1417C84AEA}"/>
            </c:ext>
          </c:extLst>
        </c:ser>
        <c:ser>
          <c:idx val="3"/>
          <c:order val="3"/>
          <c:tx>
            <c:strRef>
              <c:f>'RF release Central'!$E$2</c:f>
              <c:strCache>
                <c:ptCount val="1"/>
                <c:pt idx="0">
                  <c:v>PWSO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release Central'!$A$3:$A$22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'RF release Central'!$H$53:$H$73</c:f>
              <c:numCache>
                <c:formatCode>_(* #,##0_);_(* \(#,##0\);_(* "-"??_);_(@_)</c:formatCode>
                <c:ptCount val="21"/>
                <c:pt idx="0">
                  <c:v>115.74028586550737</c:v>
                </c:pt>
                <c:pt idx="1">
                  <c:v>220.74999278278466</c:v>
                </c:pt>
                <c:pt idx="2">
                  <c:v>398.19325826043729</c:v>
                </c:pt>
                <c:pt idx="3">
                  <c:v>298.05708969829436</c:v>
                </c:pt>
                <c:pt idx="4">
                  <c:v>206.68858644090645</c:v>
                </c:pt>
                <c:pt idx="5">
                  <c:v>219.63988506126589</c:v>
                </c:pt>
                <c:pt idx="6">
                  <c:v>132.31290386992578</c:v>
                </c:pt>
                <c:pt idx="7">
                  <c:v>276.69204933100247</c:v>
                </c:pt>
                <c:pt idx="8">
                  <c:v>293.63933056225846</c:v>
                </c:pt>
                <c:pt idx="9">
                  <c:v>270.70490378474881</c:v>
                </c:pt>
                <c:pt idx="10">
                  <c:v>313.78205062825646</c:v>
                </c:pt>
                <c:pt idx="11">
                  <c:v>307.68639494909041</c:v>
                </c:pt>
                <c:pt idx="12">
                  <c:v>201.894655979498</c:v>
                </c:pt>
                <c:pt idx="13">
                  <c:v>117.66290954121969</c:v>
                </c:pt>
                <c:pt idx="14">
                  <c:v>153.61740388564112</c:v>
                </c:pt>
                <c:pt idx="15">
                  <c:v>308.50523273280885</c:v>
                </c:pt>
                <c:pt idx="16">
                  <c:v>155.97019522966829</c:v>
                </c:pt>
                <c:pt idx="17">
                  <c:v>246.53504544383844</c:v>
                </c:pt>
                <c:pt idx="18">
                  <c:v>242.60899972333777</c:v>
                </c:pt>
                <c:pt idx="19">
                  <c:v>413.53680511441576</c:v>
                </c:pt>
                <c:pt idx="20">
                  <c:v>1103.9635394939994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CF-4C59-A874-5C1417C84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Yelloweye Rockfish Release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release SEAK'!$B$2</c:f>
              <c:strCache>
                <c:ptCount val="1"/>
                <c:pt idx="0">
                  <c:v>CSEO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release SEAK'!$A$4:$A$24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SEAK'!$B$4:$B$24</c:f>
              <c:numCache>
                <c:formatCode>_(* #,##0_);_(* \(#,##0\);_(* "-"??_);_(@_)</c:formatCode>
                <c:ptCount val="21"/>
                <c:pt idx="0">
                  <c:v>13178.877978360179</c:v>
                </c:pt>
                <c:pt idx="1">
                  <c:v>9368.0245700122123</c:v>
                </c:pt>
                <c:pt idx="2">
                  <c:v>8683.4680107122313</c:v>
                </c:pt>
                <c:pt idx="3">
                  <c:v>9863.2026707303394</c:v>
                </c:pt>
                <c:pt idx="4">
                  <c:v>12730.26835106382</c:v>
                </c:pt>
                <c:pt idx="5">
                  <c:v>10937.382124325773</c:v>
                </c:pt>
                <c:pt idx="6">
                  <c:v>12595.219778140694</c:v>
                </c:pt>
                <c:pt idx="7">
                  <c:v>8133.9600243353761</c:v>
                </c:pt>
                <c:pt idx="8">
                  <c:v>7986.4931918331122</c:v>
                </c:pt>
                <c:pt idx="9">
                  <c:v>6979.0618834755442</c:v>
                </c:pt>
                <c:pt idx="10">
                  <c:v>3148.0288033114775</c:v>
                </c:pt>
                <c:pt idx="11">
                  <c:v>3745.6575455574925</c:v>
                </c:pt>
                <c:pt idx="12">
                  <c:v>5003.2403459372481</c:v>
                </c:pt>
                <c:pt idx="13">
                  <c:v>5493.6947390166642</c:v>
                </c:pt>
                <c:pt idx="14">
                  <c:v>4768.5556170448262</c:v>
                </c:pt>
                <c:pt idx="15">
                  <c:v>5887.0060795267827</c:v>
                </c:pt>
                <c:pt idx="16">
                  <c:v>4379.026725480021</c:v>
                </c:pt>
                <c:pt idx="17">
                  <c:v>7155.611022108299</c:v>
                </c:pt>
                <c:pt idx="18">
                  <c:v>7878.4321525885562</c:v>
                </c:pt>
                <c:pt idx="19">
                  <c:v>7630.9043109540635</c:v>
                </c:pt>
                <c:pt idx="20">
                  <c:v>10211.682028958077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1-487E-9DB1-1FEC84DB5EBD}"/>
            </c:ext>
          </c:extLst>
        </c:ser>
        <c:ser>
          <c:idx val="1"/>
          <c:order val="1"/>
          <c:tx>
            <c:strRef>
              <c:f>'RF release SEAK'!$D$2</c:f>
              <c:strCache>
                <c:ptCount val="1"/>
                <c:pt idx="0">
                  <c:v>EWYKT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release SEAK'!$A$4:$A$24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SEAK'!$D$4:$D$24</c:f>
              <c:numCache>
                <c:formatCode>_(* #,##0_);_(* \(#,##0\);_(* "-"??_);_(@_)</c:formatCode>
                <c:ptCount val="21"/>
                <c:pt idx="0">
                  <c:v>327.91363909694945</c:v>
                </c:pt>
                <c:pt idx="1">
                  <c:v>607.06063443076289</c:v>
                </c:pt>
                <c:pt idx="2">
                  <c:v>1061.0949039496161</c:v>
                </c:pt>
                <c:pt idx="3">
                  <c:v>1362.1028085565595</c:v>
                </c:pt>
                <c:pt idx="4">
                  <c:v>1326.7890320384263</c:v>
                </c:pt>
                <c:pt idx="5">
                  <c:v>1293.1568639259187</c:v>
                </c:pt>
                <c:pt idx="6">
                  <c:v>1153.5833662590121</c:v>
                </c:pt>
                <c:pt idx="7">
                  <c:v>753.36056572017117</c:v>
                </c:pt>
                <c:pt idx="8">
                  <c:v>492.71126284823691</c:v>
                </c:pt>
                <c:pt idx="9">
                  <c:v>107.62293796002444</c:v>
                </c:pt>
                <c:pt idx="10">
                  <c:v>208.51944229754736</c:v>
                </c:pt>
                <c:pt idx="11">
                  <c:v>195.06657505254429</c:v>
                </c:pt>
                <c:pt idx="12">
                  <c:v>93.483333333333334</c:v>
                </c:pt>
                <c:pt idx="13">
                  <c:v>85.46321243523316</c:v>
                </c:pt>
                <c:pt idx="14">
                  <c:v>208.12167300380227</c:v>
                </c:pt>
                <c:pt idx="15">
                  <c:v>229.33595284872297</c:v>
                </c:pt>
                <c:pt idx="16">
                  <c:v>439.45304437564499</c:v>
                </c:pt>
                <c:pt idx="17">
                  <c:v>1584.1164483260552</c:v>
                </c:pt>
                <c:pt idx="18">
                  <c:v>421.38528138528142</c:v>
                </c:pt>
                <c:pt idx="19">
                  <c:v>1756.3879919273463</c:v>
                </c:pt>
                <c:pt idx="20">
                  <c:v>3329.7065409546258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1-487E-9DB1-1FEC84DB5EBD}"/>
            </c:ext>
          </c:extLst>
        </c:ser>
        <c:ser>
          <c:idx val="2"/>
          <c:order val="2"/>
          <c:tx>
            <c:strRef>
              <c:f>'RF release SEAK'!$F$2</c:f>
              <c:strCache>
                <c:ptCount val="1"/>
                <c:pt idx="0">
                  <c:v>NSEI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release SEAK'!$A$4:$A$24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SEAK'!$F$4:$F$24</c:f>
              <c:numCache>
                <c:formatCode>_(* #,##0_);_(* \(#,##0\);_(* "-"??_);_(@_)</c:formatCode>
                <c:ptCount val="21"/>
                <c:pt idx="0">
                  <c:v>16320.938494011971</c:v>
                </c:pt>
                <c:pt idx="1">
                  <c:v>18452.832118846294</c:v>
                </c:pt>
                <c:pt idx="2">
                  <c:v>13035.285504707812</c:v>
                </c:pt>
                <c:pt idx="3">
                  <c:v>12288.878812260098</c:v>
                </c:pt>
                <c:pt idx="4">
                  <c:v>14937.890799182382</c:v>
                </c:pt>
                <c:pt idx="5">
                  <c:v>11827.862913983567</c:v>
                </c:pt>
                <c:pt idx="6">
                  <c:v>14769.583407748092</c:v>
                </c:pt>
                <c:pt idx="7">
                  <c:v>11644.920097207167</c:v>
                </c:pt>
                <c:pt idx="8">
                  <c:v>5712.694358537743</c:v>
                </c:pt>
                <c:pt idx="9">
                  <c:v>6756.6880329417372</c:v>
                </c:pt>
                <c:pt idx="10">
                  <c:v>4239.3948740984615</c:v>
                </c:pt>
                <c:pt idx="11">
                  <c:v>3919.854754129015</c:v>
                </c:pt>
                <c:pt idx="12">
                  <c:v>3173.915900131406</c:v>
                </c:pt>
                <c:pt idx="13">
                  <c:v>3594.910119047619</c:v>
                </c:pt>
                <c:pt idx="14">
                  <c:v>2590.4613250086713</c:v>
                </c:pt>
                <c:pt idx="15">
                  <c:v>2821.7182048605932</c:v>
                </c:pt>
                <c:pt idx="16">
                  <c:v>2538.3276064956458</c:v>
                </c:pt>
                <c:pt idx="17">
                  <c:v>3437.1187857457103</c:v>
                </c:pt>
                <c:pt idx="18">
                  <c:v>5418.217154627042</c:v>
                </c:pt>
                <c:pt idx="19">
                  <c:v>12025.055141579733</c:v>
                </c:pt>
                <c:pt idx="20">
                  <c:v>19313.763593776141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1-487E-9DB1-1FEC84DB5EBD}"/>
            </c:ext>
          </c:extLst>
        </c:ser>
        <c:ser>
          <c:idx val="3"/>
          <c:order val="3"/>
          <c:tx>
            <c:strRef>
              <c:f>'RF release SEAK'!$H$2</c:f>
              <c:strCache>
                <c:ptCount val="1"/>
                <c:pt idx="0">
                  <c:v>NSEO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release SEAK'!$A$4:$A$24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SEAK'!$H$4:$H$24</c:f>
              <c:numCache>
                <c:formatCode>_(* #,##0_);_(* \(#,##0\);_(* "-"??_);_(@_)</c:formatCode>
                <c:ptCount val="21"/>
                <c:pt idx="0">
                  <c:v>1856.8378953878125</c:v>
                </c:pt>
                <c:pt idx="1">
                  <c:v>3428.7641560335796</c:v>
                </c:pt>
                <c:pt idx="2">
                  <c:v>2721.3973387429842</c:v>
                </c:pt>
                <c:pt idx="3">
                  <c:v>3572.8573965927749</c:v>
                </c:pt>
                <c:pt idx="4">
                  <c:v>3315.781956049665</c:v>
                </c:pt>
                <c:pt idx="5">
                  <c:v>3857.7690313348203</c:v>
                </c:pt>
                <c:pt idx="6">
                  <c:v>4096.8328168080307</c:v>
                </c:pt>
                <c:pt idx="7">
                  <c:v>2605.1402923827245</c:v>
                </c:pt>
                <c:pt idx="8">
                  <c:v>1640.6980345490194</c:v>
                </c:pt>
                <c:pt idx="9">
                  <c:v>943.15575638746031</c:v>
                </c:pt>
                <c:pt idx="10">
                  <c:v>664.79381439810572</c:v>
                </c:pt>
                <c:pt idx="11">
                  <c:v>967.71710421005037</c:v>
                </c:pt>
                <c:pt idx="12">
                  <c:v>1002.7540613718412</c:v>
                </c:pt>
                <c:pt idx="13">
                  <c:v>715.1005025125628</c:v>
                </c:pt>
                <c:pt idx="14">
                  <c:v>991.63203917453654</c:v>
                </c:pt>
                <c:pt idx="15">
                  <c:v>922.81476014760153</c:v>
                </c:pt>
                <c:pt idx="16">
                  <c:v>643.62887511071744</c:v>
                </c:pt>
                <c:pt idx="17">
                  <c:v>757.77275064267349</c:v>
                </c:pt>
                <c:pt idx="18">
                  <c:v>1009.2962271199104</c:v>
                </c:pt>
                <c:pt idx="19">
                  <c:v>4047.616952442575</c:v>
                </c:pt>
                <c:pt idx="20">
                  <c:v>4401.3821313240051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71-487E-9DB1-1FEC84DB5EBD}"/>
            </c:ext>
          </c:extLst>
        </c:ser>
        <c:ser>
          <c:idx val="4"/>
          <c:order val="4"/>
          <c:tx>
            <c:strRef>
              <c:f>'RF release SEAK'!$J$2</c:f>
              <c:strCache>
                <c:ptCount val="1"/>
                <c:pt idx="0">
                  <c:v>SSEI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'RF release SEAK'!$A$4:$A$24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SEAK'!$J$4:$J$24</c:f>
              <c:numCache>
                <c:formatCode>_(* #,##0_);_(* \(#,##0\);_(* "-"??_);_(@_)</c:formatCode>
                <c:ptCount val="21"/>
                <c:pt idx="0">
                  <c:v>18921.487167467538</c:v>
                </c:pt>
                <c:pt idx="1">
                  <c:v>27171.942418036298</c:v>
                </c:pt>
                <c:pt idx="2">
                  <c:v>22616.051552918605</c:v>
                </c:pt>
                <c:pt idx="3">
                  <c:v>23075.794947210117</c:v>
                </c:pt>
                <c:pt idx="4">
                  <c:v>22372.332163173705</c:v>
                </c:pt>
                <c:pt idx="5">
                  <c:v>16622.770196009977</c:v>
                </c:pt>
                <c:pt idx="6">
                  <c:v>26036.431624906661</c:v>
                </c:pt>
                <c:pt idx="7">
                  <c:v>18350.962232382888</c:v>
                </c:pt>
                <c:pt idx="8">
                  <c:v>10787.352534731564</c:v>
                </c:pt>
                <c:pt idx="9">
                  <c:v>8660.3469515033648</c:v>
                </c:pt>
                <c:pt idx="10">
                  <c:v>4472.804709522844</c:v>
                </c:pt>
                <c:pt idx="11">
                  <c:v>8380.623561000697</c:v>
                </c:pt>
                <c:pt idx="12">
                  <c:v>4428.6754850088182</c:v>
                </c:pt>
                <c:pt idx="13">
                  <c:v>5290.3880839980466</c:v>
                </c:pt>
                <c:pt idx="14">
                  <c:v>9935.8351156912322</c:v>
                </c:pt>
                <c:pt idx="15">
                  <c:v>7025.2998562529947</c:v>
                </c:pt>
                <c:pt idx="16">
                  <c:v>6370.3608787428657</c:v>
                </c:pt>
                <c:pt idx="17">
                  <c:v>7318.4347539543051</c:v>
                </c:pt>
                <c:pt idx="18">
                  <c:v>15572.301587301587</c:v>
                </c:pt>
                <c:pt idx="19">
                  <c:v>24534.540871546567</c:v>
                </c:pt>
                <c:pt idx="20">
                  <c:v>41532.50994598867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71-487E-9DB1-1FEC84DB5EBD}"/>
            </c:ext>
          </c:extLst>
        </c:ser>
        <c:ser>
          <c:idx val="5"/>
          <c:order val="5"/>
          <c:tx>
            <c:v>SSEO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'RF release SEAK'!$A$4:$A$24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SEAK'!$L$4:$L$24</c:f>
              <c:numCache>
                <c:formatCode>_(* #,##0_);_(* \(#,##0\);_(* "-"??_);_(@_)</c:formatCode>
                <c:ptCount val="21"/>
                <c:pt idx="0">
                  <c:v>8041.3161274019458</c:v>
                </c:pt>
                <c:pt idx="1">
                  <c:v>8758.8006965460499</c:v>
                </c:pt>
                <c:pt idx="2">
                  <c:v>6422.0749959455816</c:v>
                </c:pt>
                <c:pt idx="3">
                  <c:v>10558.393140464867</c:v>
                </c:pt>
                <c:pt idx="4">
                  <c:v>8972.4777950069983</c:v>
                </c:pt>
                <c:pt idx="5">
                  <c:v>9578.2229640384958</c:v>
                </c:pt>
                <c:pt idx="6">
                  <c:v>13524.388094331063</c:v>
                </c:pt>
                <c:pt idx="7">
                  <c:v>4485.2587273270728</c:v>
                </c:pt>
                <c:pt idx="8">
                  <c:v>4824.3976083705966</c:v>
                </c:pt>
                <c:pt idx="9">
                  <c:v>6678.8795821692902</c:v>
                </c:pt>
                <c:pt idx="10">
                  <c:v>2456.3064621244853</c:v>
                </c:pt>
                <c:pt idx="11">
                  <c:v>2454.3461217716322</c:v>
                </c:pt>
                <c:pt idx="12">
                  <c:v>2196.472605893186</c:v>
                </c:pt>
                <c:pt idx="13">
                  <c:v>1356.6365316494687</c:v>
                </c:pt>
                <c:pt idx="14">
                  <c:v>2558.4471455886369</c:v>
                </c:pt>
                <c:pt idx="15">
                  <c:v>3064.4530800230282</c:v>
                </c:pt>
                <c:pt idx="16">
                  <c:v>3861.5297542043986</c:v>
                </c:pt>
                <c:pt idx="17">
                  <c:v>2243.756130790191</c:v>
                </c:pt>
                <c:pt idx="18">
                  <c:v>2793.4645161290318</c:v>
                </c:pt>
                <c:pt idx="19">
                  <c:v>7217.8525932666062</c:v>
                </c:pt>
                <c:pt idx="20">
                  <c:v>2673.8364686161299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71-487E-9DB1-1FEC84DB5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Rockfish Release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release SEAK'!$B$2</c:f>
              <c:strCache>
                <c:ptCount val="1"/>
                <c:pt idx="0">
                  <c:v>CSEO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release SEAK'!$A$4:$A$24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SEAK'!$B$29:$B$49</c:f>
              <c:numCache>
                <c:formatCode>_(* #,##0_);_(* \(#,##0\);_(* "-"??_);_(@_)</c:formatCode>
                <c:ptCount val="21"/>
                <c:pt idx="0">
                  <c:v>9511.3358121033125</c:v>
                </c:pt>
                <c:pt idx="1">
                  <c:v>6601.3429660287111</c:v>
                </c:pt>
                <c:pt idx="2">
                  <c:v>6091.2950578073696</c:v>
                </c:pt>
                <c:pt idx="3">
                  <c:v>6843.6795180099962</c:v>
                </c:pt>
                <c:pt idx="4">
                  <c:v>8977.3110012168963</c:v>
                </c:pt>
                <c:pt idx="5">
                  <c:v>7834.4051554035232</c:v>
                </c:pt>
                <c:pt idx="6">
                  <c:v>8686.7485482571828</c:v>
                </c:pt>
                <c:pt idx="7">
                  <c:v>5570.245041101819</c:v>
                </c:pt>
                <c:pt idx="8">
                  <c:v>5637.8569081590158</c:v>
                </c:pt>
                <c:pt idx="9">
                  <c:v>4693.5425500376841</c:v>
                </c:pt>
                <c:pt idx="10">
                  <c:v>2155.4509320910288</c:v>
                </c:pt>
                <c:pt idx="11">
                  <c:v>2251.8173941356426</c:v>
                </c:pt>
                <c:pt idx="12">
                  <c:v>3141.6614480005246</c:v>
                </c:pt>
                <c:pt idx="13">
                  <c:v>2794.0875295573896</c:v>
                </c:pt>
                <c:pt idx="14">
                  <c:v>2787.3023322409222</c:v>
                </c:pt>
                <c:pt idx="15">
                  <c:v>3314.7347442543905</c:v>
                </c:pt>
                <c:pt idx="16">
                  <c:v>2272.1243773550359</c:v>
                </c:pt>
                <c:pt idx="17">
                  <c:v>3393.9545451007539</c:v>
                </c:pt>
                <c:pt idx="18">
                  <c:v>3161.4664057857117</c:v>
                </c:pt>
                <c:pt idx="19">
                  <c:v>3096.1839730547081</c:v>
                </c:pt>
                <c:pt idx="20">
                  <c:v>4524.3436830128667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E-40D8-BFDF-C49EBB1BB557}"/>
            </c:ext>
          </c:extLst>
        </c:ser>
        <c:ser>
          <c:idx val="1"/>
          <c:order val="1"/>
          <c:tx>
            <c:strRef>
              <c:f>'RF release SEAK'!$D$2</c:f>
              <c:strCache>
                <c:ptCount val="1"/>
                <c:pt idx="0">
                  <c:v>EWYKT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release SEAK'!$A$4:$A$24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SEAK'!$D$29:$D$49</c:f>
              <c:numCache>
                <c:formatCode>_(* #,##0_);_(* \(#,##0\);_(* "-"??_);_(@_)</c:formatCode>
                <c:ptCount val="21"/>
                <c:pt idx="0">
                  <c:v>300.16853399999593</c:v>
                </c:pt>
                <c:pt idx="1">
                  <c:v>548.59460467745919</c:v>
                </c:pt>
                <c:pt idx="2">
                  <c:v>944.5325983564536</c:v>
                </c:pt>
                <c:pt idx="3">
                  <c:v>1239.1794794809834</c:v>
                </c:pt>
                <c:pt idx="4">
                  <c:v>1112.1617968831836</c:v>
                </c:pt>
                <c:pt idx="5">
                  <c:v>1152.6740370448506</c:v>
                </c:pt>
                <c:pt idx="6">
                  <c:v>1047.2291645991193</c:v>
                </c:pt>
                <c:pt idx="7">
                  <c:v>700.35599523965618</c:v>
                </c:pt>
                <c:pt idx="8">
                  <c:v>459.53489276934215</c:v>
                </c:pt>
                <c:pt idx="9">
                  <c:v>72.481899481049425</c:v>
                </c:pt>
                <c:pt idx="10">
                  <c:v>198.39112488041056</c:v>
                </c:pt>
                <c:pt idx="11">
                  <c:v>163.71029982203569</c:v>
                </c:pt>
                <c:pt idx="12">
                  <c:v>65.205117760549996</c:v>
                </c:pt>
                <c:pt idx="13">
                  <c:v>61.381998214151295</c:v>
                </c:pt>
                <c:pt idx="14">
                  <c:v>167.06075262849811</c:v>
                </c:pt>
                <c:pt idx="15">
                  <c:v>166.45518790087226</c:v>
                </c:pt>
                <c:pt idx="16">
                  <c:v>360.6215981552611</c:v>
                </c:pt>
                <c:pt idx="17">
                  <c:v>1265.4774935491469</c:v>
                </c:pt>
                <c:pt idx="18">
                  <c:v>254.85892350196974</c:v>
                </c:pt>
                <c:pt idx="19">
                  <c:v>992.00113235348863</c:v>
                </c:pt>
                <c:pt idx="20">
                  <c:v>2257.624628596338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E-40D8-BFDF-C49EBB1BB557}"/>
            </c:ext>
          </c:extLst>
        </c:ser>
        <c:ser>
          <c:idx val="2"/>
          <c:order val="2"/>
          <c:tx>
            <c:strRef>
              <c:f>'RF release SEAK'!$F$2</c:f>
              <c:strCache>
                <c:ptCount val="1"/>
                <c:pt idx="0">
                  <c:v>NSEI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release SEAK'!$A$4:$A$24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SEAK'!$F$29:$F$49</c:f>
              <c:numCache>
                <c:formatCode>_(* #,##0_);_(* \(#,##0\);_(* "-"??_);_(@_)</c:formatCode>
                <c:ptCount val="21"/>
                <c:pt idx="0">
                  <c:v>5841.1614715967598</c:v>
                </c:pt>
                <c:pt idx="1">
                  <c:v>6387.5489894856109</c:v>
                </c:pt>
                <c:pt idx="2">
                  <c:v>4655.8715711515451</c:v>
                </c:pt>
                <c:pt idx="3">
                  <c:v>4476.1759318288241</c:v>
                </c:pt>
                <c:pt idx="4">
                  <c:v>5405.7200990393649</c:v>
                </c:pt>
                <c:pt idx="5">
                  <c:v>4281.6482046830251</c:v>
                </c:pt>
                <c:pt idx="6">
                  <c:v>5416.7317228616921</c:v>
                </c:pt>
                <c:pt idx="7">
                  <c:v>5560.2898140250563</c:v>
                </c:pt>
                <c:pt idx="8">
                  <c:v>2393.0069334380159</c:v>
                </c:pt>
                <c:pt idx="9">
                  <c:v>2454.799895347654</c:v>
                </c:pt>
                <c:pt idx="10">
                  <c:v>1556.5684680400129</c:v>
                </c:pt>
                <c:pt idx="11">
                  <c:v>1362.8216689115961</c:v>
                </c:pt>
                <c:pt idx="12">
                  <c:v>1301.5989386151641</c:v>
                </c:pt>
                <c:pt idx="13">
                  <c:v>1391.6434858824273</c:v>
                </c:pt>
                <c:pt idx="14">
                  <c:v>1106.5596564946791</c:v>
                </c:pt>
                <c:pt idx="15">
                  <c:v>1132.7904135985291</c:v>
                </c:pt>
                <c:pt idx="16">
                  <c:v>1011.7767479351094</c:v>
                </c:pt>
                <c:pt idx="17">
                  <c:v>793.70938914919134</c:v>
                </c:pt>
                <c:pt idx="18">
                  <c:v>1426.6886187315492</c:v>
                </c:pt>
                <c:pt idx="19">
                  <c:v>1974.7140935106215</c:v>
                </c:pt>
                <c:pt idx="20">
                  <c:v>3728.2410404819771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E-40D8-BFDF-C49EBB1BB557}"/>
            </c:ext>
          </c:extLst>
        </c:ser>
        <c:ser>
          <c:idx val="3"/>
          <c:order val="3"/>
          <c:tx>
            <c:strRef>
              <c:f>'RF release SEAK'!$H$2</c:f>
              <c:strCache>
                <c:ptCount val="1"/>
                <c:pt idx="0">
                  <c:v>NSEO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release SEAK'!$A$4:$A$24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SEAK'!$H$29:$H$49</c:f>
              <c:numCache>
                <c:formatCode>_(* #,##0_);_(* \(#,##0\);_(* "-"??_);_(@_)</c:formatCode>
                <c:ptCount val="21"/>
                <c:pt idx="0">
                  <c:v>1285.2244365886174</c:v>
                </c:pt>
                <c:pt idx="1">
                  <c:v>2346.5859455939021</c:v>
                </c:pt>
                <c:pt idx="2">
                  <c:v>1860.8465171025241</c:v>
                </c:pt>
                <c:pt idx="3">
                  <c:v>2543.0048609912201</c:v>
                </c:pt>
                <c:pt idx="4">
                  <c:v>2313.40307071396</c:v>
                </c:pt>
                <c:pt idx="5">
                  <c:v>2729.0689539745526</c:v>
                </c:pt>
                <c:pt idx="6">
                  <c:v>2879.7825550896478</c:v>
                </c:pt>
                <c:pt idx="7">
                  <c:v>1733.2189406000919</c:v>
                </c:pt>
                <c:pt idx="8">
                  <c:v>1011.4783673122433</c:v>
                </c:pt>
                <c:pt idx="9">
                  <c:v>692.49543734175404</c:v>
                </c:pt>
                <c:pt idx="10">
                  <c:v>445.29470967672501</c:v>
                </c:pt>
                <c:pt idx="11">
                  <c:v>574.99165318157247</c:v>
                </c:pt>
                <c:pt idx="12">
                  <c:v>654.97233034210831</c:v>
                </c:pt>
                <c:pt idx="13">
                  <c:v>346.17508055401504</c:v>
                </c:pt>
                <c:pt idx="14">
                  <c:v>576.86410280762721</c:v>
                </c:pt>
                <c:pt idx="15">
                  <c:v>613.81369683619482</c:v>
                </c:pt>
                <c:pt idx="16">
                  <c:v>345.5437559336882</c:v>
                </c:pt>
                <c:pt idx="17">
                  <c:v>338.51916104955217</c:v>
                </c:pt>
                <c:pt idx="18">
                  <c:v>437.70166795272439</c:v>
                </c:pt>
                <c:pt idx="19">
                  <c:v>1981.7932612223808</c:v>
                </c:pt>
                <c:pt idx="20">
                  <c:v>1809.0682599231445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E-40D8-BFDF-C49EBB1BB557}"/>
            </c:ext>
          </c:extLst>
        </c:ser>
        <c:ser>
          <c:idx val="4"/>
          <c:order val="4"/>
          <c:tx>
            <c:strRef>
              <c:f>'RF release SEAK'!$J$2</c:f>
              <c:strCache>
                <c:ptCount val="1"/>
                <c:pt idx="0">
                  <c:v>SSEI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'RF release SEAK'!$A$4:$A$24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SEAK'!$J$29:$J$49</c:f>
              <c:numCache>
                <c:formatCode>_(* #,##0_);_(* \(#,##0\);_(* "-"??_);_(@_)</c:formatCode>
                <c:ptCount val="21"/>
                <c:pt idx="0">
                  <c:v>4826.5558148624577</c:v>
                </c:pt>
                <c:pt idx="1">
                  <c:v>6252.1549937030668</c:v>
                </c:pt>
                <c:pt idx="2">
                  <c:v>5131.2261593542999</c:v>
                </c:pt>
                <c:pt idx="3">
                  <c:v>5489.9363397711122</c:v>
                </c:pt>
                <c:pt idx="4">
                  <c:v>5289.9382544909413</c:v>
                </c:pt>
                <c:pt idx="5">
                  <c:v>3704.3293842893963</c:v>
                </c:pt>
                <c:pt idx="6">
                  <c:v>5616.6205168399883</c:v>
                </c:pt>
                <c:pt idx="7">
                  <c:v>4281.9331926091727</c:v>
                </c:pt>
                <c:pt idx="8">
                  <c:v>1980.561309996333</c:v>
                </c:pt>
                <c:pt idx="9">
                  <c:v>2328.1966738490228</c:v>
                </c:pt>
                <c:pt idx="10">
                  <c:v>1014.2961193423096</c:v>
                </c:pt>
                <c:pt idx="11">
                  <c:v>1586.3613633651744</c:v>
                </c:pt>
                <c:pt idx="12">
                  <c:v>1006.9089144913651</c:v>
                </c:pt>
                <c:pt idx="13">
                  <c:v>803.12211654786017</c:v>
                </c:pt>
                <c:pt idx="14">
                  <c:v>1472.9547761935637</c:v>
                </c:pt>
                <c:pt idx="15">
                  <c:v>1023.1932398495087</c:v>
                </c:pt>
                <c:pt idx="16">
                  <c:v>1142.6356313427427</c:v>
                </c:pt>
                <c:pt idx="17">
                  <c:v>1050.2623560266877</c:v>
                </c:pt>
                <c:pt idx="18">
                  <c:v>1842.0296465185716</c:v>
                </c:pt>
                <c:pt idx="19">
                  <c:v>3512.3864416806032</c:v>
                </c:pt>
                <c:pt idx="20">
                  <c:v>8290.0290129008881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7E-40D8-BFDF-C49EBB1BB557}"/>
            </c:ext>
          </c:extLst>
        </c:ser>
        <c:ser>
          <c:idx val="5"/>
          <c:order val="5"/>
          <c:tx>
            <c:v>SSEO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'RF release SEAK'!$A$4:$A$24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SEAK'!$L$29:$L$49</c:f>
              <c:numCache>
                <c:formatCode>_(* #,##0_);_(* \(#,##0\);_(* "-"??_);_(@_)</c:formatCode>
                <c:ptCount val="21"/>
                <c:pt idx="0">
                  <c:v>5346.3703824580534</c:v>
                </c:pt>
                <c:pt idx="1">
                  <c:v>5432.5860164949918</c:v>
                </c:pt>
                <c:pt idx="2">
                  <c:v>3925.2263324153469</c:v>
                </c:pt>
                <c:pt idx="3">
                  <c:v>6737.1539976588529</c:v>
                </c:pt>
                <c:pt idx="4">
                  <c:v>5526.7224138654019</c:v>
                </c:pt>
                <c:pt idx="5">
                  <c:v>6139.7301001075393</c:v>
                </c:pt>
                <c:pt idx="6">
                  <c:v>8860.7028119946972</c:v>
                </c:pt>
                <c:pt idx="7">
                  <c:v>2414.9782328299952</c:v>
                </c:pt>
                <c:pt idx="8">
                  <c:v>2818.5118429036183</c:v>
                </c:pt>
                <c:pt idx="9">
                  <c:v>4049.1154954264352</c:v>
                </c:pt>
                <c:pt idx="10">
                  <c:v>1349.6738673642267</c:v>
                </c:pt>
                <c:pt idx="11">
                  <c:v>1132.5231173501113</c:v>
                </c:pt>
                <c:pt idx="12">
                  <c:v>1316.1954778530921</c:v>
                </c:pt>
                <c:pt idx="13">
                  <c:v>923.48019160387025</c:v>
                </c:pt>
                <c:pt idx="14">
                  <c:v>1740.3332977321463</c:v>
                </c:pt>
                <c:pt idx="15">
                  <c:v>2082.0782102890457</c:v>
                </c:pt>
                <c:pt idx="16">
                  <c:v>2604.3715167934497</c:v>
                </c:pt>
                <c:pt idx="17">
                  <c:v>1348.0431464401663</c:v>
                </c:pt>
                <c:pt idx="18">
                  <c:v>1419.8631751305545</c:v>
                </c:pt>
                <c:pt idx="19">
                  <c:v>4377.8885923946164</c:v>
                </c:pt>
                <c:pt idx="20">
                  <c:v>1333.1119270254881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7E-40D8-BFDF-C49EBB1B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Black Rockfish Release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release SEAK'!$B$2</c:f>
              <c:strCache>
                <c:ptCount val="1"/>
                <c:pt idx="0">
                  <c:v>CSEO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release SEAK'!$A$4:$A$24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SEAK'!$B$54:$B$74</c:f>
              <c:numCache>
                <c:formatCode>_(* #,##0_);_(* \(#,##0\);_(* "-"??_);_(@_)</c:formatCode>
                <c:ptCount val="21"/>
                <c:pt idx="0">
                  <c:v>1322.7445328730755</c:v>
                </c:pt>
                <c:pt idx="1">
                  <c:v>1018.2908535949342</c:v>
                </c:pt>
                <c:pt idx="2">
                  <c:v>957.40130332093486</c:v>
                </c:pt>
                <c:pt idx="3">
                  <c:v>1124.2180798112149</c:v>
                </c:pt>
                <c:pt idx="4">
                  <c:v>1380.4852883083322</c:v>
                </c:pt>
                <c:pt idx="5">
                  <c:v>1126.7132664211435</c:v>
                </c:pt>
                <c:pt idx="6">
                  <c:v>1461.3095032130741</c:v>
                </c:pt>
                <c:pt idx="7">
                  <c:v>1185.3983835920935</c:v>
                </c:pt>
                <c:pt idx="8">
                  <c:v>1212.7754035381936</c:v>
                </c:pt>
                <c:pt idx="9">
                  <c:v>830.07704818100319</c:v>
                </c:pt>
                <c:pt idx="10">
                  <c:v>479.00288033114776</c:v>
                </c:pt>
                <c:pt idx="11">
                  <c:v>792.41236154499359</c:v>
                </c:pt>
                <c:pt idx="12">
                  <c:v>934.15692328996374</c:v>
                </c:pt>
                <c:pt idx="13">
                  <c:v>1395.396695792937</c:v>
                </c:pt>
                <c:pt idx="14">
                  <c:v>1164.3764279264528</c:v>
                </c:pt>
                <c:pt idx="15">
                  <c:v>1045.0194426352646</c:v>
                </c:pt>
                <c:pt idx="16">
                  <c:v>1054.3294042763316</c:v>
                </c:pt>
                <c:pt idx="17">
                  <c:v>1367.5090445549488</c:v>
                </c:pt>
                <c:pt idx="18">
                  <c:v>2156.0729211780513</c:v>
                </c:pt>
                <c:pt idx="19">
                  <c:v>1840.4719931267166</c:v>
                </c:pt>
                <c:pt idx="20">
                  <c:v>2477.5908269571664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B-491C-B6D5-728D53806619}"/>
            </c:ext>
          </c:extLst>
        </c:ser>
        <c:ser>
          <c:idx val="1"/>
          <c:order val="1"/>
          <c:tx>
            <c:strRef>
              <c:f>'RF release SEAK'!$D$2</c:f>
              <c:strCache>
                <c:ptCount val="1"/>
                <c:pt idx="0">
                  <c:v>EWYKT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release SEAK'!$A$4:$A$24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SEAK'!$D$54:$D$74</c:f>
              <c:numCache>
                <c:formatCode>_(* #,##0_);_(* \(#,##0\);_(* "-"??_);_(@_)</c:formatCode>
                <c:ptCount val="21"/>
                <c:pt idx="0">
                  <c:v>3.5667780264775373</c:v>
                </c:pt>
                <c:pt idx="1">
                  <c:v>7.9810802652020065</c:v>
                </c:pt>
                <c:pt idx="2">
                  <c:v>16.73810267124783</c:v>
                </c:pt>
                <c:pt idx="3">
                  <c:v>16.304878362137465</c:v>
                </c:pt>
                <c:pt idx="4">
                  <c:v>34.293344504178343</c:v>
                </c:pt>
                <c:pt idx="5">
                  <c:v>20.093782640693469</c:v>
                </c:pt>
                <c:pt idx="6">
                  <c:v>14.245139439331236</c:v>
                </c:pt>
                <c:pt idx="7">
                  <c:v>9</c:v>
                </c:pt>
                <c:pt idx="8">
                  <c:v>8.2720463097896566</c:v>
                </c:pt>
                <c:pt idx="9">
                  <c:v>13.953265861227672</c:v>
                </c:pt>
                <c:pt idx="10">
                  <c:v>2.3206162858991775</c:v>
                </c:pt>
                <c:pt idx="11">
                  <c:v>11.180098124491717</c:v>
                </c:pt>
                <c:pt idx="12">
                  <c:v>16.262379226633332</c:v>
                </c:pt>
                <c:pt idx="13">
                  <c:v>9.5436269375689111</c:v>
                </c:pt>
                <c:pt idx="14">
                  <c:v>14.837806941596957</c:v>
                </c:pt>
                <c:pt idx="15">
                  <c:v>32.489195790726917</c:v>
                </c:pt>
                <c:pt idx="16">
                  <c:v>65</c:v>
                </c:pt>
                <c:pt idx="17">
                  <c:v>131.10436681222706</c:v>
                </c:pt>
                <c:pt idx="18">
                  <c:v>90</c:v>
                </c:pt>
                <c:pt idx="19">
                  <c:v>257.12732512111199</c:v>
                </c:pt>
                <c:pt idx="20">
                  <c:v>228.80067669084906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B-491C-B6D5-728D53806619}"/>
            </c:ext>
          </c:extLst>
        </c:ser>
        <c:ser>
          <c:idx val="2"/>
          <c:order val="2"/>
          <c:tx>
            <c:strRef>
              <c:f>'RF release SEAK'!$F$2</c:f>
              <c:strCache>
                <c:ptCount val="1"/>
                <c:pt idx="0">
                  <c:v>NSEI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release SEAK'!$A$4:$A$24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SEAK'!$F$54:$F$74</c:f>
              <c:numCache>
                <c:formatCode>_(* #,##0_);_(* \(#,##0\);_(* "-"??_);_(@_)</c:formatCode>
                <c:ptCount val="21"/>
                <c:pt idx="0">
                  <c:v>1698.3311123086526</c:v>
                </c:pt>
                <c:pt idx="1">
                  <c:v>2012.5398464586769</c:v>
                </c:pt>
                <c:pt idx="2">
                  <c:v>1360.4291983004916</c:v>
                </c:pt>
                <c:pt idx="3">
                  <c:v>1245.4724865064331</c:v>
                </c:pt>
                <c:pt idx="4">
                  <c:v>1529.0223091431908</c:v>
                </c:pt>
                <c:pt idx="5">
                  <c:v>1210.0937886512788</c:v>
                </c:pt>
                <c:pt idx="6">
                  <c:v>1481.1260277484521</c:v>
                </c:pt>
                <c:pt idx="7">
                  <c:v>1170.7193836195634</c:v>
                </c:pt>
                <c:pt idx="8">
                  <c:v>890.25848676322221</c:v>
                </c:pt>
                <c:pt idx="9">
                  <c:v>942.42307833107031</c:v>
                </c:pt>
                <c:pt idx="10">
                  <c:v>636.28938408001954</c:v>
                </c:pt>
                <c:pt idx="11">
                  <c:v>495.22350520001254</c:v>
                </c:pt>
                <c:pt idx="12">
                  <c:v>369.51326902949802</c:v>
                </c:pt>
                <c:pt idx="13">
                  <c:v>321.94135000670536</c:v>
                </c:pt>
                <c:pt idx="14">
                  <c:v>233.64134784990634</c:v>
                </c:pt>
                <c:pt idx="15">
                  <c:v>163.90777239738662</c:v>
                </c:pt>
                <c:pt idx="16">
                  <c:v>167.14733243189784</c:v>
                </c:pt>
                <c:pt idx="17">
                  <c:v>194.74674228604925</c:v>
                </c:pt>
                <c:pt idx="18">
                  <c:v>358.49790115543703</c:v>
                </c:pt>
                <c:pt idx="19">
                  <c:v>929.53669633074526</c:v>
                </c:pt>
                <c:pt idx="20">
                  <c:v>1170.3386964254696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B-491C-B6D5-728D53806619}"/>
            </c:ext>
          </c:extLst>
        </c:ser>
        <c:ser>
          <c:idx val="3"/>
          <c:order val="3"/>
          <c:tx>
            <c:strRef>
              <c:f>'RF release SEAK'!$H$2</c:f>
              <c:strCache>
                <c:ptCount val="1"/>
                <c:pt idx="0">
                  <c:v>NSEO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release SEAK'!$A$4:$A$24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SEAK'!$H$54:$H$74</c:f>
              <c:numCache>
                <c:formatCode>_(* #,##0_);_(* \(#,##0\);_(* "-"??_);_(@_)</c:formatCode>
                <c:ptCount val="21"/>
                <c:pt idx="0">
                  <c:v>241.35953155931998</c:v>
                </c:pt>
                <c:pt idx="1">
                  <c:v>458.09768369197184</c:v>
                </c:pt>
                <c:pt idx="2">
                  <c:v>364.34936314127845</c:v>
                </c:pt>
                <c:pt idx="3">
                  <c:v>431.81120279396492</c:v>
                </c:pt>
                <c:pt idx="4">
                  <c:v>422.45093566449998</c:v>
                </c:pt>
                <c:pt idx="5">
                  <c:v>474.03187482063311</c:v>
                </c:pt>
                <c:pt idx="6">
                  <c:v>511.9769351748489</c:v>
                </c:pt>
                <c:pt idx="7">
                  <c:v>525.50981221223333</c:v>
                </c:pt>
                <c:pt idx="8">
                  <c:v>355.70240884998691</c:v>
                </c:pt>
                <c:pt idx="9">
                  <c:v>137.70411018300513</c:v>
                </c:pt>
                <c:pt idx="10">
                  <c:v>84.721649536207593</c:v>
                </c:pt>
                <c:pt idx="11">
                  <c:v>219.31822573251026</c:v>
                </c:pt>
                <c:pt idx="12">
                  <c:v>141.25086146411735</c:v>
                </c:pt>
                <c:pt idx="13">
                  <c:v>205.2549321725628</c:v>
                </c:pt>
                <c:pt idx="14">
                  <c:v>239.31791352578244</c:v>
                </c:pt>
                <c:pt idx="15">
                  <c:v>140.04821416966644</c:v>
                </c:pt>
                <c:pt idx="16">
                  <c:v>138.91443132479361</c:v>
                </c:pt>
                <c:pt idx="17">
                  <c:v>175.61056033304317</c:v>
                </c:pt>
                <c:pt idx="18">
                  <c:v>243.84346980127009</c:v>
                </c:pt>
                <c:pt idx="19">
                  <c:v>702.45777853825939</c:v>
                </c:pt>
                <c:pt idx="20">
                  <c:v>882.61966271977042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5B-491C-B6D5-728D53806619}"/>
            </c:ext>
          </c:extLst>
        </c:ser>
        <c:ser>
          <c:idx val="4"/>
          <c:order val="4"/>
          <c:tx>
            <c:strRef>
              <c:f>'RF release SEAK'!$J$2</c:f>
              <c:strCache>
                <c:ptCount val="1"/>
                <c:pt idx="0">
                  <c:v>SSEI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'RF release SEAK'!$A$4:$A$24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SEAK'!$J$54:$J$74</c:f>
              <c:numCache>
                <c:formatCode>_(* #,##0_);_(* \(#,##0\);_(* "-"??_);_(@_)</c:formatCode>
                <c:ptCount val="21"/>
                <c:pt idx="0">
                  <c:v>3329.2568589292455</c:v>
                </c:pt>
                <c:pt idx="1">
                  <c:v>4997.5207272263533</c:v>
                </c:pt>
                <c:pt idx="2">
                  <c:v>4182.7628520077087</c:v>
                </c:pt>
                <c:pt idx="3">
                  <c:v>4186.6365075665353</c:v>
                </c:pt>
                <c:pt idx="4">
                  <c:v>4069.4189716509209</c:v>
                </c:pt>
                <c:pt idx="5">
                  <c:v>3095.7354953601111</c:v>
                </c:pt>
                <c:pt idx="6">
                  <c:v>4908.0638208066612</c:v>
                </c:pt>
                <c:pt idx="7">
                  <c:v>3244.4288606304685</c:v>
                </c:pt>
                <c:pt idx="8">
                  <c:v>1912.5368621946454</c:v>
                </c:pt>
                <c:pt idx="9">
                  <c:v>1394.1069786831204</c:v>
                </c:pt>
                <c:pt idx="10">
                  <c:v>753.71913681409626</c:v>
                </c:pt>
                <c:pt idx="11">
                  <c:v>1709.4450968531353</c:v>
                </c:pt>
                <c:pt idx="12">
                  <c:v>965.02373028590466</c:v>
                </c:pt>
                <c:pt idx="13">
                  <c:v>1069.6698319524396</c:v>
                </c:pt>
                <c:pt idx="14">
                  <c:v>1641.8933968452625</c:v>
                </c:pt>
                <c:pt idx="15">
                  <c:v>975.38128096558739</c:v>
                </c:pt>
                <c:pt idx="16">
                  <c:v>940.32726153292276</c:v>
                </c:pt>
                <c:pt idx="17">
                  <c:v>1168.0820087415084</c:v>
                </c:pt>
                <c:pt idx="18">
                  <c:v>2793.0561338352695</c:v>
                </c:pt>
                <c:pt idx="19">
                  <c:v>3231.9865767932365</c:v>
                </c:pt>
                <c:pt idx="20">
                  <c:v>6637.303187756801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5B-491C-B6D5-728D53806619}"/>
            </c:ext>
          </c:extLst>
        </c:ser>
        <c:ser>
          <c:idx val="5"/>
          <c:order val="5"/>
          <c:tx>
            <c:v>SSEO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'RF release SEAK'!$A$4:$A$24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'RF release SEAK'!$L$54:$L$74</c:f>
              <c:numCache>
                <c:formatCode>_(* #,##0_);_(* \(#,##0\);_(* "-"??_);_(@_)</c:formatCode>
                <c:ptCount val="21"/>
                <c:pt idx="0">
                  <c:v>982.84489433369367</c:v>
                </c:pt>
                <c:pt idx="1">
                  <c:v>1212.7594658613984</c:v>
                </c:pt>
                <c:pt idx="2">
                  <c:v>910.32677526974862</c:v>
                </c:pt>
                <c:pt idx="3">
                  <c:v>1393.3799527525916</c:v>
                </c:pt>
                <c:pt idx="4">
                  <c:v>1256.3180095535945</c:v>
                </c:pt>
                <c:pt idx="5">
                  <c:v>1253.835509958591</c:v>
                </c:pt>
                <c:pt idx="6">
                  <c:v>1700.7392471249655</c:v>
                </c:pt>
                <c:pt idx="7">
                  <c:v>674.37679693188306</c:v>
                </c:pt>
                <c:pt idx="8">
                  <c:v>550.73926110573586</c:v>
                </c:pt>
                <c:pt idx="9">
                  <c:v>694.06002379646304</c:v>
                </c:pt>
                <c:pt idx="10">
                  <c:v>241.35353284611864</c:v>
                </c:pt>
                <c:pt idx="11">
                  <c:v>335.65668899431228</c:v>
                </c:pt>
                <c:pt idx="12">
                  <c:v>270.74031607518691</c:v>
                </c:pt>
                <c:pt idx="13">
                  <c:v>155.56062945060802</c:v>
                </c:pt>
                <c:pt idx="14">
                  <c:v>358.73630987041793</c:v>
                </c:pt>
                <c:pt idx="15">
                  <c:v>205.63017888394359</c:v>
                </c:pt>
                <c:pt idx="16">
                  <c:v>262.84319822903046</c:v>
                </c:pt>
                <c:pt idx="17">
                  <c:v>199.03901631620306</c:v>
                </c:pt>
                <c:pt idx="18">
                  <c:v>288.55581549003864</c:v>
                </c:pt>
                <c:pt idx="19">
                  <c:v>877.98249246456783</c:v>
                </c:pt>
                <c:pt idx="20">
                  <c:v>443.36154452041734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5B-491C-B6D5-728D53806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Yelloweye Rockfish Release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guiSWHS'!$C$2:$C$9</c:f>
              <c:numCache>
                <c:formatCode>General</c:formatCode>
                <c:ptCount val="8"/>
                <c:pt idx="0">
                  <c:v>781</c:v>
                </c:pt>
                <c:pt idx="1">
                  <c:v>863</c:v>
                </c:pt>
                <c:pt idx="2">
                  <c:v>1075</c:v>
                </c:pt>
                <c:pt idx="3">
                  <c:v>1870</c:v>
                </c:pt>
                <c:pt idx="4">
                  <c:v>1521</c:v>
                </c:pt>
                <c:pt idx="5">
                  <c:v>1567</c:v>
                </c:pt>
                <c:pt idx="6">
                  <c:v>1717</c:v>
                </c:pt>
                <c:pt idx="7">
                  <c:v>2540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1B-4C62-807B-3A17ADEB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guiSWHS'!$G$2:$G$9</c:f>
                <c:numCache>
                  <c:formatCode>General</c:formatCode>
                  <c:ptCount val="8"/>
                  <c:pt idx="0">
                    <c:v>5983.5527702320041</c:v>
                  </c:pt>
                  <c:pt idx="1">
                    <c:v>5441.7141537827483</c:v>
                  </c:pt>
                  <c:pt idx="2">
                    <c:v>3647.3399232054649</c:v>
                  </c:pt>
                  <c:pt idx="3">
                    <c:v>4412.6461885528333</c:v>
                  </c:pt>
                  <c:pt idx="4">
                    <c:v>3749.2459948339015</c:v>
                  </c:pt>
                  <c:pt idx="5">
                    <c:v>3676.3525784044004</c:v>
                  </c:pt>
                  <c:pt idx="6">
                    <c:v>4998.5610283057786</c:v>
                  </c:pt>
                  <c:pt idx="7">
                    <c:v>4274.7117728848943</c:v>
                  </c:pt>
                </c:numCache>
              </c:numRef>
            </c:plus>
            <c:minus>
              <c:numRef>
                <c:f>'logbook v guiSWHS'!$G$2:$G$9</c:f>
                <c:numCache>
                  <c:formatCode>General</c:formatCode>
                  <c:ptCount val="8"/>
                  <c:pt idx="0">
                    <c:v>5983.5527702320041</c:v>
                  </c:pt>
                  <c:pt idx="1">
                    <c:v>5441.7141537827483</c:v>
                  </c:pt>
                  <c:pt idx="2">
                    <c:v>3647.3399232054649</c:v>
                  </c:pt>
                  <c:pt idx="3">
                    <c:v>4412.6461885528333</c:v>
                  </c:pt>
                  <c:pt idx="4">
                    <c:v>3749.2459948339015</c:v>
                  </c:pt>
                  <c:pt idx="5">
                    <c:v>3676.3525784044004</c:v>
                  </c:pt>
                  <c:pt idx="6">
                    <c:v>4998.5610283057786</c:v>
                  </c:pt>
                  <c:pt idx="7">
                    <c:v>4274.7117728848943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guiSWHS'!$D$2:$D$9</c:f>
              <c:numCache>
                <c:formatCode>General</c:formatCode>
                <c:ptCount val="8"/>
                <c:pt idx="0">
                  <c:v>4344</c:v>
                </c:pt>
                <c:pt idx="1">
                  <c:v>6493</c:v>
                </c:pt>
                <c:pt idx="2">
                  <c:v>3661</c:v>
                </c:pt>
                <c:pt idx="3">
                  <c:v>3474</c:v>
                </c:pt>
                <c:pt idx="4">
                  <c:v>3092</c:v>
                </c:pt>
                <c:pt idx="5">
                  <c:v>2936</c:v>
                </c:pt>
                <c:pt idx="6">
                  <c:v>2635</c:v>
                </c:pt>
                <c:pt idx="7">
                  <c:v>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1B-4C62-807B-3A17ADEB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guiSWHS'!$C$11:$C$18</c:f>
              <c:numCache>
                <c:formatCode>General</c:formatCode>
                <c:ptCount val="8"/>
                <c:pt idx="0">
                  <c:v>1401</c:v>
                </c:pt>
                <c:pt idx="1">
                  <c:v>1982</c:v>
                </c:pt>
                <c:pt idx="2">
                  <c:v>2044</c:v>
                </c:pt>
                <c:pt idx="3">
                  <c:v>2308</c:v>
                </c:pt>
                <c:pt idx="4">
                  <c:v>3002</c:v>
                </c:pt>
                <c:pt idx="5">
                  <c:v>2634</c:v>
                </c:pt>
                <c:pt idx="6">
                  <c:v>5303</c:v>
                </c:pt>
                <c:pt idx="7">
                  <c:v>12062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B-4265-A578-D21A801C3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guiSWHS'!$G$11:$G$18</c:f>
                <c:numCache>
                  <c:formatCode>General</c:formatCode>
                  <c:ptCount val="8"/>
                  <c:pt idx="0">
                    <c:v>4054.3533753543452</c:v>
                  </c:pt>
                  <c:pt idx="1">
                    <c:v>5645.3566197926466</c:v>
                  </c:pt>
                  <c:pt idx="2">
                    <c:v>5965.8685256784029</c:v>
                  </c:pt>
                  <c:pt idx="3">
                    <c:v>7453.0466576371891</c:v>
                  </c:pt>
                  <c:pt idx="4">
                    <c:v>7636.2282511302419</c:v>
                  </c:pt>
                  <c:pt idx="5">
                    <c:v>8665.2107006062033</c:v>
                  </c:pt>
                  <c:pt idx="6">
                    <c:v>6913.5500303587769</c:v>
                  </c:pt>
                  <c:pt idx="7">
                    <c:v>7850.5048137749682</c:v>
                  </c:pt>
                </c:numCache>
              </c:numRef>
            </c:plus>
            <c:minus>
              <c:numRef>
                <c:f>'logbook v guiSWHS'!$G$11:$G$18</c:f>
                <c:numCache>
                  <c:formatCode>General</c:formatCode>
                  <c:ptCount val="8"/>
                  <c:pt idx="0">
                    <c:v>4054.3533753543452</c:v>
                  </c:pt>
                  <c:pt idx="1">
                    <c:v>5645.3566197926466</c:v>
                  </c:pt>
                  <c:pt idx="2">
                    <c:v>5965.8685256784029</c:v>
                  </c:pt>
                  <c:pt idx="3">
                    <c:v>7453.0466576371891</c:v>
                  </c:pt>
                  <c:pt idx="4">
                    <c:v>7636.2282511302419</c:v>
                  </c:pt>
                  <c:pt idx="5">
                    <c:v>8665.2107006062033</c:v>
                  </c:pt>
                  <c:pt idx="6">
                    <c:v>6913.5500303587769</c:v>
                  </c:pt>
                  <c:pt idx="7">
                    <c:v>7850.5048137749682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guiSWHS'!$D$11:$D$18</c:f>
              <c:numCache>
                <c:formatCode>General</c:formatCode>
                <c:ptCount val="8"/>
                <c:pt idx="0">
                  <c:v>5103</c:v>
                </c:pt>
                <c:pt idx="1">
                  <c:v>6143</c:v>
                </c:pt>
                <c:pt idx="2">
                  <c:v>5143</c:v>
                </c:pt>
                <c:pt idx="3">
                  <c:v>10435</c:v>
                </c:pt>
                <c:pt idx="4">
                  <c:v>12791</c:v>
                </c:pt>
                <c:pt idx="5">
                  <c:v>9104</c:v>
                </c:pt>
                <c:pt idx="6">
                  <c:v>9765</c:v>
                </c:pt>
                <c:pt idx="7">
                  <c:v>14044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265-A578-D21A801C3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guiSWHS'!$C$20:$C$27</c:f>
              <c:numCache>
                <c:formatCode>General</c:formatCode>
                <c:ptCount val="8"/>
                <c:pt idx="0">
                  <c:v>681</c:v>
                </c:pt>
                <c:pt idx="1">
                  <c:v>537</c:v>
                </c:pt>
                <c:pt idx="2">
                  <c:v>622</c:v>
                </c:pt>
                <c:pt idx="3">
                  <c:v>484</c:v>
                </c:pt>
                <c:pt idx="4">
                  <c:v>387</c:v>
                </c:pt>
                <c:pt idx="5">
                  <c:v>451</c:v>
                </c:pt>
                <c:pt idx="6">
                  <c:v>643</c:v>
                </c:pt>
                <c:pt idx="7">
                  <c:v>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3-4B61-9D79-869580D5D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guiSWHS'!$G$20:$G$27</c:f>
                <c:numCache>
                  <c:formatCode>General</c:formatCode>
                  <c:ptCount val="8"/>
                  <c:pt idx="0">
                    <c:v>3832.0701368615323</c:v>
                  </c:pt>
                  <c:pt idx="1">
                    <c:v>5523.8857975041437</c:v>
                  </c:pt>
                  <c:pt idx="2">
                    <c:v>4285.9214958763287</c:v>
                  </c:pt>
                  <c:pt idx="3">
                    <c:v>6148.7347185636454</c:v>
                  </c:pt>
                  <c:pt idx="4">
                    <c:v>5000.3737246129558</c:v>
                  </c:pt>
                  <c:pt idx="5">
                    <c:v>6292.1364188766111</c:v>
                  </c:pt>
                  <c:pt idx="6">
                    <c:v>4624.1158199381898</c:v>
                  </c:pt>
                  <c:pt idx="7">
                    <c:v>5077.1627422960755</c:v>
                  </c:pt>
                </c:numCache>
              </c:numRef>
            </c:plus>
            <c:minus>
              <c:numRef>
                <c:f>'logbook v guiSWHS'!$G$20:$G$27</c:f>
                <c:numCache>
                  <c:formatCode>General</c:formatCode>
                  <c:ptCount val="8"/>
                  <c:pt idx="0">
                    <c:v>3832.0701368615323</c:v>
                  </c:pt>
                  <c:pt idx="1">
                    <c:v>5523.8857975041437</c:v>
                  </c:pt>
                  <c:pt idx="2">
                    <c:v>4285.9214958763287</c:v>
                  </c:pt>
                  <c:pt idx="3">
                    <c:v>6148.7347185636454</c:v>
                  </c:pt>
                  <c:pt idx="4">
                    <c:v>5000.3737246129558</c:v>
                  </c:pt>
                  <c:pt idx="5">
                    <c:v>6292.1364188766111</c:v>
                  </c:pt>
                  <c:pt idx="6">
                    <c:v>4624.1158199381898</c:v>
                  </c:pt>
                  <c:pt idx="7">
                    <c:v>5077.1627422960755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guiSWHS'!$D$20:$D$27</c:f>
              <c:numCache>
                <c:formatCode>General</c:formatCode>
                <c:ptCount val="8"/>
                <c:pt idx="0">
                  <c:v>2216</c:v>
                </c:pt>
                <c:pt idx="1">
                  <c:v>4776</c:v>
                </c:pt>
                <c:pt idx="2">
                  <c:v>2859</c:v>
                </c:pt>
                <c:pt idx="3">
                  <c:v>2710</c:v>
                </c:pt>
                <c:pt idx="4">
                  <c:v>3387</c:v>
                </c:pt>
                <c:pt idx="5">
                  <c:v>3890</c:v>
                </c:pt>
                <c:pt idx="6">
                  <c:v>2677</c:v>
                </c:pt>
                <c:pt idx="7">
                  <c:v>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3-4B61-9D79-869580D5D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guiSWHS'!$C$29:$C$36</c:f>
              <c:numCache>
                <c:formatCode>General</c:formatCode>
                <c:ptCount val="8"/>
                <c:pt idx="0">
                  <c:v>1442</c:v>
                </c:pt>
                <c:pt idx="1">
                  <c:v>1202</c:v>
                </c:pt>
                <c:pt idx="2">
                  <c:v>940</c:v>
                </c:pt>
                <c:pt idx="3">
                  <c:v>1454</c:v>
                </c:pt>
                <c:pt idx="4">
                  <c:v>1252</c:v>
                </c:pt>
                <c:pt idx="5">
                  <c:v>1537</c:v>
                </c:pt>
                <c:pt idx="6">
                  <c:v>1943</c:v>
                </c:pt>
                <c:pt idx="7">
                  <c:v>3774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4-498A-B57A-CE8F6129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guiSWHS'!$G$29:$G$36</c:f>
                <c:numCache>
                  <c:formatCode>General</c:formatCode>
                  <c:ptCount val="8"/>
                  <c:pt idx="0">
                    <c:v>4178.4644087927827</c:v>
                  </c:pt>
                  <c:pt idx="1">
                    <c:v>4549.5669141503449</c:v>
                  </c:pt>
                  <c:pt idx="2">
                    <c:v>5817.7856926067489</c:v>
                  </c:pt>
                  <c:pt idx="3">
                    <c:v>9194.9375295277314</c:v>
                  </c:pt>
                  <c:pt idx="4">
                    <c:v>10117.595096148121</c:v>
                  </c:pt>
                  <c:pt idx="5">
                    <c:v>8734.3610973648083</c:v>
                  </c:pt>
                  <c:pt idx="6">
                    <c:v>7352.6321035435467</c:v>
                  </c:pt>
                  <c:pt idx="7">
                    <c:v>8981.4319791900052</c:v>
                  </c:pt>
                </c:numCache>
              </c:numRef>
            </c:plus>
            <c:minus>
              <c:numRef>
                <c:f>'logbook v guiSWHS'!$G$29:$G$36</c:f>
                <c:numCache>
                  <c:formatCode>General</c:formatCode>
                  <c:ptCount val="8"/>
                  <c:pt idx="0">
                    <c:v>4178.4644087927827</c:v>
                  </c:pt>
                  <c:pt idx="1">
                    <c:v>4549.5669141503449</c:v>
                  </c:pt>
                  <c:pt idx="2">
                    <c:v>5817.7856926067489</c:v>
                  </c:pt>
                  <c:pt idx="3">
                    <c:v>9194.9375295277314</c:v>
                  </c:pt>
                  <c:pt idx="4">
                    <c:v>10117.595096148121</c:v>
                  </c:pt>
                  <c:pt idx="5">
                    <c:v>8734.3610973648083</c:v>
                  </c:pt>
                  <c:pt idx="6">
                    <c:v>7352.6321035435467</c:v>
                  </c:pt>
                  <c:pt idx="7">
                    <c:v>8981.4319791900052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guiSWHS'!$D$29:$D$36</c:f>
              <c:numCache>
                <c:formatCode>General</c:formatCode>
                <c:ptCount val="8"/>
                <c:pt idx="0">
                  <c:v>4566</c:v>
                </c:pt>
                <c:pt idx="1">
                  <c:v>3360</c:v>
                </c:pt>
                <c:pt idx="2">
                  <c:v>5766</c:v>
                </c:pt>
                <c:pt idx="3">
                  <c:v>6707</c:v>
                </c:pt>
                <c:pt idx="4">
                  <c:v>8498</c:v>
                </c:pt>
                <c:pt idx="5">
                  <c:v>6819</c:v>
                </c:pt>
                <c:pt idx="6">
                  <c:v>6797</c:v>
                </c:pt>
                <c:pt idx="7">
                  <c:v>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4-498A-B57A-CE8F6129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IBS/EYKT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guiSWHS'!$C$38:$C$45</c:f>
              <c:numCache>
                <c:formatCode>General</c:formatCode>
                <c:ptCount val="8"/>
                <c:pt idx="0">
                  <c:v>79</c:v>
                </c:pt>
                <c:pt idx="1">
                  <c:v>61</c:v>
                </c:pt>
                <c:pt idx="2">
                  <c:v>88</c:v>
                </c:pt>
                <c:pt idx="3">
                  <c:v>132</c:v>
                </c:pt>
                <c:pt idx="4">
                  <c:v>194</c:v>
                </c:pt>
                <c:pt idx="5">
                  <c:v>568</c:v>
                </c:pt>
                <c:pt idx="6">
                  <c:v>310</c:v>
                </c:pt>
                <c:pt idx="7">
                  <c:v>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FB0-99B0-ECEBFBAA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guiSWHS'!$G$38:$G$45</c:f>
                <c:numCache>
                  <c:formatCode>General</c:formatCode>
                  <c:ptCount val="8"/>
                  <c:pt idx="0">
                    <c:v>1611.6654502800338</c:v>
                  </c:pt>
                  <c:pt idx="1">
                    <c:v>2518.7473179144085</c:v>
                  </c:pt>
                  <c:pt idx="2">
                    <c:v>2426.9497804194502</c:v>
                  </c:pt>
                  <c:pt idx="3">
                    <c:v>3629.6634427861572</c:v>
                  </c:pt>
                  <c:pt idx="4">
                    <c:v>2191.1614002919287</c:v>
                  </c:pt>
                  <c:pt idx="5">
                    <c:v>2297.1750045856093</c:v>
                  </c:pt>
                  <c:pt idx="6">
                    <c:v>3254.0994688362312</c:v>
                  </c:pt>
                  <c:pt idx="7">
                    <c:v>3412.7289945302541</c:v>
                  </c:pt>
                </c:numCache>
              </c:numRef>
            </c:plus>
            <c:minus>
              <c:numRef>
                <c:f>'logbook v guiSWHS'!$G$38:$G$45</c:f>
                <c:numCache>
                  <c:formatCode>General</c:formatCode>
                  <c:ptCount val="8"/>
                  <c:pt idx="0">
                    <c:v>1611.6654502800338</c:v>
                  </c:pt>
                  <c:pt idx="1">
                    <c:v>2518.7473179144085</c:v>
                  </c:pt>
                  <c:pt idx="2">
                    <c:v>2426.9497804194502</c:v>
                  </c:pt>
                  <c:pt idx="3">
                    <c:v>3629.6634427861572</c:v>
                  </c:pt>
                  <c:pt idx="4">
                    <c:v>2191.1614002919287</c:v>
                  </c:pt>
                  <c:pt idx="5">
                    <c:v>2297.1750045856093</c:v>
                  </c:pt>
                  <c:pt idx="6">
                    <c:v>3254.0994688362312</c:v>
                  </c:pt>
                  <c:pt idx="7">
                    <c:v>3412.7289945302541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guiSWHS'!$D$38:$D$45</c:f>
              <c:numCache>
                <c:formatCode>General</c:formatCode>
                <c:ptCount val="8"/>
                <c:pt idx="0">
                  <c:v>660</c:v>
                </c:pt>
                <c:pt idx="1">
                  <c:v>965</c:v>
                </c:pt>
                <c:pt idx="2">
                  <c:v>263</c:v>
                </c:pt>
                <c:pt idx="3">
                  <c:v>1527</c:v>
                </c:pt>
                <c:pt idx="4">
                  <c:v>969</c:v>
                </c:pt>
                <c:pt idx="5">
                  <c:v>687</c:v>
                </c:pt>
                <c:pt idx="6">
                  <c:v>1155</c:v>
                </c:pt>
                <c:pt idx="7">
                  <c:v>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D-4FB0-99B0-ECEBFBAA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guiSWHS'!$C$47:$C$54</c:f>
              <c:numCache>
                <c:formatCode>General</c:formatCode>
                <c:ptCount val="8"/>
                <c:pt idx="0">
                  <c:v>3363</c:v>
                </c:pt>
                <c:pt idx="1">
                  <c:v>3615</c:v>
                </c:pt>
                <c:pt idx="2">
                  <c:v>3645</c:v>
                </c:pt>
                <c:pt idx="3">
                  <c:v>2622</c:v>
                </c:pt>
                <c:pt idx="4">
                  <c:v>3178</c:v>
                </c:pt>
                <c:pt idx="5">
                  <c:v>3587</c:v>
                </c:pt>
                <c:pt idx="6">
                  <c:v>5317</c:v>
                </c:pt>
                <c:pt idx="7">
                  <c:v>5432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F-4091-BD0F-D8FCD4BA9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guiSWHS'!$G$47:$G$54</c:f>
                <c:numCache>
                  <c:formatCode>General</c:formatCode>
                  <c:ptCount val="8"/>
                  <c:pt idx="0">
                    <c:v>10061.858675964086</c:v>
                  </c:pt>
                  <c:pt idx="1">
                    <c:v>11904.465830527493</c:v>
                  </c:pt>
                  <c:pt idx="2">
                    <c:v>11370.619508541617</c:v>
                  </c:pt>
                  <c:pt idx="3">
                    <c:v>13691.650495500691</c:v>
                  </c:pt>
                  <c:pt idx="4">
                    <c:v>14499.398743670788</c:v>
                  </c:pt>
                  <c:pt idx="5">
                    <c:v>11354.042995129239</c:v>
                  </c:pt>
                  <c:pt idx="6">
                    <c:v>10781.017135081931</c:v>
                  </c:pt>
                  <c:pt idx="7">
                    <c:v>12519.118977007869</c:v>
                  </c:pt>
                </c:numCache>
              </c:numRef>
            </c:plus>
            <c:minus>
              <c:numRef>
                <c:f>'logbook v guiSWHS'!$G$47:$G$54</c:f>
                <c:numCache>
                  <c:formatCode>General</c:formatCode>
                  <c:ptCount val="8"/>
                  <c:pt idx="0">
                    <c:v>10061.858675964086</c:v>
                  </c:pt>
                  <c:pt idx="1">
                    <c:v>11904.465830527493</c:v>
                  </c:pt>
                  <c:pt idx="2">
                    <c:v>11370.619508541617</c:v>
                  </c:pt>
                  <c:pt idx="3">
                    <c:v>13691.650495500691</c:v>
                  </c:pt>
                  <c:pt idx="4">
                    <c:v>14499.398743670788</c:v>
                  </c:pt>
                  <c:pt idx="5">
                    <c:v>11354.042995129239</c:v>
                  </c:pt>
                  <c:pt idx="6">
                    <c:v>10781.017135081931</c:v>
                  </c:pt>
                  <c:pt idx="7">
                    <c:v>12519.118977007869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guiSWHS'!$D$47:$D$54</c:f>
              <c:numCache>
                <c:formatCode>General</c:formatCode>
                <c:ptCount val="8"/>
                <c:pt idx="0">
                  <c:v>9944</c:v>
                </c:pt>
                <c:pt idx="1">
                  <c:v>14522</c:v>
                </c:pt>
                <c:pt idx="2">
                  <c:v>14456</c:v>
                </c:pt>
                <c:pt idx="3">
                  <c:v>12172</c:v>
                </c:pt>
                <c:pt idx="4">
                  <c:v>15416</c:v>
                </c:pt>
                <c:pt idx="5">
                  <c:v>15605</c:v>
                </c:pt>
                <c:pt idx="6">
                  <c:v>14680</c:v>
                </c:pt>
                <c:pt idx="7">
                  <c:v>14150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F-4091-BD0F-D8FCD4BA9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release'!$D$129:$D$148</c:f>
              <c:numCache>
                <c:formatCode>_(* #,##0_);_(* \(#,##0\);_(* "-"??_);_(@_)</c:formatCode>
                <c:ptCount val="20"/>
                <c:pt idx="0">
                  <c:v>1736</c:v>
                </c:pt>
                <c:pt idx="1">
                  <c:v>2051</c:v>
                </c:pt>
                <c:pt idx="2">
                  <c:v>1891</c:v>
                </c:pt>
                <c:pt idx="3">
                  <c:v>1913</c:v>
                </c:pt>
                <c:pt idx="4">
                  <c:v>3121</c:v>
                </c:pt>
                <c:pt idx="5">
                  <c:v>1756</c:v>
                </c:pt>
                <c:pt idx="6">
                  <c:v>4080</c:v>
                </c:pt>
                <c:pt idx="7">
                  <c:v>1667</c:v>
                </c:pt>
                <c:pt idx="8">
                  <c:v>1731</c:v>
                </c:pt>
                <c:pt idx="9">
                  <c:v>1565</c:v>
                </c:pt>
                <c:pt idx="10">
                  <c:v>1317</c:v>
                </c:pt>
                <c:pt idx="11">
                  <c:v>975</c:v>
                </c:pt>
                <c:pt idx="12">
                  <c:v>1219</c:v>
                </c:pt>
                <c:pt idx="13">
                  <c:v>898</c:v>
                </c:pt>
                <c:pt idx="14">
                  <c:v>624</c:v>
                </c:pt>
                <c:pt idx="15">
                  <c:v>958</c:v>
                </c:pt>
                <c:pt idx="16">
                  <c:v>836</c:v>
                </c:pt>
                <c:pt idx="17">
                  <c:v>943</c:v>
                </c:pt>
                <c:pt idx="18">
                  <c:v>461</c:v>
                </c:pt>
                <c:pt idx="19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6-404E-83CA-3AFD902F0123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release'!$R$129:$R$148</c:f>
                <c:numCache>
                  <c:formatCode>General</c:formatCode>
                  <c:ptCount val="20"/>
                  <c:pt idx="0">
                    <c:v>3567.4671181226813</c:v>
                  </c:pt>
                  <c:pt idx="1">
                    <c:v>4214.7897806852652</c:v>
                  </c:pt>
                  <c:pt idx="2">
                    <c:v>3885.9909679550633</c:v>
                  </c:pt>
                  <c:pt idx="3">
                    <c:v>3931.200804705466</c:v>
                  </c:pt>
                  <c:pt idx="4">
                    <c:v>6413.6318408184834</c:v>
                  </c:pt>
                  <c:pt idx="5">
                    <c:v>3608.566969713956</c:v>
                  </c:pt>
                  <c:pt idx="6">
                    <c:v>8384.3697246201264</c:v>
                  </c:pt>
                  <c:pt idx="7">
                    <c:v>3425.6726301327822</c:v>
                  </c:pt>
                  <c:pt idx="8">
                    <c:v>3557.1921552248627</c:v>
                  </c:pt>
                  <c:pt idx="9">
                    <c:v>3216.0633870172787</c:v>
                  </c:pt>
                  <c:pt idx="10">
                    <c:v>2706.4252272854674</c:v>
                  </c:pt>
                  <c:pt idx="11">
                    <c:v>2003.6177650746627</c:v>
                  </c:pt>
                  <c:pt idx="12">
                    <c:v>3126.2128717522905</c:v>
                  </c:pt>
                  <c:pt idx="13">
                    <c:v>9794.6675844511428</c:v>
                  </c:pt>
                  <c:pt idx="14">
                    <c:v>1328.3832744234919</c:v>
                  </c:pt>
                  <c:pt idx="15">
                    <c:v>2397.4863605195401</c:v>
                  </c:pt>
                  <c:pt idx="16">
                    <c:v>3639.7602577543094</c:v>
                  </c:pt>
                  <c:pt idx="17">
                    <c:v>2889.6245475857168</c:v>
                  </c:pt>
                  <c:pt idx="18">
                    <c:v>1285.5968012262008</c:v>
                  </c:pt>
                  <c:pt idx="19">
                    <c:v>1161.1618319015474</c:v>
                  </c:pt>
                </c:numCache>
              </c:numRef>
            </c:plus>
            <c:minus>
              <c:numRef>
                <c:f>'rockfish release'!$R$129:$R$148</c:f>
                <c:numCache>
                  <c:formatCode>General</c:formatCode>
                  <c:ptCount val="20"/>
                  <c:pt idx="0">
                    <c:v>3567.4671181226813</c:v>
                  </c:pt>
                  <c:pt idx="1">
                    <c:v>4214.7897806852652</c:v>
                  </c:pt>
                  <c:pt idx="2">
                    <c:v>3885.9909679550633</c:v>
                  </c:pt>
                  <c:pt idx="3">
                    <c:v>3931.200804705466</c:v>
                  </c:pt>
                  <c:pt idx="4">
                    <c:v>6413.6318408184834</c:v>
                  </c:pt>
                  <c:pt idx="5">
                    <c:v>3608.566969713956</c:v>
                  </c:pt>
                  <c:pt idx="6">
                    <c:v>8384.3697246201264</c:v>
                  </c:pt>
                  <c:pt idx="7">
                    <c:v>3425.6726301327822</c:v>
                  </c:pt>
                  <c:pt idx="8">
                    <c:v>3557.1921552248627</c:v>
                  </c:pt>
                  <c:pt idx="9">
                    <c:v>3216.0633870172787</c:v>
                  </c:pt>
                  <c:pt idx="10">
                    <c:v>2706.4252272854674</c:v>
                  </c:pt>
                  <c:pt idx="11">
                    <c:v>2003.6177650746627</c:v>
                  </c:pt>
                  <c:pt idx="12">
                    <c:v>3126.2128717522905</c:v>
                  </c:pt>
                  <c:pt idx="13">
                    <c:v>9794.6675844511428</c:v>
                  </c:pt>
                  <c:pt idx="14">
                    <c:v>1328.3832744234919</c:v>
                  </c:pt>
                  <c:pt idx="15">
                    <c:v>2397.4863605195401</c:v>
                  </c:pt>
                  <c:pt idx="16">
                    <c:v>3639.7602577543094</c:v>
                  </c:pt>
                  <c:pt idx="17">
                    <c:v>2889.6245475857168</c:v>
                  </c:pt>
                  <c:pt idx="18">
                    <c:v>1285.5968012262008</c:v>
                  </c:pt>
                  <c:pt idx="19">
                    <c:v>1161.1618319015474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release'!$O$129:$O$148</c:f>
              <c:numCache>
                <c:formatCode>_(* #,##0_);_(* \(#,##0\);_(* "-"??_);_(@_)</c:formatCode>
                <c:ptCount val="20"/>
                <c:pt idx="0">
                  <c:v>3114.8433996588765</c:v>
                </c:pt>
                <c:pt idx="1">
                  <c:v>3680.036758467947</c:v>
                </c:pt>
                <c:pt idx="2">
                  <c:v>3392.9544174855628</c:v>
                </c:pt>
                <c:pt idx="3">
                  <c:v>3432.4282393706399</c:v>
                </c:pt>
                <c:pt idx="4">
                  <c:v>5599.8999137876472</c:v>
                </c:pt>
                <c:pt idx="5">
                  <c:v>3150.7286922816747</c:v>
                </c:pt>
                <c:pt idx="6">
                  <c:v>7320.5996950508161</c:v>
                </c:pt>
                <c:pt idx="7">
                  <c:v>2991.0391401102233</c:v>
                </c:pt>
                <c:pt idx="8">
                  <c:v>3105.8720765031776</c:v>
                </c:pt>
                <c:pt idx="9">
                  <c:v>2808.0241477339532</c:v>
                </c:pt>
                <c:pt idx="10">
                  <c:v>2363.0465192112561</c:v>
                </c:pt>
                <c:pt idx="11">
                  <c:v>1749.4080153614086</c:v>
                </c:pt>
                <c:pt idx="12">
                  <c:v>2616.6798149500855</c:v>
                </c:pt>
                <c:pt idx="13">
                  <c:v>4246.1969775924963</c:v>
                </c:pt>
                <c:pt idx="14">
                  <c:v>1016.9872340425534</c:v>
                </c:pt>
                <c:pt idx="15">
                  <c:v>1259.2714932126696</c:v>
                </c:pt>
                <c:pt idx="16">
                  <c:v>1832.1167675329298</c:v>
                </c:pt>
                <c:pt idx="17">
                  <c:v>1392.9730500951173</c:v>
                </c:pt>
                <c:pt idx="18">
                  <c:v>617.31091122409066</c:v>
                </c:pt>
                <c:pt idx="19">
                  <c:v>653.12273504273503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6-404E-83CA-3AFD902F0123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release'!$N$129:$N$148</c:f>
                <c:numCache>
                  <c:formatCode>General</c:formatCode>
                  <c:ptCount val="20"/>
                  <c:pt idx="0">
                    <c:v>3567.4671181226813</c:v>
                  </c:pt>
                  <c:pt idx="1">
                    <c:v>4214.7897806852652</c:v>
                  </c:pt>
                  <c:pt idx="2">
                    <c:v>3885.9909679550633</c:v>
                  </c:pt>
                  <c:pt idx="3">
                    <c:v>3931.200804705466</c:v>
                  </c:pt>
                  <c:pt idx="4">
                    <c:v>6413.6318408184834</c:v>
                  </c:pt>
                  <c:pt idx="5">
                    <c:v>3608.566969713956</c:v>
                  </c:pt>
                  <c:pt idx="6">
                    <c:v>8384.3697246201264</c:v>
                  </c:pt>
                  <c:pt idx="7">
                    <c:v>3425.6726301327822</c:v>
                  </c:pt>
                  <c:pt idx="8">
                    <c:v>3557.1921552248627</c:v>
                  </c:pt>
                  <c:pt idx="9">
                    <c:v>3216.0633870172787</c:v>
                  </c:pt>
                  <c:pt idx="10">
                    <c:v>2706.4252272854674</c:v>
                  </c:pt>
                  <c:pt idx="11">
                    <c:v>2003.6177650746627</c:v>
                  </c:pt>
                  <c:pt idx="12">
                    <c:v>3126.2128717522905</c:v>
                  </c:pt>
                  <c:pt idx="13">
                    <c:v>9794.6675844511428</c:v>
                  </c:pt>
                  <c:pt idx="14">
                    <c:v>1328.3832744234919</c:v>
                  </c:pt>
                  <c:pt idx="15">
                    <c:v>2397.4863605195401</c:v>
                  </c:pt>
                  <c:pt idx="16">
                    <c:v>3639.7602577543094</c:v>
                  </c:pt>
                  <c:pt idx="17">
                    <c:v>2889.6245475857168</c:v>
                  </c:pt>
                  <c:pt idx="18">
                    <c:v>1285.5968012262008</c:v>
                  </c:pt>
                  <c:pt idx="19">
                    <c:v>1161.1618319015474</c:v>
                  </c:pt>
                </c:numCache>
              </c:numRef>
            </c:plus>
            <c:minus>
              <c:numRef>
                <c:f>'rockfish release'!$N$129:$N$148</c:f>
                <c:numCache>
                  <c:formatCode>General</c:formatCode>
                  <c:ptCount val="20"/>
                  <c:pt idx="0">
                    <c:v>3567.4671181226813</c:v>
                  </c:pt>
                  <c:pt idx="1">
                    <c:v>4214.7897806852652</c:v>
                  </c:pt>
                  <c:pt idx="2">
                    <c:v>3885.9909679550633</c:v>
                  </c:pt>
                  <c:pt idx="3">
                    <c:v>3931.200804705466</c:v>
                  </c:pt>
                  <c:pt idx="4">
                    <c:v>6413.6318408184834</c:v>
                  </c:pt>
                  <c:pt idx="5">
                    <c:v>3608.566969713956</c:v>
                  </c:pt>
                  <c:pt idx="6">
                    <c:v>8384.3697246201264</c:v>
                  </c:pt>
                  <c:pt idx="7">
                    <c:v>3425.6726301327822</c:v>
                  </c:pt>
                  <c:pt idx="8">
                    <c:v>3557.1921552248627</c:v>
                  </c:pt>
                  <c:pt idx="9">
                    <c:v>3216.0633870172787</c:v>
                  </c:pt>
                  <c:pt idx="10">
                    <c:v>2706.4252272854674</c:v>
                  </c:pt>
                  <c:pt idx="11">
                    <c:v>2003.6177650746627</c:v>
                  </c:pt>
                  <c:pt idx="12">
                    <c:v>3126.2128717522905</c:v>
                  </c:pt>
                  <c:pt idx="13">
                    <c:v>9794.6675844511428</c:v>
                  </c:pt>
                  <c:pt idx="14">
                    <c:v>1328.3832744234919</c:v>
                  </c:pt>
                  <c:pt idx="15">
                    <c:v>2397.4863605195401</c:v>
                  </c:pt>
                  <c:pt idx="16">
                    <c:v>3639.7602577543094</c:v>
                  </c:pt>
                  <c:pt idx="17">
                    <c:v>2889.6245475857168</c:v>
                  </c:pt>
                  <c:pt idx="18">
                    <c:v>1285.5968012262008</c:v>
                  </c:pt>
                  <c:pt idx="19">
                    <c:v>1161.1618319015474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release'!$K$129:$K$148</c:f>
              <c:numCache>
                <c:formatCode>_(* #,##0_);_(* \(#,##0\);_(* "-"??_);_(@_)</c:formatCode>
                <c:ptCount val="20"/>
                <c:pt idx="0">
                  <c:v>4850.8433996588765</c:v>
                </c:pt>
                <c:pt idx="1">
                  <c:v>5731.036758467947</c:v>
                </c:pt>
                <c:pt idx="2">
                  <c:v>5283.9544174855628</c:v>
                </c:pt>
                <c:pt idx="3">
                  <c:v>5345.4282393706399</c:v>
                </c:pt>
                <c:pt idx="4">
                  <c:v>8720.8999137876472</c:v>
                </c:pt>
                <c:pt idx="5">
                  <c:v>4906.7286922816747</c:v>
                </c:pt>
                <c:pt idx="6">
                  <c:v>11400.599695050816</c:v>
                </c:pt>
                <c:pt idx="7">
                  <c:v>4658.0391401102233</c:v>
                </c:pt>
                <c:pt idx="8">
                  <c:v>4836.8720765031776</c:v>
                </c:pt>
                <c:pt idx="9">
                  <c:v>4373.0241477339532</c:v>
                </c:pt>
                <c:pt idx="10">
                  <c:v>3680.0465192112561</c:v>
                </c:pt>
                <c:pt idx="11">
                  <c:v>2724.4080153614086</c:v>
                </c:pt>
                <c:pt idx="12">
                  <c:v>3835.6798149500855</c:v>
                </c:pt>
                <c:pt idx="13">
                  <c:v>5144.1969775924963</c:v>
                </c:pt>
                <c:pt idx="14">
                  <c:v>1640.9872340425534</c:v>
                </c:pt>
                <c:pt idx="15">
                  <c:v>2217.2714932126696</c:v>
                </c:pt>
                <c:pt idx="16">
                  <c:v>2668.1167675329298</c:v>
                </c:pt>
                <c:pt idx="17">
                  <c:v>2335.9730500951173</c:v>
                </c:pt>
                <c:pt idx="18">
                  <c:v>1078.3109112240907</c:v>
                </c:pt>
                <c:pt idx="19">
                  <c:v>1114.122735042735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6-404E-83CA-3AFD902F0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</a:t>
                </a:r>
                <a:r>
                  <a:rPr lang="en-US" sz="1000" b="0" i="0" u="none" strike="noStrike" baseline="0">
                    <a:effectLst/>
                  </a:rPr>
                  <a:t>Release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AFOGNAK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guiSWHS'!$C$56:$C$63</c:f>
              <c:numCache>
                <c:formatCode>General</c:formatCode>
                <c:ptCount val="8"/>
                <c:pt idx="0">
                  <c:v>2417</c:v>
                </c:pt>
                <c:pt idx="1">
                  <c:v>1340</c:v>
                </c:pt>
                <c:pt idx="2">
                  <c:v>1722</c:v>
                </c:pt>
                <c:pt idx="3">
                  <c:v>2290</c:v>
                </c:pt>
                <c:pt idx="4">
                  <c:v>1554</c:v>
                </c:pt>
                <c:pt idx="5">
                  <c:v>1266</c:v>
                </c:pt>
                <c:pt idx="6">
                  <c:v>1358</c:v>
                </c:pt>
                <c:pt idx="7">
                  <c:v>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D-43ED-A81F-4B15D7A4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guiSWHS'!$G$56:$G$63</c:f>
                <c:numCache>
                  <c:formatCode>General</c:formatCode>
                  <c:ptCount val="8"/>
                  <c:pt idx="0">
                    <c:v>2098.3659731629059</c:v>
                  </c:pt>
                  <c:pt idx="1">
                    <c:v>1683.4288139278965</c:v>
                  </c:pt>
                  <c:pt idx="2">
                    <c:v>2994.4575532596086</c:v>
                  </c:pt>
                  <c:pt idx="3">
                    <c:v>2228.9669800348088</c:v>
                  </c:pt>
                  <c:pt idx="4">
                    <c:v>3160.4861938607096</c:v>
                  </c:pt>
                  <c:pt idx="5">
                    <c:v>4140.7720786096233</c:v>
                  </c:pt>
                  <c:pt idx="6">
                    <c:v>3117.795397683225</c:v>
                  </c:pt>
                  <c:pt idx="7">
                    <c:v>3446.2187693764299</c:v>
                  </c:pt>
                </c:numCache>
              </c:numRef>
            </c:plus>
            <c:minus>
              <c:numRef>
                <c:f>'logbook v guiSWHS'!$G$56:$G$63</c:f>
                <c:numCache>
                  <c:formatCode>General</c:formatCode>
                  <c:ptCount val="8"/>
                  <c:pt idx="0">
                    <c:v>2098.3659731629059</c:v>
                  </c:pt>
                  <c:pt idx="1">
                    <c:v>1683.4288139278965</c:v>
                  </c:pt>
                  <c:pt idx="2">
                    <c:v>2994.4575532596086</c:v>
                  </c:pt>
                  <c:pt idx="3">
                    <c:v>2228.9669800348088</c:v>
                  </c:pt>
                  <c:pt idx="4">
                    <c:v>3160.4861938607096</c:v>
                  </c:pt>
                  <c:pt idx="5">
                    <c:v>4140.7720786096233</c:v>
                  </c:pt>
                  <c:pt idx="6">
                    <c:v>3117.795397683225</c:v>
                  </c:pt>
                  <c:pt idx="7">
                    <c:v>3446.2187693764299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guiSWHS'!$D$56:$D$63</c:f>
              <c:numCache>
                <c:formatCode>General</c:formatCode>
                <c:ptCount val="8"/>
                <c:pt idx="0">
                  <c:v>1092</c:v>
                </c:pt>
                <c:pt idx="1">
                  <c:v>1216</c:v>
                </c:pt>
                <c:pt idx="2">
                  <c:v>2223</c:v>
                </c:pt>
                <c:pt idx="3">
                  <c:v>1407</c:v>
                </c:pt>
                <c:pt idx="4">
                  <c:v>2540</c:v>
                </c:pt>
                <c:pt idx="5">
                  <c:v>2425</c:v>
                </c:pt>
                <c:pt idx="6">
                  <c:v>1753</c:v>
                </c:pt>
                <c:pt idx="7">
                  <c:v>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D-43ED-A81F-4B15D7A4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SOKO2SAP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guiSWHS'!$C$65:$C$72</c:f>
              <c:numCache>
                <c:formatCode>General</c:formatCode>
                <c:ptCount val="8"/>
                <c:pt idx="0">
                  <c:v>231</c:v>
                </c:pt>
                <c:pt idx="1">
                  <c:v>134</c:v>
                </c:pt>
                <c:pt idx="2">
                  <c:v>201</c:v>
                </c:pt>
                <c:pt idx="3">
                  <c:v>237</c:v>
                </c:pt>
                <c:pt idx="4">
                  <c:v>31</c:v>
                </c:pt>
                <c:pt idx="5">
                  <c:v>470</c:v>
                </c:pt>
                <c:pt idx="6">
                  <c:v>205</c:v>
                </c:pt>
                <c:pt idx="7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7-4614-97EC-BC4017C28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guiSWHS'!$G$65:$G$72</c:f>
                <c:numCache>
                  <c:formatCode>General</c:formatCode>
                  <c:ptCount val="8"/>
                  <c:pt idx="0">
                    <c:v>1301.7075632763501</c:v>
                  </c:pt>
                  <c:pt idx="1">
                    <c:v>1085.564557448351</c:v>
                  </c:pt>
                  <c:pt idx="2">
                    <c:v>1989.9930507605998</c:v>
                  </c:pt>
                  <c:pt idx="3">
                    <c:v>1996.0437792700968</c:v>
                  </c:pt>
                  <c:pt idx="4">
                    <c:v>2668.8297730240547</c:v>
                  </c:pt>
                  <c:pt idx="5">
                    <c:v>5320.7933171289478</c:v>
                  </c:pt>
                  <c:pt idx="6">
                    <c:v>1680.6489551121679</c:v>
                  </c:pt>
                  <c:pt idx="7">
                    <c:v>4216.2851039493207</c:v>
                  </c:pt>
                </c:numCache>
              </c:numRef>
            </c:plus>
            <c:minus>
              <c:numRef>
                <c:f>'logbook v guiSWHS'!$G$65:$G$72</c:f>
                <c:numCache>
                  <c:formatCode>General</c:formatCode>
                  <c:ptCount val="8"/>
                  <c:pt idx="0">
                    <c:v>1301.7075632763501</c:v>
                  </c:pt>
                  <c:pt idx="1">
                    <c:v>1085.564557448351</c:v>
                  </c:pt>
                  <c:pt idx="2">
                    <c:v>1989.9930507605998</c:v>
                  </c:pt>
                  <c:pt idx="3">
                    <c:v>1996.0437792700968</c:v>
                  </c:pt>
                  <c:pt idx="4">
                    <c:v>2668.8297730240547</c:v>
                  </c:pt>
                  <c:pt idx="5">
                    <c:v>5320.7933171289478</c:v>
                  </c:pt>
                  <c:pt idx="6">
                    <c:v>1680.6489551121679</c:v>
                  </c:pt>
                  <c:pt idx="7">
                    <c:v>4216.2851039493207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guiSWHS'!$D$65:$D$72</c:f>
              <c:numCache>
                <c:formatCode>General</c:formatCode>
                <c:ptCount val="8"/>
                <c:pt idx="0">
                  <c:v>768</c:v>
                </c:pt>
                <c:pt idx="1">
                  <c:v>1139</c:v>
                </c:pt>
                <c:pt idx="2">
                  <c:v>1370</c:v>
                </c:pt>
                <c:pt idx="3">
                  <c:v>894</c:v>
                </c:pt>
                <c:pt idx="4">
                  <c:v>1260</c:v>
                </c:pt>
                <c:pt idx="5">
                  <c:v>3152</c:v>
                </c:pt>
                <c:pt idx="6">
                  <c:v>515</c:v>
                </c:pt>
                <c:pt idx="7">
                  <c:v>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7-4614-97EC-BC4017C28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guiSWHS'!$C$74:$C$81</c:f>
              <c:numCache>
                <c:formatCode>General</c:formatCode>
                <c:ptCount val="8"/>
                <c:pt idx="0">
                  <c:v>862</c:v>
                </c:pt>
                <c:pt idx="1">
                  <c:v>344</c:v>
                </c:pt>
                <c:pt idx="2">
                  <c:v>564</c:v>
                </c:pt>
                <c:pt idx="3">
                  <c:v>351</c:v>
                </c:pt>
                <c:pt idx="4">
                  <c:v>609</c:v>
                </c:pt>
                <c:pt idx="5">
                  <c:v>441</c:v>
                </c:pt>
                <c:pt idx="6">
                  <c:v>256</c:v>
                </c:pt>
                <c:pt idx="7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6-4B64-8251-7B8800E4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guiSWHS'!$G$74:$G$81</c:f>
                <c:numCache>
                  <c:formatCode>General</c:formatCode>
                  <c:ptCount val="8"/>
                  <c:pt idx="0">
                    <c:v>1817.9320994968359</c:v>
                  </c:pt>
                  <c:pt idx="1">
                    <c:v>1981.0570290999328</c:v>
                  </c:pt>
                  <c:pt idx="2">
                    <c:v>2307.5052906460951</c:v>
                  </c:pt>
                  <c:pt idx="3">
                    <c:v>2776.8617805445588</c:v>
                  </c:pt>
                  <c:pt idx="4">
                    <c:v>2954.1017259031601</c:v>
                  </c:pt>
                  <c:pt idx="5">
                    <c:v>3887.2445180063614</c:v>
                  </c:pt>
                  <c:pt idx="6">
                    <c:v>3206.3500587829726</c:v>
                  </c:pt>
                  <c:pt idx="7">
                    <c:v>3507.649048430836</c:v>
                  </c:pt>
                </c:numCache>
              </c:numRef>
            </c:plus>
            <c:minus>
              <c:numRef>
                <c:f>'logbook v guiSWHS'!$G$74:$G$81</c:f>
                <c:numCache>
                  <c:formatCode>General</c:formatCode>
                  <c:ptCount val="8"/>
                  <c:pt idx="0">
                    <c:v>1817.9320994968359</c:v>
                  </c:pt>
                  <c:pt idx="1">
                    <c:v>1981.0570290999328</c:v>
                  </c:pt>
                  <c:pt idx="2">
                    <c:v>2307.5052906460951</c:v>
                  </c:pt>
                  <c:pt idx="3">
                    <c:v>2776.8617805445588</c:v>
                  </c:pt>
                  <c:pt idx="4">
                    <c:v>2954.1017259031601</c:v>
                  </c:pt>
                  <c:pt idx="5">
                    <c:v>3887.2445180063614</c:v>
                  </c:pt>
                  <c:pt idx="6">
                    <c:v>3206.3500587829726</c:v>
                  </c:pt>
                  <c:pt idx="7">
                    <c:v>3507.649048430836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guiSWHS'!$D$74:$D$81</c:f>
              <c:numCache>
                <c:formatCode>General</c:formatCode>
                <c:ptCount val="8"/>
                <c:pt idx="0">
                  <c:v>1290</c:v>
                </c:pt>
                <c:pt idx="1">
                  <c:v>1625</c:v>
                </c:pt>
                <c:pt idx="2">
                  <c:v>1949</c:v>
                </c:pt>
                <c:pt idx="3">
                  <c:v>1857</c:v>
                </c:pt>
                <c:pt idx="4">
                  <c:v>1948</c:v>
                </c:pt>
                <c:pt idx="5">
                  <c:v>3664</c:v>
                </c:pt>
                <c:pt idx="6">
                  <c:v>2255</c:v>
                </c:pt>
                <c:pt idx="7">
                  <c:v>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6-4B64-8251-7B8800E4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guiSWHS'!$C$83:$C$90</c:f>
              <c:numCache>
                <c:formatCode>General</c:formatCode>
                <c:ptCount val="8"/>
                <c:pt idx="0">
                  <c:v>491</c:v>
                </c:pt>
                <c:pt idx="1">
                  <c:v>540</c:v>
                </c:pt>
                <c:pt idx="2">
                  <c:v>635</c:v>
                </c:pt>
                <c:pt idx="3">
                  <c:v>835</c:v>
                </c:pt>
                <c:pt idx="4">
                  <c:v>769</c:v>
                </c:pt>
                <c:pt idx="5">
                  <c:v>1006</c:v>
                </c:pt>
                <c:pt idx="6">
                  <c:v>745</c:v>
                </c:pt>
                <c:pt idx="7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1-4365-B2E2-E4458E883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guiSWHS'!$G$83:$G$90</c:f>
                <c:numCache>
                  <c:formatCode>General</c:formatCode>
                  <c:ptCount val="8"/>
                  <c:pt idx="0">
                    <c:v>1576.8254250166883</c:v>
                  </c:pt>
                  <c:pt idx="1">
                    <c:v>2517.8251043140735</c:v>
                  </c:pt>
                  <c:pt idx="2">
                    <c:v>2138.0975503210516</c:v>
                  </c:pt>
                  <c:pt idx="3">
                    <c:v>3683.8035201131547</c:v>
                  </c:pt>
                  <c:pt idx="4">
                    <c:v>2497.9583411230487</c:v>
                  </c:pt>
                  <c:pt idx="5">
                    <c:v>3135.7489362152928</c:v>
                  </c:pt>
                  <c:pt idx="6">
                    <c:v>2553.8428922795342</c:v>
                  </c:pt>
                  <c:pt idx="7">
                    <c:v>2409.9967761904886</c:v>
                  </c:pt>
                </c:numCache>
              </c:numRef>
            </c:plus>
            <c:minus>
              <c:numRef>
                <c:f>'logbook v guiSWHS'!$G$83:$G$90</c:f>
                <c:numCache>
                  <c:formatCode>General</c:formatCode>
                  <c:ptCount val="8"/>
                  <c:pt idx="0">
                    <c:v>1576.8254250166883</c:v>
                  </c:pt>
                  <c:pt idx="1">
                    <c:v>2517.8251043140735</c:v>
                  </c:pt>
                  <c:pt idx="2">
                    <c:v>2138.0975503210516</c:v>
                  </c:pt>
                  <c:pt idx="3">
                    <c:v>3683.8035201131547</c:v>
                  </c:pt>
                  <c:pt idx="4">
                    <c:v>2497.9583411230487</c:v>
                  </c:pt>
                  <c:pt idx="5">
                    <c:v>3135.7489362152928</c:v>
                  </c:pt>
                  <c:pt idx="6">
                    <c:v>2553.8428922795342</c:v>
                  </c:pt>
                  <c:pt idx="7">
                    <c:v>2409.9967761904886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guiSWHS'!$D$83:$D$90</c:f>
              <c:numCache>
                <c:formatCode>General</c:formatCode>
                <c:ptCount val="8"/>
                <c:pt idx="0">
                  <c:v>594</c:v>
                </c:pt>
                <c:pt idx="1">
                  <c:v>510</c:v>
                </c:pt>
                <c:pt idx="2">
                  <c:v>1059</c:v>
                </c:pt>
                <c:pt idx="3">
                  <c:v>3113</c:v>
                </c:pt>
                <c:pt idx="4">
                  <c:v>1656</c:v>
                </c:pt>
                <c:pt idx="5">
                  <c:v>1234</c:v>
                </c:pt>
                <c:pt idx="6">
                  <c:v>460</c:v>
                </c:pt>
                <c:pt idx="7">
                  <c:v>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1-4365-B2E2-E4458E883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WKMA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guiSWHS'!$C$92:$C$99</c:f>
              <c:numCache>
                <c:formatCode>General</c:formatCode>
                <c:ptCount val="8"/>
                <c:pt idx="0">
                  <c:v>399</c:v>
                </c:pt>
                <c:pt idx="1">
                  <c:v>630</c:v>
                </c:pt>
                <c:pt idx="2">
                  <c:v>951</c:v>
                </c:pt>
                <c:pt idx="3">
                  <c:v>1124</c:v>
                </c:pt>
                <c:pt idx="4">
                  <c:v>969</c:v>
                </c:pt>
                <c:pt idx="5">
                  <c:v>1927</c:v>
                </c:pt>
                <c:pt idx="6">
                  <c:v>1190</c:v>
                </c:pt>
                <c:pt idx="7">
                  <c:v>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9-4D95-9B1E-AF5ADD5B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guiSWHS'!$G$92:$G$99</c:f>
                <c:numCache>
                  <c:formatCode>General</c:formatCode>
                  <c:ptCount val="8"/>
                  <c:pt idx="0">
                    <c:v>1301.7075632763501</c:v>
                  </c:pt>
                  <c:pt idx="1">
                    <c:v>1085.564557448351</c:v>
                  </c:pt>
                  <c:pt idx="2">
                    <c:v>1989.9930507605998</c:v>
                  </c:pt>
                  <c:pt idx="3">
                    <c:v>1996.0437792700968</c:v>
                  </c:pt>
                  <c:pt idx="4">
                    <c:v>2668.8297730240547</c:v>
                  </c:pt>
                  <c:pt idx="5">
                    <c:v>5320.7933171289478</c:v>
                  </c:pt>
                  <c:pt idx="6">
                    <c:v>1680.6489551121679</c:v>
                  </c:pt>
                  <c:pt idx="7">
                    <c:v>4216.2851039493207</c:v>
                  </c:pt>
                </c:numCache>
              </c:numRef>
            </c:plus>
            <c:minus>
              <c:numRef>
                <c:f>'logbook v guiSWHS'!$G$92:$G$99</c:f>
                <c:numCache>
                  <c:formatCode>General</c:formatCode>
                  <c:ptCount val="8"/>
                  <c:pt idx="0">
                    <c:v>1301.7075632763501</c:v>
                  </c:pt>
                  <c:pt idx="1">
                    <c:v>1085.564557448351</c:v>
                  </c:pt>
                  <c:pt idx="2">
                    <c:v>1989.9930507605998</c:v>
                  </c:pt>
                  <c:pt idx="3">
                    <c:v>1996.0437792700968</c:v>
                  </c:pt>
                  <c:pt idx="4">
                    <c:v>2668.8297730240547</c:v>
                  </c:pt>
                  <c:pt idx="5">
                    <c:v>5320.7933171289478</c:v>
                  </c:pt>
                  <c:pt idx="6">
                    <c:v>1680.6489551121679</c:v>
                  </c:pt>
                  <c:pt idx="7">
                    <c:v>4216.2851039493207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guiSWHS'!$D$92:$D$99</c:f>
              <c:numCache>
                <c:formatCode>General</c:formatCode>
                <c:ptCount val="8"/>
                <c:pt idx="0">
                  <c:v>768</c:v>
                </c:pt>
                <c:pt idx="1">
                  <c:v>1139</c:v>
                </c:pt>
                <c:pt idx="2">
                  <c:v>1370</c:v>
                </c:pt>
                <c:pt idx="3">
                  <c:v>894</c:v>
                </c:pt>
                <c:pt idx="4">
                  <c:v>1260</c:v>
                </c:pt>
                <c:pt idx="5">
                  <c:v>3152</c:v>
                </c:pt>
                <c:pt idx="6">
                  <c:v>515</c:v>
                </c:pt>
                <c:pt idx="7">
                  <c:v>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9-4D95-9B1E-AF5ADD5B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guiSWHS'!$C$101:$C$108</c:f>
              <c:numCache>
                <c:formatCode>General</c:formatCode>
                <c:ptCount val="8"/>
                <c:pt idx="0">
                  <c:v>1572</c:v>
                </c:pt>
                <c:pt idx="1">
                  <c:v>1193</c:v>
                </c:pt>
                <c:pt idx="2">
                  <c:v>1672</c:v>
                </c:pt>
                <c:pt idx="3">
                  <c:v>1570</c:v>
                </c:pt>
                <c:pt idx="4">
                  <c:v>2088</c:v>
                </c:pt>
                <c:pt idx="5">
                  <c:v>2900</c:v>
                </c:pt>
                <c:pt idx="6">
                  <c:v>1281</c:v>
                </c:pt>
                <c:pt idx="7">
                  <c:v>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D-4234-ACC9-28AF7CF2B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guiSWHS'!$G$101:$G$108</c:f>
                <c:numCache>
                  <c:formatCode>General</c:formatCode>
                  <c:ptCount val="8"/>
                  <c:pt idx="0">
                    <c:v>6273.0611196163754</c:v>
                  </c:pt>
                  <c:pt idx="1">
                    <c:v>5724.4293058001704</c:v>
                  </c:pt>
                  <c:pt idx="2">
                    <c:v>5237.9308181009301</c:v>
                  </c:pt>
                  <c:pt idx="3">
                    <c:v>6375.3209065610718</c:v>
                  </c:pt>
                  <c:pt idx="4">
                    <c:v>7248.5647767512646</c:v>
                  </c:pt>
                  <c:pt idx="5">
                    <c:v>8496.7888429628765</c:v>
                  </c:pt>
                  <c:pt idx="6">
                    <c:v>7703.0779972874161</c:v>
                  </c:pt>
                  <c:pt idx="7">
                    <c:v>8014.7853221403084</c:v>
                  </c:pt>
                </c:numCache>
              </c:numRef>
            </c:plus>
            <c:minus>
              <c:numRef>
                <c:f>'logbook v guiSWHS'!$G$101:$G$108</c:f>
                <c:numCache>
                  <c:formatCode>General</c:formatCode>
                  <c:ptCount val="8"/>
                  <c:pt idx="0">
                    <c:v>6273.0611196163754</c:v>
                  </c:pt>
                  <c:pt idx="1">
                    <c:v>5724.4293058001704</c:v>
                  </c:pt>
                  <c:pt idx="2">
                    <c:v>5237.9308181009301</c:v>
                  </c:pt>
                  <c:pt idx="3">
                    <c:v>6375.3209065610718</c:v>
                  </c:pt>
                  <c:pt idx="4">
                    <c:v>7248.5647767512646</c:v>
                  </c:pt>
                  <c:pt idx="5">
                    <c:v>8496.7888429628765</c:v>
                  </c:pt>
                  <c:pt idx="6">
                    <c:v>7703.0779972874161</c:v>
                  </c:pt>
                  <c:pt idx="7">
                    <c:v>8014.7853221403084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guiSWHS'!$D$101:$D$108</c:f>
              <c:numCache>
                <c:formatCode>General</c:formatCode>
                <c:ptCount val="8"/>
                <c:pt idx="0">
                  <c:v>10560</c:v>
                </c:pt>
                <c:pt idx="1">
                  <c:v>8693</c:v>
                </c:pt>
                <c:pt idx="2">
                  <c:v>6004</c:v>
                </c:pt>
                <c:pt idx="3">
                  <c:v>7004</c:v>
                </c:pt>
                <c:pt idx="4">
                  <c:v>10324</c:v>
                </c:pt>
                <c:pt idx="5">
                  <c:v>12814</c:v>
                </c:pt>
                <c:pt idx="6">
                  <c:v>8393</c:v>
                </c:pt>
                <c:pt idx="7">
                  <c:v>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D-4234-ACC9-28AF7CF2B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guiSWHS'!$C$110:$C$117</c:f>
              <c:numCache>
                <c:formatCode>General</c:formatCode>
                <c:ptCount val="8"/>
                <c:pt idx="0">
                  <c:v>1219</c:v>
                </c:pt>
                <c:pt idx="1">
                  <c:v>898</c:v>
                </c:pt>
                <c:pt idx="2">
                  <c:v>624</c:v>
                </c:pt>
                <c:pt idx="3">
                  <c:v>958</c:v>
                </c:pt>
                <c:pt idx="4">
                  <c:v>836</c:v>
                </c:pt>
                <c:pt idx="5">
                  <c:v>943</c:v>
                </c:pt>
                <c:pt idx="6">
                  <c:v>461</c:v>
                </c:pt>
                <c:pt idx="7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1-48EF-B842-F7C32DDD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guiSWHS'!$G$110:$G$117</c:f>
                <c:numCache>
                  <c:formatCode>General</c:formatCode>
                  <c:ptCount val="8"/>
                  <c:pt idx="0">
                    <c:v>4140.3516608853924</c:v>
                  </c:pt>
                  <c:pt idx="1">
                    <c:v>4141.8058783524748</c:v>
                  </c:pt>
                  <c:pt idx="2">
                    <c:v>3292.6358299005324</c:v>
                  </c:pt>
                  <c:pt idx="3">
                    <c:v>6287.6131370985077</c:v>
                  </c:pt>
                  <c:pt idx="4">
                    <c:v>4063.2168633199944</c:v>
                  </c:pt>
                  <c:pt idx="5">
                    <c:v>4606.3135728656653</c:v>
                  </c:pt>
                  <c:pt idx="6">
                    <c:v>4533.141611082513</c:v>
                  </c:pt>
                  <c:pt idx="7">
                    <c:v>3769.8706488882876</c:v>
                  </c:pt>
                </c:numCache>
              </c:numRef>
            </c:plus>
            <c:minus>
              <c:numRef>
                <c:f>'logbook v guiSWHS'!$G$110:$G$117</c:f>
                <c:numCache>
                  <c:formatCode>General</c:formatCode>
                  <c:ptCount val="8"/>
                  <c:pt idx="0">
                    <c:v>4140.3516608853924</c:v>
                  </c:pt>
                  <c:pt idx="1">
                    <c:v>4141.8058783524748</c:v>
                  </c:pt>
                  <c:pt idx="2">
                    <c:v>3292.6358299005324</c:v>
                  </c:pt>
                  <c:pt idx="3">
                    <c:v>6287.6131370985077</c:v>
                  </c:pt>
                  <c:pt idx="4">
                    <c:v>4063.2168633199944</c:v>
                  </c:pt>
                  <c:pt idx="5">
                    <c:v>4606.3135728656653</c:v>
                  </c:pt>
                  <c:pt idx="6">
                    <c:v>4533.141611082513</c:v>
                  </c:pt>
                  <c:pt idx="7">
                    <c:v>3769.8706488882876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guiSWHS'!$D$110:$D$117</c:f>
              <c:numCache>
                <c:formatCode>General</c:formatCode>
                <c:ptCount val="8"/>
                <c:pt idx="0">
                  <c:v>4107</c:v>
                </c:pt>
                <c:pt idx="1">
                  <c:v>1919</c:v>
                </c:pt>
                <c:pt idx="2">
                  <c:v>3055</c:v>
                </c:pt>
                <c:pt idx="3">
                  <c:v>3978</c:v>
                </c:pt>
                <c:pt idx="4">
                  <c:v>2809</c:v>
                </c:pt>
                <c:pt idx="5">
                  <c:v>3154</c:v>
                </c:pt>
                <c:pt idx="6">
                  <c:v>2557</c:v>
                </c:pt>
                <c:pt idx="7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1-48EF-B842-F7C32DDD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guiSWHS'!$C$119:$C$126</c:f>
              <c:numCache>
                <c:formatCode>General</c:formatCode>
                <c:ptCount val="8"/>
                <c:pt idx="0">
                  <c:v>376</c:v>
                </c:pt>
                <c:pt idx="1">
                  <c:v>895</c:v>
                </c:pt>
                <c:pt idx="2">
                  <c:v>534</c:v>
                </c:pt>
                <c:pt idx="3">
                  <c:v>714</c:v>
                </c:pt>
                <c:pt idx="4">
                  <c:v>563</c:v>
                </c:pt>
                <c:pt idx="5">
                  <c:v>901</c:v>
                </c:pt>
                <c:pt idx="6">
                  <c:v>841</c:v>
                </c:pt>
                <c:pt idx="7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8-45B9-A474-B16DBD999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guiSWHS'!$G$119:$G$126</c:f>
                <c:numCache>
                  <c:formatCode>General</c:formatCode>
                  <c:ptCount val="8"/>
                  <c:pt idx="0">
                    <c:v>1817.9194648313694</c:v>
                  </c:pt>
                  <c:pt idx="1">
                    <c:v>3214.7129889757584</c:v>
                  </c:pt>
                  <c:pt idx="2">
                    <c:v>2096.4220737373289</c:v>
                  </c:pt>
                  <c:pt idx="3">
                    <c:v>4401.3989632383746</c:v>
                  </c:pt>
                  <c:pt idx="4">
                    <c:v>2899.3292330604531</c:v>
                  </c:pt>
                  <c:pt idx="5">
                    <c:v>3705.1486874473167</c:v>
                  </c:pt>
                  <c:pt idx="6">
                    <c:v>3198.2179559882079</c:v>
                  </c:pt>
                  <c:pt idx="7">
                    <c:v>3489.1834979285395</c:v>
                  </c:pt>
                </c:numCache>
              </c:numRef>
            </c:plus>
            <c:minus>
              <c:numRef>
                <c:f>'logbook v guiSWHS'!$G$119:$G$126</c:f>
                <c:numCache>
                  <c:formatCode>General</c:formatCode>
                  <c:ptCount val="8"/>
                  <c:pt idx="0">
                    <c:v>1817.9194648313694</c:v>
                  </c:pt>
                  <c:pt idx="1">
                    <c:v>3214.7129889757584</c:v>
                  </c:pt>
                  <c:pt idx="2">
                    <c:v>2096.4220737373289</c:v>
                  </c:pt>
                  <c:pt idx="3">
                    <c:v>4401.3989632383746</c:v>
                  </c:pt>
                  <c:pt idx="4">
                    <c:v>2899.3292330604531</c:v>
                  </c:pt>
                  <c:pt idx="5">
                    <c:v>3705.1486874473167</c:v>
                  </c:pt>
                  <c:pt idx="6">
                    <c:v>3198.2179559882079</c:v>
                  </c:pt>
                  <c:pt idx="7">
                    <c:v>3489.1834979285395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guiSWHS'!$D$119:$D$126</c:f>
              <c:numCache>
                <c:formatCode>General</c:formatCode>
                <c:ptCount val="8"/>
                <c:pt idx="0">
                  <c:v>1589</c:v>
                </c:pt>
                <c:pt idx="1">
                  <c:v>2216</c:v>
                </c:pt>
                <c:pt idx="2">
                  <c:v>1348</c:v>
                </c:pt>
                <c:pt idx="3">
                  <c:v>2660</c:v>
                </c:pt>
                <c:pt idx="4">
                  <c:v>2007</c:v>
                </c:pt>
                <c:pt idx="5">
                  <c:v>2872</c:v>
                </c:pt>
                <c:pt idx="6">
                  <c:v>2573</c:v>
                </c:pt>
                <c:pt idx="7">
                  <c:v>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8-45B9-A474-B16DBD999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Logbook RF harvest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guiSWHS'!$C$128:$C$135</c:f>
              <c:numCache>
                <c:formatCode>General</c:formatCode>
                <c:ptCount val="8"/>
                <c:pt idx="0">
                  <c:v>594</c:v>
                </c:pt>
                <c:pt idx="1">
                  <c:v>621</c:v>
                </c:pt>
                <c:pt idx="2">
                  <c:v>604</c:v>
                </c:pt>
                <c:pt idx="3">
                  <c:v>794</c:v>
                </c:pt>
                <c:pt idx="4">
                  <c:v>736</c:v>
                </c:pt>
                <c:pt idx="5">
                  <c:v>1017</c:v>
                </c:pt>
                <c:pt idx="6">
                  <c:v>669</c:v>
                </c:pt>
                <c:pt idx="7">
                  <c:v>1046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6-4871-B6A9-7760241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tx>
            <c:v>Guided SWHS RF Harvest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guiSWHS'!$G$128:$G$135</c:f>
                <c:numCache>
                  <c:formatCode>General</c:formatCode>
                  <c:ptCount val="8"/>
                  <c:pt idx="0">
                    <c:v>3407.3247588125914</c:v>
                  </c:pt>
                  <c:pt idx="1">
                    <c:v>4209.3132279818819</c:v>
                  </c:pt>
                  <c:pt idx="2">
                    <c:v>3815.9529560371748</c:v>
                  </c:pt>
                  <c:pt idx="3">
                    <c:v>3552.1222685895214</c:v>
                  </c:pt>
                  <c:pt idx="4">
                    <c:v>4862.8632326706438</c:v>
                  </c:pt>
                  <c:pt idx="5">
                    <c:v>5259.5410564018512</c:v>
                  </c:pt>
                  <c:pt idx="6">
                    <c:v>4068.2938291535716</c:v>
                  </c:pt>
                  <c:pt idx="7">
                    <c:v>5327.121213928368</c:v>
                  </c:pt>
                </c:numCache>
              </c:numRef>
            </c:plus>
            <c:minus>
              <c:numRef>
                <c:f>'logbook v guiSWHS'!$G$128:$G$135</c:f>
                <c:numCache>
                  <c:formatCode>General</c:formatCode>
                  <c:ptCount val="8"/>
                  <c:pt idx="0">
                    <c:v>3407.3247588125914</c:v>
                  </c:pt>
                  <c:pt idx="1">
                    <c:v>4209.3132279818819</c:v>
                  </c:pt>
                  <c:pt idx="2">
                    <c:v>3815.9529560371748</c:v>
                  </c:pt>
                  <c:pt idx="3">
                    <c:v>3552.1222685895214</c:v>
                  </c:pt>
                  <c:pt idx="4">
                    <c:v>4862.8632326706438</c:v>
                  </c:pt>
                  <c:pt idx="5">
                    <c:v>5259.5410564018512</c:v>
                  </c:pt>
                  <c:pt idx="6">
                    <c:v>4068.2938291535716</c:v>
                  </c:pt>
                  <c:pt idx="7">
                    <c:v>5327.121213928368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guiSWHS'!$D$128:$D$135</c:f>
              <c:numCache>
                <c:formatCode>General</c:formatCode>
                <c:ptCount val="8"/>
                <c:pt idx="0">
                  <c:v>2279</c:v>
                </c:pt>
                <c:pt idx="1">
                  <c:v>3050</c:v>
                </c:pt>
                <c:pt idx="2">
                  <c:v>2062</c:v>
                </c:pt>
                <c:pt idx="3">
                  <c:v>2433</c:v>
                </c:pt>
                <c:pt idx="4">
                  <c:v>2882</c:v>
                </c:pt>
                <c:pt idx="5">
                  <c:v>3510</c:v>
                </c:pt>
                <c:pt idx="6">
                  <c:v>2398</c:v>
                </c:pt>
                <c:pt idx="7">
                  <c:v>1934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6-4871-B6A9-7760241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release'!$D$150:$D$169</c:f>
              <c:numCache>
                <c:formatCode>_(* #,##0_);_(* \(#,##0\);_(* "-"??_);_(@_)</c:formatCode>
                <c:ptCount val="20"/>
                <c:pt idx="0">
                  <c:v>1069</c:v>
                </c:pt>
                <c:pt idx="1">
                  <c:v>913</c:v>
                </c:pt>
                <c:pt idx="2">
                  <c:v>1120</c:v>
                </c:pt>
                <c:pt idx="3">
                  <c:v>1080</c:v>
                </c:pt>
                <c:pt idx="4">
                  <c:v>1926</c:v>
                </c:pt>
                <c:pt idx="5">
                  <c:v>1703</c:v>
                </c:pt>
                <c:pt idx="6">
                  <c:v>2399</c:v>
                </c:pt>
                <c:pt idx="7">
                  <c:v>974</c:v>
                </c:pt>
                <c:pt idx="8">
                  <c:v>2121</c:v>
                </c:pt>
                <c:pt idx="9">
                  <c:v>1254</c:v>
                </c:pt>
                <c:pt idx="10">
                  <c:v>721</c:v>
                </c:pt>
                <c:pt idx="11">
                  <c:v>749</c:v>
                </c:pt>
                <c:pt idx="12">
                  <c:v>376</c:v>
                </c:pt>
                <c:pt idx="13">
                  <c:v>895</c:v>
                </c:pt>
                <c:pt idx="14">
                  <c:v>534</c:v>
                </c:pt>
                <c:pt idx="15">
                  <c:v>714</c:v>
                </c:pt>
                <c:pt idx="16">
                  <c:v>563</c:v>
                </c:pt>
                <c:pt idx="17">
                  <c:v>901</c:v>
                </c:pt>
                <c:pt idx="18">
                  <c:v>841</c:v>
                </c:pt>
                <c:pt idx="19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D-4D76-B10A-1D7C76678BC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release'!$R$150:$R$169</c:f>
                <c:numCache>
                  <c:formatCode>General</c:formatCode>
                  <c:ptCount val="20"/>
                  <c:pt idx="0">
                    <c:v>4204.3553909744905</c:v>
                  </c:pt>
                  <c:pt idx="1">
                    <c:v>3590.8105443963609</c:v>
                  </c:pt>
                  <c:pt idx="2">
                    <c:v>4404.9373600481103</c:v>
                  </c:pt>
                  <c:pt idx="3">
                    <c:v>4247.6181686178206</c:v>
                  </c:pt>
                  <c:pt idx="4">
                    <c:v>7574.9190673684461</c:v>
                  </c:pt>
                  <c:pt idx="5">
                    <c:v>6697.8645751445811</c:v>
                  </c:pt>
                  <c:pt idx="6">
                    <c:v>9435.2185060316206</c:v>
                  </c:pt>
                  <c:pt idx="7">
                    <c:v>3830.7223113275531</c:v>
                  </c:pt>
                  <c:pt idx="8">
                    <c:v>8341.8501255911087</c:v>
                  </c:pt>
                  <c:pt idx="9">
                    <c:v>4931.9566513395794</c:v>
                  </c:pt>
                  <c:pt idx="10">
                    <c:v>2835.6784255309708</c:v>
                  </c:pt>
                  <c:pt idx="11">
                    <c:v>2945.8018595321737</c:v>
                  </c:pt>
                  <c:pt idx="12">
                    <c:v>2756.1239759347291</c:v>
                  </c:pt>
                  <c:pt idx="13">
                    <c:v>5552.4208664143689</c:v>
                  </c:pt>
                  <c:pt idx="14">
                    <c:v>5224.4405588679483</c:v>
                  </c:pt>
                  <c:pt idx="15">
                    <c:v>5367.1677294617684</c:v>
                  </c:pt>
                  <c:pt idx="16">
                    <c:v>5109.5560634111798</c:v>
                  </c:pt>
                  <c:pt idx="17">
                    <c:v>4741.2026620773377</c:v>
                  </c:pt>
                  <c:pt idx="18">
                    <c:v>4318.1929083031828</c:v>
                  </c:pt>
                  <c:pt idx="19">
                    <c:v>7405.6035949689667</c:v>
                  </c:pt>
                </c:numCache>
              </c:numRef>
            </c:plus>
            <c:minus>
              <c:numRef>
                <c:f>'rockfish release'!$R$150:$R$169</c:f>
                <c:numCache>
                  <c:formatCode>General</c:formatCode>
                  <c:ptCount val="20"/>
                  <c:pt idx="0">
                    <c:v>4204.3553909744905</c:v>
                  </c:pt>
                  <c:pt idx="1">
                    <c:v>3590.8105443963609</c:v>
                  </c:pt>
                  <c:pt idx="2">
                    <c:v>4404.9373600481103</c:v>
                  </c:pt>
                  <c:pt idx="3">
                    <c:v>4247.6181686178206</c:v>
                  </c:pt>
                  <c:pt idx="4">
                    <c:v>7574.9190673684461</c:v>
                  </c:pt>
                  <c:pt idx="5">
                    <c:v>6697.8645751445811</c:v>
                  </c:pt>
                  <c:pt idx="6">
                    <c:v>9435.2185060316206</c:v>
                  </c:pt>
                  <c:pt idx="7">
                    <c:v>3830.7223113275531</c:v>
                  </c:pt>
                  <c:pt idx="8">
                    <c:v>8341.8501255911087</c:v>
                  </c:pt>
                  <c:pt idx="9">
                    <c:v>4931.9566513395794</c:v>
                  </c:pt>
                  <c:pt idx="10">
                    <c:v>2835.6784255309708</c:v>
                  </c:pt>
                  <c:pt idx="11">
                    <c:v>2945.8018595321737</c:v>
                  </c:pt>
                  <c:pt idx="12">
                    <c:v>2756.1239759347291</c:v>
                  </c:pt>
                  <c:pt idx="13">
                    <c:v>5552.4208664143689</c:v>
                  </c:pt>
                  <c:pt idx="14">
                    <c:v>5224.4405588679483</c:v>
                  </c:pt>
                  <c:pt idx="15">
                    <c:v>5367.1677294617684</c:v>
                  </c:pt>
                  <c:pt idx="16">
                    <c:v>5109.5560634111798</c:v>
                  </c:pt>
                  <c:pt idx="17">
                    <c:v>4741.2026620773377</c:v>
                  </c:pt>
                  <c:pt idx="18">
                    <c:v>4318.1929083031828</c:v>
                  </c:pt>
                  <c:pt idx="19">
                    <c:v>7405.6035949689667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release'!$O$150:$O$169</c:f>
              <c:numCache>
                <c:formatCode>_(* #,##0_);_(* \(#,##0\);_(* "-"??_);_(@_)</c:formatCode>
                <c:ptCount val="20"/>
                <c:pt idx="0">
                  <c:v>4538.3196652012866</c:v>
                </c:pt>
                <c:pt idx="1">
                  <c:v>3876.0391527865058</c:v>
                </c:pt>
                <c:pt idx="2">
                  <c:v>4754.8344481061185</c:v>
                </c:pt>
                <c:pt idx="3">
                  <c:v>4585.018932102329</c:v>
                </c:pt>
                <c:pt idx="4">
                  <c:v>8176.6170955824855</c:v>
                </c:pt>
                <c:pt idx="5">
                  <c:v>7229.8955938613581</c:v>
                </c:pt>
                <c:pt idx="6">
                  <c:v>10184.685572327302</c:v>
                </c:pt>
                <c:pt idx="7">
                  <c:v>4135.0078146922851</c:v>
                </c:pt>
                <c:pt idx="8">
                  <c:v>9004.4677361009617</c:v>
                </c:pt>
                <c:pt idx="9">
                  <c:v>5323.7164267188155</c:v>
                </c:pt>
                <c:pt idx="10">
                  <c:v>3060.9246759683137</c:v>
                </c:pt>
                <c:pt idx="11">
                  <c:v>3179.7955371709668</c:v>
                </c:pt>
                <c:pt idx="12">
                  <c:v>1849.2385147891755</c:v>
                </c:pt>
                <c:pt idx="13">
                  <c:v>3391.7915162454874</c:v>
                </c:pt>
                <c:pt idx="14">
                  <c:v>2868.0712166172111</c:v>
                </c:pt>
                <c:pt idx="15">
                  <c:v>2887.6736842105265</c:v>
                </c:pt>
                <c:pt idx="16">
                  <c:v>3102.5311410064778</c:v>
                </c:pt>
                <c:pt idx="17">
                  <c:v>2899.7016016713092</c:v>
                </c:pt>
                <c:pt idx="18">
                  <c:v>2812.9211037699188</c:v>
                </c:pt>
                <c:pt idx="19">
                  <c:v>3495.8118195956449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D-4D76-B10A-1D7C76678BC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release'!$N$150:$N$169</c:f>
                <c:numCache>
                  <c:formatCode>General</c:formatCode>
                  <c:ptCount val="20"/>
                  <c:pt idx="0">
                    <c:v>4204.3553909744905</c:v>
                  </c:pt>
                  <c:pt idx="1">
                    <c:v>3590.8105443963609</c:v>
                  </c:pt>
                  <c:pt idx="2">
                    <c:v>4404.9373600481103</c:v>
                  </c:pt>
                  <c:pt idx="3">
                    <c:v>4247.6181686178206</c:v>
                  </c:pt>
                  <c:pt idx="4">
                    <c:v>7574.9190673684461</c:v>
                  </c:pt>
                  <c:pt idx="5">
                    <c:v>6697.8645751445811</c:v>
                  </c:pt>
                  <c:pt idx="6">
                    <c:v>9435.2185060316206</c:v>
                  </c:pt>
                  <c:pt idx="7">
                    <c:v>3830.7223113275531</c:v>
                  </c:pt>
                  <c:pt idx="8">
                    <c:v>8341.8501255911087</c:v>
                  </c:pt>
                  <c:pt idx="9">
                    <c:v>4931.9566513395794</c:v>
                  </c:pt>
                  <c:pt idx="10">
                    <c:v>2835.6784255309708</c:v>
                  </c:pt>
                  <c:pt idx="11">
                    <c:v>2945.8018595321737</c:v>
                  </c:pt>
                  <c:pt idx="12">
                    <c:v>2756.1239759347291</c:v>
                  </c:pt>
                  <c:pt idx="13">
                    <c:v>5552.4208664143689</c:v>
                  </c:pt>
                  <c:pt idx="14">
                    <c:v>5224.4405588679483</c:v>
                  </c:pt>
                  <c:pt idx="15">
                    <c:v>5367.1677294617684</c:v>
                  </c:pt>
                  <c:pt idx="16">
                    <c:v>5109.5560634111798</c:v>
                  </c:pt>
                  <c:pt idx="17">
                    <c:v>4741.2026620773377</c:v>
                  </c:pt>
                  <c:pt idx="18">
                    <c:v>4318.1929083031828</c:v>
                  </c:pt>
                  <c:pt idx="19">
                    <c:v>7405.6035949689667</c:v>
                  </c:pt>
                </c:numCache>
              </c:numRef>
            </c:plus>
            <c:minus>
              <c:numRef>
                <c:f>'rockfish release'!$N$150:$N$169</c:f>
                <c:numCache>
                  <c:formatCode>General</c:formatCode>
                  <c:ptCount val="20"/>
                  <c:pt idx="0">
                    <c:v>4204.3553909744905</c:v>
                  </c:pt>
                  <c:pt idx="1">
                    <c:v>3590.8105443963609</c:v>
                  </c:pt>
                  <c:pt idx="2">
                    <c:v>4404.9373600481103</c:v>
                  </c:pt>
                  <c:pt idx="3">
                    <c:v>4247.6181686178206</c:v>
                  </c:pt>
                  <c:pt idx="4">
                    <c:v>7574.9190673684461</c:v>
                  </c:pt>
                  <c:pt idx="5">
                    <c:v>6697.8645751445811</c:v>
                  </c:pt>
                  <c:pt idx="6">
                    <c:v>9435.2185060316206</c:v>
                  </c:pt>
                  <c:pt idx="7">
                    <c:v>3830.7223113275531</c:v>
                  </c:pt>
                  <c:pt idx="8">
                    <c:v>8341.8501255911087</c:v>
                  </c:pt>
                  <c:pt idx="9">
                    <c:v>4931.9566513395794</c:v>
                  </c:pt>
                  <c:pt idx="10">
                    <c:v>2835.6784255309708</c:v>
                  </c:pt>
                  <c:pt idx="11">
                    <c:v>2945.8018595321737</c:v>
                  </c:pt>
                  <c:pt idx="12">
                    <c:v>2756.1239759347291</c:v>
                  </c:pt>
                  <c:pt idx="13">
                    <c:v>5552.4208664143689</c:v>
                  </c:pt>
                  <c:pt idx="14">
                    <c:v>5224.4405588679483</c:v>
                  </c:pt>
                  <c:pt idx="15">
                    <c:v>5367.1677294617684</c:v>
                  </c:pt>
                  <c:pt idx="16">
                    <c:v>5109.5560634111798</c:v>
                  </c:pt>
                  <c:pt idx="17">
                    <c:v>4741.2026620773377</c:v>
                  </c:pt>
                  <c:pt idx="18">
                    <c:v>4318.1929083031828</c:v>
                  </c:pt>
                  <c:pt idx="19">
                    <c:v>7405.6035949689667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release'!$K$150:$K$169</c:f>
              <c:numCache>
                <c:formatCode>_(* #,##0_);_(* \(#,##0\);_(* "-"??_);_(@_)</c:formatCode>
                <c:ptCount val="20"/>
                <c:pt idx="0">
                  <c:v>5607.3196652012866</c:v>
                </c:pt>
                <c:pt idx="1">
                  <c:v>4789.0391527865058</c:v>
                </c:pt>
                <c:pt idx="2">
                  <c:v>5874.8344481061185</c:v>
                </c:pt>
                <c:pt idx="3">
                  <c:v>5665.018932102329</c:v>
                </c:pt>
                <c:pt idx="4">
                  <c:v>10102.617095582485</c:v>
                </c:pt>
                <c:pt idx="5">
                  <c:v>8932.8955938613581</c:v>
                </c:pt>
                <c:pt idx="6">
                  <c:v>12583.685572327302</c:v>
                </c:pt>
                <c:pt idx="7">
                  <c:v>5109.0078146922851</c:v>
                </c:pt>
                <c:pt idx="8">
                  <c:v>11125.467736100962</c:v>
                </c:pt>
                <c:pt idx="9">
                  <c:v>6577.7164267188155</c:v>
                </c:pt>
                <c:pt idx="10">
                  <c:v>3781.9246759683137</c:v>
                </c:pt>
                <c:pt idx="11">
                  <c:v>3928.7955371709668</c:v>
                </c:pt>
                <c:pt idx="12">
                  <c:v>2225.2385147891755</c:v>
                </c:pt>
                <c:pt idx="13">
                  <c:v>4286.7915162454874</c:v>
                </c:pt>
                <c:pt idx="14">
                  <c:v>3402.0712166172111</c:v>
                </c:pt>
                <c:pt idx="15">
                  <c:v>3601.6736842105265</c:v>
                </c:pt>
                <c:pt idx="16">
                  <c:v>3665.5311410064778</c:v>
                </c:pt>
                <c:pt idx="17">
                  <c:v>3800.7016016713092</c:v>
                </c:pt>
                <c:pt idx="18">
                  <c:v>3653.9211037699188</c:v>
                </c:pt>
                <c:pt idx="19">
                  <c:v>4218.8118195956449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D-4D76-B10A-1D7C76678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</a:t>
                </a:r>
                <a:r>
                  <a:rPr lang="en-US" sz="1000" b="0" i="0" u="none" strike="noStrike" baseline="0">
                    <a:effectLst/>
                  </a:rPr>
                  <a:t>Release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release'!$D$171:$D$190</c:f>
              <c:numCache>
                <c:formatCode>_(* #,##0_);_(* \(#,##0\);_(* "-"??_);_(@_)</c:formatCode>
                <c:ptCount val="20"/>
                <c:pt idx="0">
                  <c:v>748</c:v>
                </c:pt>
                <c:pt idx="1">
                  <c:v>1756</c:v>
                </c:pt>
                <c:pt idx="2">
                  <c:v>1756</c:v>
                </c:pt>
                <c:pt idx="3">
                  <c:v>1719</c:v>
                </c:pt>
                <c:pt idx="4">
                  <c:v>1548</c:v>
                </c:pt>
                <c:pt idx="5">
                  <c:v>1830</c:v>
                </c:pt>
                <c:pt idx="6">
                  <c:v>1432</c:v>
                </c:pt>
                <c:pt idx="7">
                  <c:v>1336</c:v>
                </c:pt>
                <c:pt idx="8">
                  <c:v>925</c:v>
                </c:pt>
                <c:pt idx="9">
                  <c:v>962</c:v>
                </c:pt>
                <c:pt idx="10">
                  <c:v>1119</c:v>
                </c:pt>
                <c:pt idx="11">
                  <c:v>810</c:v>
                </c:pt>
                <c:pt idx="12">
                  <c:v>594</c:v>
                </c:pt>
                <c:pt idx="13">
                  <c:v>621</c:v>
                </c:pt>
                <c:pt idx="14">
                  <c:v>604</c:v>
                </c:pt>
                <c:pt idx="15">
                  <c:v>794</c:v>
                </c:pt>
                <c:pt idx="16">
                  <c:v>736</c:v>
                </c:pt>
                <c:pt idx="17">
                  <c:v>1017</c:v>
                </c:pt>
                <c:pt idx="18">
                  <c:v>669</c:v>
                </c:pt>
                <c:pt idx="19">
                  <c:v>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C-4FAA-87CF-DA7DE8594493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release'!$R$171:$R$190</c:f>
                <c:numCache>
                  <c:formatCode>General</c:formatCode>
                  <c:ptCount val="20"/>
                  <c:pt idx="0">
                    <c:v>694.4521728775386</c:v>
                  </c:pt>
                  <c:pt idx="1">
                    <c:v>1630.2914646697297</c:v>
                  </c:pt>
                  <c:pt idx="2">
                    <c:v>1630.2914646697297</c:v>
                  </c:pt>
                  <c:pt idx="3">
                    <c:v>1595.9402208241829</c:v>
                  </c:pt>
                  <c:pt idx="4">
                    <c:v>1437.1817695380078</c:v>
                  </c:pt>
                  <c:pt idx="5">
                    <c:v>1698.993952360823</c:v>
                  </c:pt>
                  <c:pt idx="6">
                    <c:v>1329.4859780222396</c:v>
                  </c:pt>
                  <c:pt idx="7">
                    <c:v>1240.3584264229833</c:v>
                  </c:pt>
                  <c:pt idx="8">
                    <c:v>858.78109613866741</c:v>
                  </c:pt>
                  <c:pt idx="9">
                    <c:v>893.13233998421401</c:v>
                  </c:pt>
                  <c:pt idx="10">
                    <c:v>1038.8930233288311</c:v>
                  </c:pt>
                  <c:pt idx="11">
                    <c:v>752.01371661872497</c:v>
                  </c:pt>
                  <c:pt idx="12">
                    <c:v>1569.8168796690143</c:v>
                  </c:pt>
                  <c:pt idx="13">
                    <c:v>448.47293860626706</c:v>
                  </c:pt>
                  <c:pt idx="14">
                    <c:v>1972.5235359280193</c:v>
                  </c:pt>
                  <c:pt idx="15">
                    <c:v>1223.1650930760147</c:v>
                  </c:pt>
                  <c:pt idx="16">
                    <c:v>534.99413881760449</c:v>
                  </c:pt>
                  <c:pt idx="17">
                    <c:v>636.21096481067593</c:v>
                  </c:pt>
                  <c:pt idx="18">
                    <c:v>1295.1980477837185</c:v>
                  </c:pt>
                  <c:pt idx="19">
                    <c:v>1158.467731466124</c:v>
                  </c:pt>
                </c:numCache>
              </c:numRef>
            </c:plus>
            <c:minus>
              <c:numRef>
                <c:f>'rockfish release'!$R$171:$R$190</c:f>
                <c:numCache>
                  <c:formatCode>General</c:formatCode>
                  <c:ptCount val="20"/>
                  <c:pt idx="0">
                    <c:v>694.4521728775386</c:v>
                  </c:pt>
                  <c:pt idx="1">
                    <c:v>1630.2914646697297</c:v>
                  </c:pt>
                  <c:pt idx="2">
                    <c:v>1630.2914646697297</c:v>
                  </c:pt>
                  <c:pt idx="3">
                    <c:v>1595.9402208241829</c:v>
                  </c:pt>
                  <c:pt idx="4">
                    <c:v>1437.1817695380078</c:v>
                  </c:pt>
                  <c:pt idx="5">
                    <c:v>1698.993952360823</c:v>
                  </c:pt>
                  <c:pt idx="6">
                    <c:v>1329.4859780222396</c:v>
                  </c:pt>
                  <c:pt idx="7">
                    <c:v>1240.3584264229833</c:v>
                  </c:pt>
                  <c:pt idx="8">
                    <c:v>858.78109613866741</c:v>
                  </c:pt>
                  <c:pt idx="9">
                    <c:v>893.13233998421401</c:v>
                  </c:pt>
                  <c:pt idx="10">
                    <c:v>1038.8930233288311</c:v>
                  </c:pt>
                  <c:pt idx="11">
                    <c:v>752.01371661872497</c:v>
                  </c:pt>
                  <c:pt idx="12">
                    <c:v>1569.8168796690143</c:v>
                  </c:pt>
                  <c:pt idx="13">
                    <c:v>448.47293860626706</c:v>
                  </c:pt>
                  <c:pt idx="14">
                    <c:v>1972.5235359280193</c:v>
                  </c:pt>
                  <c:pt idx="15">
                    <c:v>1223.1650930760147</c:v>
                  </c:pt>
                  <c:pt idx="16">
                    <c:v>534.99413881760449</c:v>
                  </c:pt>
                  <c:pt idx="17">
                    <c:v>636.21096481067593</c:v>
                  </c:pt>
                  <c:pt idx="18">
                    <c:v>1295.1980477837185</c:v>
                  </c:pt>
                  <c:pt idx="19">
                    <c:v>1158.467731466124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release'!$O$171:$O$190</c:f>
              <c:numCache>
                <c:formatCode>_(* #,##0_);_(* \(#,##0\);_(* "-"??_);_(@_)</c:formatCode>
                <c:ptCount val="20"/>
                <c:pt idx="0">
                  <c:v>392.78817509006421</c:v>
                </c:pt>
                <c:pt idx="1">
                  <c:v>922.10699927560518</c:v>
                </c:pt>
                <c:pt idx="2">
                  <c:v>922.10699927560518</c:v>
                </c:pt>
                <c:pt idx="3">
                  <c:v>902.67763767355655</c:v>
                </c:pt>
                <c:pt idx="4">
                  <c:v>812.88247999922396</c:v>
                </c:pt>
                <c:pt idx="5">
                  <c:v>960.96572247970244</c:v>
                </c:pt>
                <c:pt idx="6">
                  <c:v>751.96880578739592</c:v>
                </c:pt>
                <c:pt idx="7">
                  <c:v>701.55748919829648</c:v>
                </c:pt>
                <c:pt idx="8">
                  <c:v>485.73404005121574</c:v>
                </c:pt>
                <c:pt idx="9">
                  <c:v>505.16340165326437</c:v>
                </c:pt>
                <c:pt idx="10">
                  <c:v>587.60690899168708</c:v>
                </c:pt>
                <c:pt idx="11">
                  <c:v>425.34548372052404</c:v>
                </c:pt>
                <c:pt idx="12">
                  <c:v>725.36287845546281</c:v>
                </c:pt>
                <c:pt idx="13">
                  <c:v>210.93639344262306</c:v>
                </c:pt>
                <c:pt idx="14">
                  <c:v>774.18622696411239</c:v>
                </c:pt>
                <c:pt idx="15">
                  <c:v>498.33045622688041</c:v>
                </c:pt>
                <c:pt idx="16">
                  <c:v>196.13046495489243</c:v>
                </c:pt>
                <c:pt idx="17">
                  <c:v>262.79743589743589</c:v>
                </c:pt>
                <c:pt idx="18">
                  <c:v>403.40867389491245</c:v>
                </c:pt>
                <c:pt idx="19">
                  <c:v>281.24095139607039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C-4FAA-87CF-DA7DE8594493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release'!$N$171:$N$190</c:f>
                <c:numCache>
                  <c:formatCode>General</c:formatCode>
                  <c:ptCount val="20"/>
                  <c:pt idx="0">
                    <c:v>694.4521728775386</c:v>
                  </c:pt>
                  <c:pt idx="1">
                    <c:v>1630.2914646697297</c:v>
                  </c:pt>
                  <c:pt idx="2">
                    <c:v>1630.2914646697297</c:v>
                  </c:pt>
                  <c:pt idx="3">
                    <c:v>1595.9402208241829</c:v>
                  </c:pt>
                  <c:pt idx="4">
                    <c:v>1437.1817695380078</c:v>
                  </c:pt>
                  <c:pt idx="5">
                    <c:v>1698.993952360823</c:v>
                  </c:pt>
                  <c:pt idx="6">
                    <c:v>1329.4859780222396</c:v>
                  </c:pt>
                  <c:pt idx="7">
                    <c:v>1240.3584264229833</c:v>
                  </c:pt>
                  <c:pt idx="8">
                    <c:v>858.78109613866741</c:v>
                  </c:pt>
                  <c:pt idx="9">
                    <c:v>893.13233998421401</c:v>
                  </c:pt>
                  <c:pt idx="10">
                    <c:v>1038.8930233288311</c:v>
                  </c:pt>
                  <c:pt idx="11">
                    <c:v>752.01371661872497</c:v>
                  </c:pt>
                  <c:pt idx="12">
                    <c:v>1569.8168796690143</c:v>
                  </c:pt>
                  <c:pt idx="13">
                    <c:v>448.47293860626706</c:v>
                  </c:pt>
                  <c:pt idx="14">
                    <c:v>1972.5235359280193</c:v>
                  </c:pt>
                  <c:pt idx="15">
                    <c:v>1223.1650930760147</c:v>
                  </c:pt>
                  <c:pt idx="16">
                    <c:v>534.99413881760449</c:v>
                  </c:pt>
                  <c:pt idx="17">
                    <c:v>636.21096481067593</c:v>
                  </c:pt>
                  <c:pt idx="18">
                    <c:v>1295.1980477837185</c:v>
                  </c:pt>
                  <c:pt idx="19">
                    <c:v>1158.467731466124</c:v>
                  </c:pt>
                </c:numCache>
              </c:numRef>
            </c:plus>
            <c:minus>
              <c:numRef>
                <c:f>'rockfish release'!$N$171:$N$190</c:f>
                <c:numCache>
                  <c:formatCode>General</c:formatCode>
                  <c:ptCount val="20"/>
                  <c:pt idx="0">
                    <c:v>694.4521728775386</c:v>
                  </c:pt>
                  <c:pt idx="1">
                    <c:v>1630.2914646697297</c:v>
                  </c:pt>
                  <c:pt idx="2">
                    <c:v>1630.2914646697297</c:v>
                  </c:pt>
                  <c:pt idx="3">
                    <c:v>1595.9402208241829</c:v>
                  </c:pt>
                  <c:pt idx="4">
                    <c:v>1437.1817695380078</c:v>
                  </c:pt>
                  <c:pt idx="5">
                    <c:v>1698.993952360823</c:v>
                  </c:pt>
                  <c:pt idx="6">
                    <c:v>1329.4859780222396</c:v>
                  </c:pt>
                  <c:pt idx="7">
                    <c:v>1240.3584264229833</c:v>
                  </c:pt>
                  <c:pt idx="8">
                    <c:v>858.78109613866741</c:v>
                  </c:pt>
                  <c:pt idx="9">
                    <c:v>893.13233998421401</c:v>
                  </c:pt>
                  <c:pt idx="10">
                    <c:v>1038.8930233288311</c:v>
                  </c:pt>
                  <c:pt idx="11">
                    <c:v>752.01371661872497</c:v>
                  </c:pt>
                  <c:pt idx="12">
                    <c:v>1569.8168796690143</c:v>
                  </c:pt>
                  <c:pt idx="13">
                    <c:v>448.47293860626706</c:v>
                  </c:pt>
                  <c:pt idx="14">
                    <c:v>1972.5235359280193</c:v>
                  </c:pt>
                  <c:pt idx="15">
                    <c:v>1223.1650930760147</c:v>
                  </c:pt>
                  <c:pt idx="16">
                    <c:v>534.99413881760449</c:v>
                  </c:pt>
                  <c:pt idx="17">
                    <c:v>636.21096481067593</c:v>
                  </c:pt>
                  <c:pt idx="18">
                    <c:v>1295.1980477837185</c:v>
                  </c:pt>
                  <c:pt idx="19">
                    <c:v>1158.467731466124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'rockfish release'!$B$3:$B$22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'rockfish release'!$K$171:$K$190</c:f>
              <c:numCache>
                <c:formatCode>_(* #,##0_);_(* \(#,##0\);_(* "-"??_);_(@_)</c:formatCode>
                <c:ptCount val="20"/>
                <c:pt idx="0">
                  <c:v>1140.7881750900642</c:v>
                </c:pt>
                <c:pt idx="1">
                  <c:v>2678.1069992756052</c:v>
                </c:pt>
                <c:pt idx="2">
                  <c:v>2678.1069992756052</c:v>
                </c:pt>
                <c:pt idx="3">
                  <c:v>2621.6776376735565</c:v>
                </c:pt>
                <c:pt idx="4">
                  <c:v>2360.882479999224</c:v>
                </c:pt>
                <c:pt idx="5">
                  <c:v>2790.9657224797024</c:v>
                </c:pt>
                <c:pt idx="6">
                  <c:v>2183.9688057873959</c:v>
                </c:pt>
                <c:pt idx="7">
                  <c:v>2037.5574891982965</c:v>
                </c:pt>
                <c:pt idx="8">
                  <c:v>1410.7340400512157</c:v>
                </c:pt>
                <c:pt idx="9">
                  <c:v>1467.1634016532644</c:v>
                </c:pt>
                <c:pt idx="10">
                  <c:v>1706.6069089916871</c:v>
                </c:pt>
                <c:pt idx="11">
                  <c:v>1235.345483720524</c:v>
                </c:pt>
                <c:pt idx="12">
                  <c:v>1319.3628784554628</c:v>
                </c:pt>
                <c:pt idx="13">
                  <c:v>831.93639344262306</c:v>
                </c:pt>
                <c:pt idx="14">
                  <c:v>1378.1862269641124</c:v>
                </c:pt>
                <c:pt idx="15">
                  <c:v>1292.3304562268804</c:v>
                </c:pt>
                <c:pt idx="16">
                  <c:v>932.13046495489243</c:v>
                </c:pt>
                <c:pt idx="17">
                  <c:v>1279.7974358974359</c:v>
                </c:pt>
                <c:pt idx="18">
                  <c:v>1072.4086738949125</c:v>
                </c:pt>
                <c:pt idx="19">
                  <c:v>1327.2409513960704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C-4FAA-87CF-DA7DE859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</a:t>
                </a:r>
                <a:r>
                  <a:rPr lang="en-US" sz="1000" b="0" i="0" u="none" strike="noStrike" baseline="0">
                    <a:effectLst/>
                  </a:rPr>
                  <a:t>Release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13" Type="http://schemas.openxmlformats.org/officeDocument/2006/relationships/chart" Target="../charts/chart76.xml"/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12" Type="http://schemas.openxmlformats.org/officeDocument/2006/relationships/chart" Target="../charts/chart75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11" Type="http://schemas.openxmlformats.org/officeDocument/2006/relationships/chart" Target="../charts/chart74.xml"/><Relationship Id="rId5" Type="http://schemas.openxmlformats.org/officeDocument/2006/relationships/chart" Target="../charts/chart68.xml"/><Relationship Id="rId15" Type="http://schemas.openxmlformats.org/officeDocument/2006/relationships/chart" Target="../charts/chart78.xml"/><Relationship Id="rId10" Type="http://schemas.openxmlformats.org/officeDocument/2006/relationships/chart" Target="../charts/chart73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Relationship Id="rId14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504825</xdr:colOff>
      <xdr:row>16</xdr:row>
      <xdr:rowOff>90489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09EF3-50F9-48CF-A2D0-AE6C3772B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0</xdr:row>
      <xdr:rowOff>0</xdr:rowOff>
    </xdr:from>
    <xdr:to>
      <xdr:col>15</xdr:col>
      <xdr:colOff>419100</xdr:colOff>
      <xdr:row>16</xdr:row>
      <xdr:rowOff>90489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B9BE21-3226-489B-B0C2-9A99ACE0E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0</xdr:row>
      <xdr:rowOff>0</xdr:rowOff>
    </xdr:from>
    <xdr:to>
      <xdr:col>23</xdr:col>
      <xdr:colOff>342900</xdr:colOff>
      <xdr:row>16</xdr:row>
      <xdr:rowOff>90489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E5A678-56C7-4863-A0B3-C3686E923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76200</xdr:rowOff>
    </xdr:from>
    <xdr:to>
      <xdr:col>7</xdr:col>
      <xdr:colOff>504825</xdr:colOff>
      <xdr:row>53</xdr:row>
      <xdr:rowOff>166689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8188FE-B59B-4DE4-8BCE-0B0EE70C3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390525</xdr:colOff>
      <xdr:row>0</xdr:row>
      <xdr:rowOff>0</xdr:rowOff>
    </xdr:from>
    <xdr:to>
      <xdr:col>31</xdr:col>
      <xdr:colOff>285750</xdr:colOff>
      <xdr:row>16</xdr:row>
      <xdr:rowOff>90489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B7414D-6408-4E9A-BF7D-954312346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542925</xdr:colOff>
      <xdr:row>37</xdr:row>
      <xdr:rowOff>76200</xdr:rowOff>
    </xdr:from>
    <xdr:to>
      <xdr:col>15</xdr:col>
      <xdr:colOff>438150</xdr:colOff>
      <xdr:row>53</xdr:row>
      <xdr:rowOff>166689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FFE538-B57A-44FD-A9FE-D4762ACA5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</xdr:row>
      <xdr:rowOff>123825</xdr:rowOff>
    </xdr:from>
    <xdr:to>
      <xdr:col>7</xdr:col>
      <xdr:colOff>504825</xdr:colOff>
      <xdr:row>33</xdr:row>
      <xdr:rowOff>23814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7D5D9D-2125-43EA-B867-C04BD1B59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476250</xdr:colOff>
      <xdr:row>37</xdr:row>
      <xdr:rowOff>66675</xdr:rowOff>
    </xdr:from>
    <xdr:to>
      <xdr:col>23</xdr:col>
      <xdr:colOff>371475</xdr:colOff>
      <xdr:row>53</xdr:row>
      <xdr:rowOff>157164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346DBB-865A-4E07-9852-12A4BB871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400050</xdr:colOff>
      <xdr:row>37</xdr:row>
      <xdr:rowOff>76200</xdr:rowOff>
    </xdr:from>
    <xdr:to>
      <xdr:col>31</xdr:col>
      <xdr:colOff>295275</xdr:colOff>
      <xdr:row>53</xdr:row>
      <xdr:rowOff>166689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EC7A0C-F2AD-4626-AC5E-FDF0A64BF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58</xdr:row>
      <xdr:rowOff>85725</xdr:rowOff>
    </xdr:from>
    <xdr:to>
      <xdr:col>7</xdr:col>
      <xdr:colOff>504825</xdr:colOff>
      <xdr:row>74</xdr:row>
      <xdr:rowOff>176214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B6D1FD-8662-4B3B-93D3-1A530CB3B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523875</xdr:colOff>
      <xdr:row>58</xdr:row>
      <xdr:rowOff>85725</xdr:rowOff>
    </xdr:from>
    <xdr:to>
      <xdr:col>15</xdr:col>
      <xdr:colOff>419100</xdr:colOff>
      <xdr:row>74</xdr:row>
      <xdr:rowOff>176214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A38999-307D-469F-82F1-278B3E1EF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447675</xdr:colOff>
      <xdr:row>58</xdr:row>
      <xdr:rowOff>85725</xdr:rowOff>
    </xdr:from>
    <xdr:to>
      <xdr:col>23</xdr:col>
      <xdr:colOff>342900</xdr:colOff>
      <xdr:row>74</xdr:row>
      <xdr:rowOff>176214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33C75F-FCA1-43E1-B1D3-EDDC808E5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381000</xdr:colOff>
      <xdr:row>58</xdr:row>
      <xdr:rowOff>95250</xdr:rowOff>
    </xdr:from>
    <xdr:to>
      <xdr:col>31</xdr:col>
      <xdr:colOff>276225</xdr:colOff>
      <xdr:row>74</xdr:row>
      <xdr:rowOff>185739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451F4E9-2F32-4429-8C1E-0D53BC25C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504825</xdr:colOff>
      <xdr:row>91</xdr:row>
      <xdr:rowOff>90489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4792893-8498-47B9-9166-C8C0861C1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514350</xdr:colOff>
      <xdr:row>74</xdr:row>
      <xdr:rowOff>180975</xdr:rowOff>
    </xdr:from>
    <xdr:to>
      <xdr:col>15</xdr:col>
      <xdr:colOff>409575</xdr:colOff>
      <xdr:row>91</xdr:row>
      <xdr:rowOff>80964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6C4E6E3-8EB8-49A4-8B98-08129A917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533400</xdr:colOff>
      <xdr:row>16</xdr:row>
      <xdr:rowOff>123825</xdr:rowOff>
    </xdr:from>
    <xdr:to>
      <xdr:col>15</xdr:col>
      <xdr:colOff>428625</xdr:colOff>
      <xdr:row>33</xdr:row>
      <xdr:rowOff>23814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237797E-6BAF-4994-A22B-4F697422B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314325</xdr:colOff>
      <xdr:row>37</xdr:row>
      <xdr:rowOff>85725</xdr:rowOff>
    </xdr:from>
    <xdr:to>
      <xdr:col>39</xdr:col>
      <xdr:colOff>209550</xdr:colOff>
      <xdr:row>53</xdr:row>
      <xdr:rowOff>176214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B7C19E1-55BF-4F7B-B4A5-62FA3ED93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447675</xdr:colOff>
      <xdr:row>75</xdr:row>
      <xdr:rowOff>0</xdr:rowOff>
    </xdr:from>
    <xdr:to>
      <xdr:col>23</xdr:col>
      <xdr:colOff>342900</xdr:colOff>
      <xdr:row>91</xdr:row>
      <xdr:rowOff>90489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9562F1F-939D-4231-BB0D-9E426F8FC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504825</xdr:colOff>
      <xdr:row>16</xdr:row>
      <xdr:rowOff>90489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B666C-E1C4-4EC7-B19D-E73290C2A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0</xdr:row>
      <xdr:rowOff>0</xdr:rowOff>
    </xdr:from>
    <xdr:to>
      <xdr:col>15</xdr:col>
      <xdr:colOff>428625</xdr:colOff>
      <xdr:row>16</xdr:row>
      <xdr:rowOff>90489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1B27A5A-7FFA-4664-A4E8-A9A7EEED0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0</xdr:row>
      <xdr:rowOff>0</xdr:rowOff>
    </xdr:from>
    <xdr:to>
      <xdr:col>23</xdr:col>
      <xdr:colOff>342900</xdr:colOff>
      <xdr:row>16</xdr:row>
      <xdr:rowOff>90489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3304F69-56D8-4CB8-94D3-AC0BFEF59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9525</xdr:rowOff>
    </xdr:from>
    <xdr:to>
      <xdr:col>7</xdr:col>
      <xdr:colOff>504825</xdr:colOff>
      <xdr:row>52</xdr:row>
      <xdr:rowOff>100014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2A478FA-CFAA-4191-898E-8F1A99680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371475</xdr:colOff>
      <xdr:row>0</xdr:row>
      <xdr:rowOff>0</xdr:rowOff>
    </xdr:from>
    <xdr:to>
      <xdr:col>31</xdr:col>
      <xdr:colOff>266700</xdr:colOff>
      <xdr:row>16</xdr:row>
      <xdr:rowOff>90489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372E1DA-3E7A-4EF0-B77A-9D2FC2F16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542925</xdr:colOff>
      <xdr:row>36</xdr:row>
      <xdr:rowOff>19050</xdr:rowOff>
    </xdr:from>
    <xdr:to>
      <xdr:col>15</xdr:col>
      <xdr:colOff>438150</xdr:colOff>
      <xdr:row>52</xdr:row>
      <xdr:rowOff>109539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89C2FC7-769A-4EE9-A556-1F52772C1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</xdr:row>
      <xdr:rowOff>66675</xdr:rowOff>
    </xdr:from>
    <xdr:to>
      <xdr:col>7</xdr:col>
      <xdr:colOff>504825</xdr:colOff>
      <xdr:row>32</xdr:row>
      <xdr:rowOff>157164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891EF26-AAA9-43DB-926D-265C00040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466725</xdr:colOff>
      <xdr:row>36</xdr:row>
      <xdr:rowOff>9525</xdr:rowOff>
    </xdr:from>
    <xdr:to>
      <xdr:col>23</xdr:col>
      <xdr:colOff>361950</xdr:colOff>
      <xdr:row>52</xdr:row>
      <xdr:rowOff>100014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11D389D-F356-49CD-A505-8DA3020CA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390525</xdr:colOff>
      <xdr:row>36</xdr:row>
      <xdr:rowOff>0</xdr:rowOff>
    </xdr:from>
    <xdr:to>
      <xdr:col>31</xdr:col>
      <xdr:colOff>285750</xdr:colOff>
      <xdr:row>52</xdr:row>
      <xdr:rowOff>90489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A83A112-4F43-4350-B744-05DD7B18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7</xdr:col>
      <xdr:colOff>504825</xdr:colOff>
      <xdr:row>72</xdr:row>
      <xdr:rowOff>90489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192D4FF-FE29-424D-A88A-F9FBBFD31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504825</xdr:colOff>
      <xdr:row>72</xdr:row>
      <xdr:rowOff>90489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80FDD6E-5332-42A0-BA2D-B5D357BC5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504825</xdr:colOff>
      <xdr:row>72</xdr:row>
      <xdr:rowOff>90489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755358F-D307-4D71-AA7C-48F76DAB7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0</xdr:colOff>
      <xdr:row>56</xdr:row>
      <xdr:rowOff>0</xdr:rowOff>
    </xdr:from>
    <xdr:to>
      <xdr:col>31</xdr:col>
      <xdr:colOff>504825</xdr:colOff>
      <xdr:row>72</xdr:row>
      <xdr:rowOff>90489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B1AEF65-46EA-4833-B656-2ED8E19C2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7</xdr:col>
      <xdr:colOff>504825</xdr:colOff>
      <xdr:row>89</xdr:row>
      <xdr:rowOff>90489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7B30C32-F476-4FF6-8536-E6AC23D25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73</xdr:row>
      <xdr:rowOff>0</xdr:rowOff>
    </xdr:from>
    <xdr:to>
      <xdr:col>15</xdr:col>
      <xdr:colOff>504825</xdr:colOff>
      <xdr:row>89</xdr:row>
      <xdr:rowOff>90489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77AA64E-97E3-43CC-9870-07317F9CC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533400</xdr:colOff>
      <xdr:row>16</xdr:row>
      <xdr:rowOff>133350</xdr:rowOff>
    </xdr:from>
    <xdr:to>
      <xdr:col>15</xdr:col>
      <xdr:colOff>428625</xdr:colOff>
      <xdr:row>33</xdr:row>
      <xdr:rowOff>33339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8BA86FF-E4C1-4875-879A-CADFA1589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323850</xdr:colOff>
      <xdr:row>36</xdr:row>
      <xdr:rowOff>0</xdr:rowOff>
    </xdr:from>
    <xdr:to>
      <xdr:col>39</xdr:col>
      <xdr:colOff>219075</xdr:colOff>
      <xdr:row>52</xdr:row>
      <xdr:rowOff>90489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12B8130-9C03-4186-B284-8FD629C6E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73</xdr:row>
      <xdr:rowOff>0</xdr:rowOff>
    </xdr:from>
    <xdr:to>
      <xdr:col>23</xdr:col>
      <xdr:colOff>504825</xdr:colOff>
      <xdr:row>89</xdr:row>
      <xdr:rowOff>90489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C008C11-82D2-4F39-8856-CAA6749B7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504825</xdr:colOff>
      <xdr:row>16</xdr:row>
      <xdr:rowOff>90489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0E67E-08C7-4481-9CAA-F242F42EA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0</xdr:row>
      <xdr:rowOff>0</xdr:rowOff>
    </xdr:from>
    <xdr:to>
      <xdr:col>15</xdr:col>
      <xdr:colOff>428625</xdr:colOff>
      <xdr:row>16</xdr:row>
      <xdr:rowOff>90489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2A0C4-C868-49FB-9A3A-58D836E32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0</xdr:row>
      <xdr:rowOff>9525</xdr:rowOff>
    </xdr:from>
    <xdr:to>
      <xdr:col>23</xdr:col>
      <xdr:colOff>342900</xdr:colOff>
      <xdr:row>16</xdr:row>
      <xdr:rowOff>100014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D6AE38-8A37-4747-8D5F-5CC634FD8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504825</xdr:colOff>
      <xdr:row>51</xdr:row>
      <xdr:rowOff>90489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36E8A2-8CC3-49DD-9191-38D114ED4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390525</xdr:colOff>
      <xdr:row>0</xdr:row>
      <xdr:rowOff>0</xdr:rowOff>
    </xdr:from>
    <xdr:to>
      <xdr:col>31</xdr:col>
      <xdr:colOff>285750</xdr:colOff>
      <xdr:row>16</xdr:row>
      <xdr:rowOff>90489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3E695E-85F2-4610-A32D-3B867E55B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552450</xdr:colOff>
      <xdr:row>35</xdr:row>
      <xdr:rowOff>9525</xdr:rowOff>
    </xdr:from>
    <xdr:to>
      <xdr:col>15</xdr:col>
      <xdr:colOff>447675</xdr:colOff>
      <xdr:row>51</xdr:row>
      <xdr:rowOff>100014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6393A0-6E77-4731-B738-1704CD353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16</xdr:row>
      <xdr:rowOff>123825</xdr:rowOff>
    </xdr:from>
    <xdr:to>
      <xdr:col>7</xdr:col>
      <xdr:colOff>523875</xdr:colOff>
      <xdr:row>33</xdr:row>
      <xdr:rowOff>23814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E70D40-A21A-43AF-9905-C883E1105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485775</xdr:colOff>
      <xdr:row>34</xdr:row>
      <xdr:rowOff>180975</xdr:rowOff>
    </xdr:from>
    <xdr:to>
      <xdr:col>23</xdr:col>
      <xdr:colOff>381000</xdr:colOff>
      <xdr:row>51</xdr:row>
      <xdr:rowOff>80964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A2EABD-A3EB-413C-9E77-02228F239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409575</xdr:colOff>
      <xdr:row>35</xdr:row>
      <xdr:rowOff>0</xdr:rowOff>
    </xdr:from>
    <xdr:to>
      <xdr:col>31</xdr:col>
      <xdr:colOff>304800</xdr:colOff>
      <xdr:row>51</xdr:row>
      <xdr:rowOff>90489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BEBBE6-39CB-4E99-BCBE-D582B64FE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7</xdr:col>
      <xdr:colOff>504825</xdr:colOff>
      <xdr:row>71</xdr:row>
      <xdr:rowOff>90489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499A34-25DF-418A-873F-BEA681E95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571500</xdr:colOff>
      <xdr:row>54</xdr:row>
      <xdr:rowOff>180975</xdr:rowOff>
    </xdr:from>
    <xdr:to>
      <xdr:col>15</xdr:col>
      <xdr:colOff>466725</xdr:colOff>
      <xdr:row>71</xdr:row>
      <xdr:rowOff>80964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38AF7D-C630-47A5-BC3D-503C675C3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514350</xdr:colOff>
      <xdr:row>54</xdr:row>
      <xdr:rowOff>180975</xdr:rowOff>
    </xdr:from>
    <xdr:to>
      <xdr:col>23</xdr:col>
      <xdr:colOff>409575</xdr:colOff>
      <xdr:row>71</xdr:row>
      <xdr:rowOff>80964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A3D5CA-B999-4E55-B6D3-89D4937C9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466725</xdr:colOff>
      <xdr:row>55</xdr:row>
      <xdr:rowOff>0</xdr:rowOff>
    </xdr:from>
    <xdr:to>
      <xdr:col>31</xdr:col>
      <xdr:colOff>361950</xdr:colOff>
      <xdr:row>71</xdr:row>
      <xdr:rowOff>90489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7EA122E-6544-4560-8AD9-C26D46AD4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71</xdr:row>
      <xdr:rowOff>104775</xdr:rowOff>
    </xdr:from>
    <xdr:to>
      <xdr:col>7</xdr:col>
      <xdr:colOff>504825</xdr:colOff>
      <xdr:row>88</xdr:row>
      <xdr:rowOff>4764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1C3E50E-7813-411B-A243-D945EE728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581025</xdr:colOff>
      <xdr:row>71</xdr:row>
      <xdr:rowOff>95250</xdr:rowOff>
    </xdr:from>
    <xdr:to>
      <xdr:col>15</xdr:col>
      <xdr:colOff>476250</xdr:colOff>
      <xdr:row>87</xdr:row>
      <xdr:rowOff>185739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8D4F96E-E995-468E-884A-0EA8A995B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542925</xdr:colOff>
      <xdr:row>16</xdr:row>
      <xdr:rowOff>142875</xdr:rowOff>
    </xdr:from>
    <xdr:to>
      <xdr:col>15</xdr:col>
      <xdr:colOff>438150</xdr:colOff>
      <xdr:row>33</xdr:row>
      <xdr:rowOff>42864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0F3014-3888-4620-8659-20808D19A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352425</xdr:colOff>
      <xdr:row>35</xdr:row>
      <xdr:rowOff>19050</xdr:rowOff>
    </xdr:from>
    <xdr:to>
      <xdr:col>39</xdr:col>
      <xdr:colOff>247650</xdr:colOff>
      <xdr:row>51</xdr:row>
      <xdr:rowOff>109539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E2DCD4A-FBC6-4D81-8BD1-7A5389D09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504825</xdr:colOff>
      <xdr:row>71</xdr:row>
      <xdr:rowOff>95250</xdr:rowOff>
    </xdr:from>
    <xdr:to>
      <xdr:col>23</xdr:col>
      <xdr:colOff>400050</xdr:colOff>
      <xdr:row>87</xdr:row>
      <xdr:rowOff>185739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A871482-DE34-4876-ADF0-88EA2D389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357186</xdr:colOff>
      <xdr:row>0</xdr:row>
      <xdr:rowOff>38100</xdr:rowOff>
    </xdr:from>
    <xdr:to>
      <xdr:col>31</xdr:col>
      <xdr:colOff>361949</xdr:colOff>
      <xdr:row>27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86768-6C9D-4DA1-BB50-421C747BC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27</xdr:row>
      <xdr:rowOff>95250</xdr:rowOff>
    </xdr:from>
    <xdr:to>
      <xdr:col>31</xdr:col>
      <xdr:colOff>366713</xdr:colOff>
      <xdr:row>54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0B61A5-158F-48FF-8CE0-0EF42D9AE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361950</xdr:colOff>
      <xdr:row>54</xdr:row>
      <xdr:rowOff>161925</xdr:rowOff>
    </xdr:from>
    <xdr:to>
      <xdr:col>31</xdr:col>
      <xdr:colOff>366713</xdr:colOff>
      <xdr:row>81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666EB4-377A-4DAD-940E-5D6F54E18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182561</xdr:colOff>
      <xdr:row>0</xdr:row>
      <xdr:rowOff>0</xdr:rowOff>
    </xdr:from>
    <xdr:to>
      <xdr:col>28</xdr:col>
      <xdr:colOff>190499</xdr:colOff>
      <xdr:row>27</xdr:row>
      <xdr:rowOff>49212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C65AE-4931-40C1-8FC8-ACDC19A23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27</xdr:row>
      <xdr:rowOff>47625</xdr:rowOff>
    </xdr:from>
    <xdr:to>
      <xdr:col>28</xdr:col>
      <xdr:colOff>188913</xdr:colOff>
      <xdr:row>54</xdr:row>
      <xdr:rowOff>96837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F616E-B63C-4E4F-B93F-05B817C00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209550</xdr:colOff>
      <xdr:row>54</xdr:row>
      <xdr:rowOff>130175</xdr:rowOff>
    </xdr:from>
    <xdr:to>
      <xdr:col>28</xdr:col>
      <xdr:colOff>217488</xdr:colOff>
      <xdr:row>80</xdr:row>
      <xdr:rowOff>179387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3F96F4-05AF-4266-A591-450722710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357186</xdr:colOff>
      <xdr:row>0</xdr:row>
      <xdr:rowOff>38100</xdr:rowOff>
    </xdr:from>
    <xdr:to>
      <xdr:col>33</xdr:col>
      <xdr:colOff>361949</xdr:colOff>
      <xdr:row>28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E84D7-22D7-4063-8D4C-445248714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361950</xdr:colOff>
      <xdr:row>28</xdr:row>
      <xdr:rowOff>95250</xdr:rowOff>
    </xdr:from>
    <xdr:to>
      <xdr:col>33</xdr:col>
      <xdr:colOff>366713</xdr:colOff>
      <xdr:row>55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93075A-ACE0-4737-A562-3FB9264C2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361950</xdr:colOff>
      <xdr:row>55</xdr:row>
      <xdr:rowOff>161925</xdr:rowOff>
    </xdr:from>
    <xdr:to>
      <xdr:col>33</xdr:col>
      <xdr:colOff>366713</xdr:colOff>
      <xdr:row>82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E85DA4-7FA7-4C79-A1DE-D4465632D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0</xdr:row>
      <xdr:rowOff>547687</xdr:rowOff>
    </xdr:from>
    <xdr:to>
      <xdr:col>17</xdr:col>
      <xdr:colOff>476250</xdr:colOff>
      <xdr:row>21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BAC0A-F77D-458F-A453-0ECF513C2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495300</xdr:colOff>
      <xdr:row>0</xdr:row>
      <xdr:rowOff>552450</xdr:rowOff>
    </xdr:from>
    <xdr:to>
      <xdr:col>27</xdr:col>
      <xdr:colOff>342901</xdr:colOff>
      <xdr:row>21</xdr:row>
      <xdr:rowOff>157164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A3EAE-8E98-4F64-A047-0EE0B7BA3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361950</xdr:colOff>
      <xdr:row>0</xdr:row>
      <xdr:rowOff>561975</xdr:rowOff>
    </xdr:from>
    <xdr:to>
      <xdr:col>37</xdr:col>
      <xdr:colOff>209551</xdr:colOff>
      <xdr:row>21</xdr:row>
      <xdr:rowOff>166689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0BB49F-9171-4189-854B-BE24B594E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21</xdr:row>
      <xdr:rowOff>161925</xdr:rowOff>
    </xdr:from>
    <xdr:to>
      <xdr:col>17</xdr:col>
      <xdr:colOff>476251</xdr:colOff>
      <xdr:row>42</xdr:row>
      <xdr:rowOff>147639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A0424F-95BE-41EE-9802-8849381FA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476250</xdr:colOff>
      <xdr:row>21</xdr:row>
      <xdr:rowOff>142875</xdr:rowOff>
    </xdr:from>
    <xdr:to>
      <xdr:col>27</xdr:col>
      <xdr:colOff>323851</xdr:colOff>
      <xdr:row>42</xdr:row>
      <xdr:rowOff>128589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628B64-64AD-46B4-A870-D95DBB11A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349250</xdr:colOff>
      <xdr:row>21</xdr:row>
      <xdr:rowOff>148166</xdr:rowOff>
    </xdr:from>
    <xdr:to>
      <xdr:col>37</xdr:col>
      <xdr:colOff>192618</xdr:colOff>
      <xdr:row>42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186104-DE8D-4D82-B0A7-CBE4E2652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423333</xdr:colOff>
      <xdr:row>47</xdr:row>
      <xdr:rowOff>169334</xdr:rowOff>
    </xdr:from>
    <xdr:to>
      <xdr:col>17</xdr:col>
      <xdr:colOff>266700</xdr:colOff>
      <xdr:row>63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16F16B-23D4-4B0F-B34E-60B0B05F3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257529</xdr:colOff>
      <xdr:row>47</xdr:row>
      <xdr:rowOff>176388</xdr:rowOff>
    </xdr:from>
    <xdr:to>
      <xdr:col>27</xdr:col>
      <xdr:colOff>107952</xdr:colOff>
      <xdr:row>64</xdr:row>
      <xdr:rowOff>7055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B934EC-C0F7-4A4A-BFBC-63F46D720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402167</xdr:colOff>
      <xdr:row>64</xdr:row>
      <xdr:rowOff>0</xdr:rowOff>
    </xdr:from>
    <xdr:to>
      <xdr:col>17</xdr:col>
      <xdr:colOff>245534</xdr:colOff>
      <xdr:row>79</xdr:row>
      <xdr:rowOff>137584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AA9EE2-C284-4403-BEE4-E13E83982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201083</xdr:colOff>
      <xdr:row>64</xdr:row>
      <xdr:rowOff>0</xdr:rowOff>
    </xdr:from>
    <xdr:to>
      <xdr:col>27</xdr:col>
      <xdr:colOff>44451</xdr:colOff>
      <xdr:row>79</xdr:row>
      <xdr:rowOff>116417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177C0C4-FCE6-49C2-BEB5-ADE452DDA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21167</xdr:colOff>
      <xdr:row>64</xdr:row>
      <xdr:rowOff>0</xdr:rowOff>
    </xdr:from>
    <xdr:to>
      <xdr:col>36</xdr:col>
      <xdr:colOff>478368</xdr:colOff>
      <xdr:row>79</xdr:row>
      <xdr:rowOff>127001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433752-05FA-41FE-A53B-7B1DEFB90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402167</xdr:colOff>
      <xdr:row>79</xdr:row>
      <xdr:rowOff>116417</xdr:rowOff>
    </xdr:from>
    <xdr:to>
      <xdr:col>17</xdr:col>
      <xdr:colOff>245534</xdr:colOff>
      <xdr:row>100</xdr:row>
      <xdr:rowOff>95251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9EB6101-7E8F-4200-ADD8-9F19E3C59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201083</xdr:colOff>
      <xdr:row>79</xdr:row>
      <xdr:rowOff>116417</xdr:rowOff>
    </xdr:from>
    <xdr:to>
      <xdr:col>27</xdr:col>
      <xdr:colOff>44451</xdr:colOff>
      <xdr:row>100</xdr:row>
      <xdr:rowOff>95251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D9E36C6-597F-4F3E-80E1-681CDBE03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31750</xdr:colOff>
      <xdr:row>79</xdr:row>
      <xdr:rowOff>105834</xdr:rowOff>
    </xdr:from>
    <xdr:to>
      <xdr:col>36</xdr:col>
      <xdr:colOff>488951</xdr:colOff>
      <xdr:row>100</xdr:row>
      <xdr:rowOff>84668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CA20C1F-4FEA-49FB-8E8E-DE7D45B04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381000</xdr:colOff>
      <xdr:row>100</xdr:row>
      <xdr:rowOff>95250</xdr:rowOff>
    </xdr:from>
    <xdr:to>
      <xdr:col>17</xdr:col>
      <xdr:colOff>224367</xdr:colOff>
      <xdr:row>120</xdr:row>
      <xdr:rowOff>74084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BC75871-2C17-4018-9E21-0027637F2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book_release_for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pecies_comp_Region2_for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pecies_comp_Region1_for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book_release_forR"/>
    </sheetNames>
    <sheetDataSet>
      <sheetData sheetId="0" refreshError="1">
        <row r="2">
          <cell r="E2">
            <v>768</v>
          </cell>
          <cell r="F2">
            <v>2</v>
          </cell>
          <cell r="G2" t="str">
            <v>NA</v>
          </cell>
          <cell r="K2">
            <v>0.32071441299999998</v>
          </cell>
          <cell r="L2">
            <v>4.8300000000000003E-2</v>
          </cell>
          <cell r="N2">
            <v>2.2932327999999998E-2</v>
          </cell>
          <cell r="O2">
            <v>3.9300000000000001E-4</v>
          </cell>
        </row>
        <row r="3">
          <cell r="E3">
            <v>1949</v>
          </cell>
          <cell r="F3">
            <v>51</v>
          </cell>
          <cell r="G3" t="str">
            <v>NA</v>
          </cell>
        </row>
        <row r="4">
          <cell r="E4">
            <v>853</v>
          </cell>
          <cell r="F4">
            <v>57</v>
          </cell>
          <cell r="G4" t="str">
            <v>NA</v>
          </cell>
        </row>
        <row r="5">
          <cell r="E5">
            <v>696</v>
          </cell>
          <cell r="F5">
            <v>12</v>
          </cell>
          <cell r="G5" t="str">
            <v>NA</v>
          </cell>
        </row>
        <row r="6">
          <cell r="E6">
            <v>776</v>
          </cell>
          <cell r="F6">
            <v>42</v>
          </cell>
          <cell r="G6" t="str">
            <v>NA</v>
          </cell>
        </row>
        <row r="7">
          <cell r="E7">
            <v>641</v>
          </cell>
          <cell r="F7">
            <v>117</v>
          </cell>
          <cell r="G7" t="str">
            <v>NA</v>
          </cell>
        </row>
        <row r="8">
          <cell r="E8">
            <v>1375</v>
          </cell>
          <cell r="F8">
            <v>51</v>
          </cell>
          <cell r="G8" t="str">
            <v>NA</v>
          </cell>
        </row>
        <row r="9">
          <cell r="E9">
            <v>806</v>
          </cell>
          <cell r="F9">
            <v>36</v>
          </cell>
          <cell r="G9">
            <v>14</v>
          </cell>
        </row>
        <row r="10">
          <cell r="E10">
            <v>2759</v>
          </cell>
          <cell r="F10">
            <v>76</v>
          </cell>
          <cell r="G10">
            <v>8</v>
          </cell>
        </row>
        <row r="11">
          <cell r="E11">
            <v>1449</v>
          </cell>
          <cell r="F11">
            <v>38</v>
          </cell>
          <cell r="G11">
            <v>11</v>
          </cell>
        </row>
        <row r="12">
          <cell r="E12">
            <v>1522</v>
          </cell>
          <cell r="F12">
            <v>42</v>
          </cell>
          <cell r="G12">
            <v>19</v>
          </cell>
        </row>
        <row r="13">
          <cell r="E13">
            <v>1227</v>
          </cell>
          <cell r="F13">
            <v>178</v>
          </cell>
          <cell r="G13">
            <v>5</v>
          </cell>
        </row>
        <row r="14">
          <cell r="E14">
            <v>2185</v>
          </cell>
          <cell r="F14">
            <v>232</v>
          </cell>
          <cell r="G14">
            <v>13</v>
          </cell>
        </row>
        <row r="15">
          <cell r="E15">
            <v>1166</v>
          </cell>
          <cell r="F15">
            <v>174</v>
          </cell>
          <cell r="G15">
            <v>38</v>
          </cell>
        </row>
        <row r="16">
          <cell r="E16">
            <v>1543</v>
          </cell>
          <cell r="F16">
            <v>179</v>
          </cell>
          <cell r="G16">
            <v>64</v>
          </cell>
        </row>
        <row r="17">
          <cell r="E17">
            <v>1973</v>
          </cell>
          <cell r="F17">
            <v>317</v>
          </cell>
          <cell r="G17">
            <v>85</v>
          </cell>
        </row>
        <row r="18">
          <cell r="E18">
            <v>1260</v>
          </cell>
          <cell r="F18">
            <v>294</v>
          </cell>
          <cell r="G18">
            <v>81</v>
          </cell>
        </row>
        <row r="19">
          <cell r="E19">
            <v>1106</v>
          </cell>
          <cell r="F19">
            <v>160</v>
          </cell>
          <cell r="G19">
            <v>82</v>
          </cell>
        </row>
        <row r="20">
          <cell r="E20">
            <v>1185</v>
          </cell>
          <cell r="F20">
            <v>173</v>
          </cell>
          <cell r="G20">
            <v>26</v>
          </cell>
        </row>
        <row r="21">
          <cell r="E21">
            <v>862</v>
          </cell>
          <cell r="F21">
            <v>10</v>
          </cell>
          <cell r="G21">
            <v>7</v>
          </cell>
        </row>
        <row r="86">
          <cell r="E86">
            <v>523</v>
          </cell>
          <cell r="F86">
            <v>98</v>
          </cell>
          <cell r="G86" t="str">
            <v>NA</v>
          </cell>
          <cell r="K86">
            <v>0.26616607799999997</v>
          </cell>
          <cell r="L86">
            <v>4.7300000000000002E-2</v>
          </cell>
        </row>
        <row r="87">
          <cell r="E87">
            <v>657</v>
          </cell>
          <cell r="F87">
            <v>117</v>
          </cell>
          <cell r="G87" t="str">
            <v>NA</v>
          </cell>
        </row>
        <row r="88">
          <cell r="E88">
            <v>623</v>
          </cell>
          <cell r="F88">
            <v>107</v>
          </cell>
          <cell r="G88" t="str">
            <v>NA</v>
          </cell>
        </row>
        <row r="89">
          <cell r="E89">
            <v>1501</v>
          </cell>
          <cell r="F89">
            <v>135</v>
          </cell>
          <cell r="G89" t="str">
            <v>NA</v>
          </cell>
        </row>
        <row r="90">
          <cell r="E90">
            <v>2929</v>
          </cell>
          <cell r="F90">
            <v>337</v>
          </cell>
          <cell r="G90" t="str">
            <v>NA</v>
          </cell>
        </row>
        <row r="91">
          <cell r="E91">
            <v>3381</v>
          </cell>
          <cell r="F91">
            <v>140</v>
          </cell>
          <cell r="G91" t="str">
            <v>NA</v>
          </cell>
        </row>
        <row r="92">
          <cell r="E92">
            <v>2101</v>
          </cell>
          <cell r="F92">
            <v>103</v>
          </cell>
          <cell r="G92" t="str">
            <v>NA</v>
          </cell>
        </row>
        <row r="93">
          <cell r="E93">
            <v>1399</v>
          </cell>
          <cell r="F93">
            <v>105</v>
          </cell>
          <cell r="G93">
            <v>10</v>
          </cell>
        </row>
        <row r="94">
          <cell r="E94">
            <v>1226</v>
          </cell>
          <cell r="F94">
            <v>36</v>
          </cell>
          <cell r="G94">
            <v>3</v>
          </cell>
        </row>
        <row r="95">
          <cell r="E95">
            <v>689</v>
          </cell>
          <cell r="F95">
            <v>48</v>
          </cell>
          <cell r="G95">
            <v>12</v>
          </cell>
        </row>
        <row r="96">
          <cell r="E96">
            <v>538</v>
          </cell>
          <cell r="F96">
            <v>67</v>
          </cell>
          <cell r="G96">
            <v>1</v>
          </cell>
        </row>
        <row r="97">
          <cell r="E97">
            <v>546</v>
          </cell>
          <cell r="F97">
            <v>144</v>
          </cell>
          <cell r="G97">
            <v>18</v>
          </cell>
        </row>
        <row r="98">
          <cell r="E98">
            <v>640</v>
          </cell>
          <cell r="F98">
            <v>222</v>
          </cell>
          <cell r="G98">
            <v>42</v>
          </cell>
        </row>
        <row r="99">
          <cell r="E99">
            <v>298</v>
          </cell>
          <cell r="F99">
            <v>46</v>
          </cell>
          <cell r="G99">
            <v>33</v>
          </cell>
        </row>
        <row r="100">
          <cell r="E100">
            <v>460</v>
          </cell>
          <cell r="F100">
            <v>104</v>
          </cell>
          <cell r="G100">
            <v>51</v>
          </cell>
        </row>
        <row r="101">
          <cell r="E101">
            <v>287</v>
          </cell>
          <cell r="F101">
            <v>64</v>
          </cell>
          <cell r="G101">
            <v>4</v>
          </cell>
        </row>
        <row r="102">
          <cell r="E102">
            <v>486</v>
          </cell>
          <cell r="F102">
            <v>123</v>
          </cell>
          <cell r="G102">
            <v>15</v>
          </cell>
        </row>
        <row r="103">
          <cell r="E103">
            <v>355</v>
          </cell>
          <cell r="F103">
            <v>86</v>
          </cell>
          <cell r="G103">
            <v>25</v>
          </cell>
        </row>
        <row r="104">
          <cell r="E104">
            <v>228</v>
          </cell>
          <cell r="F104">
            <v>28</v>
          </cell>
          <cell r="G104">
            <v>9</v>
          </cell>
        </row>
        <row r="105">
          <cell r="E105">
            <v>342</v>
          </cell>
          <cell r="F105">
            <v>36</v>
          </cell>
          <cell r="G105">
            <v>15</v>
          </cell>
        </row>
        <row r="106">
          <cell r="E106">
            <v>306</v>
          </cell>
          <cell r="F106">
            <v>42</v>
          </cell>
          <cell r="G106">
            <v>23</v>
          </cell>
        </row>
        <row r="107">
          <cell r="E107">
            <v>301</v>
          </cell>
          <cell r="F107">
            <v>133</v>
          </cell>
          <cell r="G107" t="str">
            <v>NA</v>
          </cell>
          <cell r="K107">
            <v>0.16064281</v>
          </cell>
          <cell r="L107">
            <v>9.1499999999999998E-2</v>
          </cell>
          <cell r="N107">
            <v>3.1793780000000001E-3</v>
          </cell>
          <cell r="O107">
            <v>2.1999999999999999E-5</v>
          </cell>
        </row>
        <row r="108">
          <cell r="E108">
            <v>1035</v>
          </cell>
          <cell r="F108">
            <v>159</v>
          </cell>
          <cell r="G108" t="str">
            <v>NA</v>
          </cell>
        </row>
        <row r="109">
          <cell r="E109">
            <v>385</v>
          </cell>
          <cell r="F109">
            <v>163</v>
          </cell>
          <cell r="G109" t="str">
            <v>NA</v>
          </cell>
        </row>
        <row r="110">
          <cell r="E110">
            <v>695</v>
          </cell>
          <cell r="F110">
            <v>41</v>
          </cell>
          <cell r="G110" t="str">
            <v>NA</v>
          </cell>
        </row>
        <row r="111">
          <cell r="E111">
            <v>834</v>
          </cell>
          <cell r="F111">
            <v>44</v>
          </cell>
          <cell r="G111" t="str">
            <v>NA</v>
          </cell>
        </row>
        <row r="112">
          <cell r="E112">
            <v>420</v>
          </cell>
          <cell r="F112">
            <v>33</v>
          </cell>
          <cell r="G112" t="str">
            <v>NA</v>
          </cell>
        </row>
        <row r="113">
          <cell r="E113">
            <v>697</v>
          </cell>
          <cell r="F113">
            <v>47</v>
          </cell>
          <cell r="G113" t="str">
            <v>NA</v>
          </cell>
        </row>
        <row r="114">
          <cell r="E114">
            <v>795</v>
          </cell>
          <cell r="F114">
            <v>27</v>
          </cell>
          <cell r="G114">
            <v>4</v>
          </cell>
        </row>
        <row r="115">
          <cell r="E115">
            <v>2611</v>
          </cell>
          <cell r="F115">
            <v>50</v>
          </cell>
          <cell r="G115">
            <v>0</v>
          </cell>
        </row>
        <row r="116">
          <cell r="E116">
            <v>786</v>
          </cell>
          <cell r="F116">
            <v>116</v>
          </cell>
          <cell r="G116">
            <v>5</v>
          </cell>
        </row>
        <row r="117">
          <cell r="E117">
            <v>604</v>
          </cell>
          <cell r="F117">
            <v>33</v>
          </cell>
          <cell r="G117">
            <v>7</v>
          </cell>
        </row>
        <row r="118">
          <cell r="E118">
            <v>1014</v>
          </cell>
          <cell r="F118">
            <v>195</v>
          </cell>
          <cell r="G118">
            <v>2</v>
          </cell>
        </row>
        <row r="119">
          <cell r="E119">
            <v>489</v>
          </cell>
          <cell r="F119">
            <v>2</v>
          </cell>
          <cell r="G119">
            <v>0</v>
          </cell>
        </row>
        <row r="120">
          <cell r="E120">
            <v>524</v>
          </cell>
          <cell r="F120">
            <v>16</v>
          </cell>
          <cell r="G120">
            <v>0</v>
          </cell>
        </row>
        <row r="121">
          <cell r="E121">
            <v>628</v>
          </cell>
          <cell r="F121">
            <v>7</v>
          </cell>
          <cell r="G121">
            <v>0</v>
          </cell>
        </row>
        <row r="122">
          <cell r="E122">
            <v>825</v>
          </cell>
          <cell r="F122">
            <v>10</v>
          </cell>
          <cell r="G122">
            <v>4</v>
          </cell>
        </row>
        <row r="123">
          <cell r="E123">
            <v>758</v>
          </cell>
          <cell r="F123">
            <v>11</v>
          </cell>
          <cell r="G123">
            <v>11</v>
          </cell>
        </row>
        <row r="124">
          <cell r="E124">
            <v>996</v>
          </cell>
          <cell r="F124">
            <v>10</v>
          </cell>
          <cell r="G124">
            <v>1</v>
          </cell>
        </row>
        <row r="125">
          <cell r="E125">
            <v>745</v>
          </cell>
          <cell r="F125">
            <v>0</v>
          </cell>
          <cell r="G125">
            <v>0</v>
          </cell>
        </row>
        <row r="126">
          <cell r="E126">
            <v>659</v>
          </cell>
          <cell r="F126">
            <v>71</v>
          </cell>
          <cell r="G126">
            <v>1</v>
          </cell>
        </row>
        <row r="127">
          <cell r="E127">
            <v>675</v>
          </cell>
          <cell r="F127">
            <v>0</v>
          </cell>
          <cell r="G127">
            <v>0</v>
          </cell>
        </row>
        <row r="149">
          <cell r="E149">
            <v>3084</v>
          </cell>
          <cell r="F149">
            <v>125</v>
          </cell>
          <cell r="G149" t="str">
            <v>NA</v>
          </cell>
        </row>
        <row r="150">
          <cell r="E150">
            <v>5410</v>
          </cell>
          <cell r="F150">
            <v>1077</v>
          </cell>
          <cell r="G150" t="str">
            <v>NA</v>
          </cell>
        </row>
        <row r="151">
          <cell r="E151">
            <v>5021</v>
          </cell>
          <cell r="F151">
            <v>284</v>
          </cell>
          <cell r="G151" t="str">
            <v>NA</v>
          </cell>
        </row>
        <row r="152">
          <cell r="E152">
            <v>3608</v>
          </cell>
          <cell r="F152">
            <v>274</v>
          </cell>
          <cell r="G152" t="str">
            <v>NA</v>
          </cell>
        </row>
        <row r="153">
          <cell r="E153">
            <v>3621</v>
          </cell>
          <cell r="F153">
            <v>608</v>
          </cell>
          <cell r="G153" t="str">
            <v>NA</v>
          </cell>
        </row>
        <row r="154">
          <cell r="E154">
            <v>4578</v>
          </cell>
          <cell r="F154">
            <v>394</v>
          </cell>
          <cell r="G154" t="str">
            <v>NA</v>
          </cell>
        </row>
        <row r="155">
          <cell r="E155">
            <v>4462</v>
          </cell>
          <cell r="F155">
            <v>529</v>
          </cell>
          <cell r="G155" t="str">
            <v>NA</v>
          </cell>
        </row>
        <row r="156">
          <cell r="E156">
            <v>3243</v>
          </cell>
          <cell r="F156">
            <v>440</v>
          </cell>
          <cell r="G156">
            <v>149</v>
          </cell>
        </row>
        <row r="157">
          <cell r="E157">
            <v>2816</v>
          </cell>
          <cell r="F157">
            <v>359</v>
          </cell>
          <cell r="G157">
            <v>94</v>
          </cell>
        </row>
        <row r="158">
          <cell r="E158">
            <v>2366</v>
          </cell>
          <cell r="F158">
            <v>396</v>
          </cell>
          <cell r="G158">
            <v>165</v>
          </cell>
        </row>
        <row r="159">
          <cell r="E159">
            <v>1435</v>
          </cell>
          <cell r="F159">
            <v>220</v>
          </cell>
          <cell r="G159">
            <v>91</v>
          </cell>
        </row>
        <row r="160">
          <cell r="E160">
            <v>1370</v>
          </cell>
          <cell r="F160">
            <v>297</v>
          </cell>
          <cell r="G160">
            <v>76</v>
          </cell>
        </row>
        <row r="161">
          <cell r="E161">
            <v>1223</v>
          </cell>
          <cell r="F161">
            <v>349</v>
          </cell>
          <cell r="G161">
            <v>110</v>
          </cell>
        </row>
        <row r="162">
          <cell r="E162">
            <v>860</v>
          </cell>
          <cell r="F162">
            <v>333</v>
          </cell>
          <cell r="G162">
            <v>128</v>
          </cell>
        </row>
        <row r="163">
          <cell r="E163">
            <v>1258</v>
          </cell>
          <cell r="F163">
            <v>414</v>
          </cell>
          <cell r="G163">
            <v>206</v>
          </cell>
        </row>
        <row r="164">
          <cell r="E164">
            <v>1220</v>
          </cell>
          <cell r="F164">
            <v>350</v>
          </cell>
          <cell r="G164">
            <v>150</v>
          </cell>
        </row>
        <row r="165">
          <cell r="E165">
            <v>1742</v>
          </cell>
          <cell r="F165">
            <v>346</v>
          </cell>
          <cell r="G165">
            <v>168</v>
          </cell>
        </row>
        <row r="166">
          <cell r="E166">
            <v>2162</v>
          </cell>
          <cell r="F166">
            <v>738</v>
          </cell>
          <cell r="G166">
            <v>339</v>
          </cell>
        </row>
        <row r="167">
          <cell r="E167">
            <v>859</v>
          </cell>
          <cell r="F167">
            <v>422</v>
          </cell>
          <cell r="G167">
            <v>164</v>
          </cell>
        </row>
        <row r="168">
          <cell r="E168">
            <v>1955</v>
          </cell>
          <cell r="F168">
            <v>921</v>
          </cell>
          <cell r="G168">
            <v>402</v>
          </cell>
        </row>
        <row r="169">
          <cell r="E169">
            <v>2629</v>
          </cell>
          <cell r="F169">
            <v>806</v>
          </cell>
          <cell r="G169">
            <v>393</v>
          </cell>
        </row>
        <row r="170">
          <cell r="E170">
            <v>1626</v>
          </cell>
          <cell r="F170">
            <v>110</v>
          </cell>
          <cell r="G170" t="str">
            <v>NA</v>
          </cell>
          <cell r="K170">
            <v>0.30887295100000001</v>
          </cell>
          <cell r="L170">
            <v>0.16</v>
          </cell>
        </row>
        <row r="171">
          <cell r="E171">
            <v>1877</v>
          </cell>
          <cell r="F171">
            <v>174</v>
          </cell>
          <cell r="G171" t="str">
            <v>NA</v>
          </cell>
        </row>
        <row r="172">
          <cell r="E172">
            <v>1787</v>
          </cell>
          <cell r="F172">
            <v>104</v>
          </cell>
          <cell r="G172" t="str">
            <v>NA</v>
          </cell>
        </row>
        <row r="173">
          <cell r="E173">
            <v>1782</v>
          </cell>
          <cell r="F173">
            <v>131</v>
          </cell>
          <cell r="G173" t="str">
            <v>NA</v>
          </cell>
        </row>
        <row r="174">
          <cell r="E174">
            <v>3026</v>
          </cell>
          <cell r="F174">
            <v>95</v>
          </cell>
          <cell r="G174" t="str">
            <v>NA</v>
          </cell>
        </row>
        <row r="175">
          <cell r="E175">
            <v>1598</v>
          </cell>
          <cell r="F175">
            <v>158</v>
          </cell>
          <cell r="G175" t="str">
            <v>NA</v>
          </cell>
        </row>
        <row r="176">
          <cell r="E176">
            <v>3881</v>
          </cell>
          <cell r="F176">
            <v>199</v>
          </cell>
          <cell r="G176" t="str">
            <v>NA</v>
          </cell>
        </row>
        <row r="177">
          <cell r="E177">
            <v>1605</v>
          </cell>
          <cell r="F177">
            <v>62</v>
          </cell>
          <cell r="G177">
            <v>0</v>
          </cell>
        </row>
        <row r="178">
          <cell r="E178">
            <v>1552</v>
          </cell>
          <cell r="F178">
            <v>179</v>
          </cell>
          <cell r="G178">
            <v>24</v>
          </cell>
        </row>
        <row r="179">
          <cell r="E179">
            <v>1448</v>
          </cell>
          <cell r="F179">
            <v>117</v>
          </cell>
          <cell r="G179">
            <v>8</v>
          </cell>
        </row>
        <row r="180">
          <cell r="E180">
            <v>1278</v>
          </cell>
          <cell r="F180">
            <v>39</v>
          </cell>
          <cell r="G180">
            <v>1</v>
          </cell>
        </row>
        <row r="181">
          <cell r="E181">
            <v>867</v>
          </cell>
          <cell r="F181">
            <v>108</v>
          </cell>
          <cell r="G181">
            <v>5</v>
          </cell>
        </row>
        <row r="182">
          <cell r="E182">
            <v>1141</v>
          </cell>
          <cell r="F182">
            <v>78</v>
          </cell>
          <cell r="G182">
            <v>3</v>
          </cell>
        </row>
        <row r="183">
          <cell r="E183">
            <v>841</v>
          </cell>
          <cell r="F183">
            <v>57</v>
          </cell>
          <cell r="G183">
            <v>3</v>
          </cell>
        </row>
        <row r="184">
          <cell r="E184">
            <v>609</v>
          </cell>
          <cell r="F184">
            <v>15</v>
          </cell>
          <cell r="G184">
            <v>9</v>
          </cell>
        </row>
        <row r="185">
          <cell r="E185">
            <v>899</v>
          </cell>
          <cell r="F185">
            <v>59</v>
          </cell>
          <cell r="G185">
            <v>1</v>
          </cell>
        </row>
        <row r="186">
          <cell r="E186">
            <v>823</v>
          </cell>
          <cell r="F186">
            <v>13</v>
          </cell>
          <cell r="G186">
            <v>0</v>
          </cell>
        </row>
        <row r="187">
          <cell r="E187">
            <v>931</v>
          </cell>
          <cell r="F187">
            <v>12</v>
          </cell>
          <cell r="G187">
            <v>7</v>
          </cell>
        </row>
        <row r="188">
          <cell r="E188">
            <v>452</v>
          </cell>
          <cell r="F188">
            <v>9</v>
          </cell>
          <cell r="G188">
            <v>8</v>
          </cell>
        </row>
        <row r="189">
          <cell r="E189">
            <v>438</v>
          </cell>
          <cell r="F189">
            <v>23</v>
          </cell>
          <cell r="G189">
            <v>20</v>
          </cell>
        </row>
        <row r="190">
          <cell r="E190">
            <v>1467</v>
          </cell>
          <cell r="F190">
            <v>16</v>
          </cell>
          <cell r="G190">
            <v>16</v>
          </cell>
        </row>
        <row r="191">
          <cell r="E191">
            <v>926</v>
          </cell>
          <cell r="F191">
            <v>143</v>
          </cell>
          <cell r="G191" t="str">
            <v>NA</v>
          </cell>
        </row>
        <row r="192">
          <cell r="E192">
            <v>787</v>
          </cell>
          <cell r="F192">
            <v>126</v>
          </cell>
          <cell r="G192" t="str">
            <v>NA</v>
          </cell>
        </row>
        <row r="193">
          <cell r="E193">
            <v>889</v>
          </cell>
          <cell r="F193">
            <v>231</v>
          </cell>
          <cell r="G193" t="str">
            <v>NA</v>
          </cell>
        </row>
        <row r="194">
          <cell r="E194">
            <v>922</v>
          </cell>
          <cell r="F194">
            <v>158</v>
          </cell>
          <cell r="G194" t="str">
            <v>NA</v>
          </cell>
        </row>
        <row r="195">
          <cell r="E195">
            <v>1610</v>
          </cell>
          <cell r="F195">
            <v>316</v>
          </cell>
          <cell r="G195" t="str">
            <v>NA</v>
          </cell>
        </row>
        <row r="196">
          <cell r="E196">
            <v>1434</v>
          </cell>
          <cell r="F196">
            <v>269</v>
          </cell>
          <cell r="G196" t="str">
            <v>NA</v>
          </cell>
        </row>
        <row r="197">
          <cell r="E197">
            <v>2068</v>
          </cell>
          <cell r="F197">
            <v>331</v>
          </cell>
          <cell r="G197" t="str">
            <v>NA</v>
          </cell>
        </row>
        <row r="198">
          <cell r="E198">
            <v>731</v>
          </cell>
          <cell r="F198">
            <v>243</v>
          </cell>
          <cell r="G198">
            <v>93</v>
          </cell>
        </row>
        <row r="199">
          <cell r="E199">
            <v>1791</v>
          </cell>
          <cell r="F199">
            <v>330</v>
          </cell>
          <cell r="G199">
            <v>77</v>
          </cell>
        </row>
        <row r="200">
          <cell r="E200">
            <v>979</v>
          </cell>
          <cell r="F200">
            <v>275</v>
          </cell>
          <cell r="G200">
            <v>55</v>
          </cell>
        </row>
        <row r="201">
          <cell r="E201">
            <v>603</v>
          </cell>
          <cell r="F201">
            <v>118</v>
          </cell>
          <cell r="G201">
            <v>51</v>
          </cell>
        </row>
        <row r="202">
          <cell r="E202">
            <v>588</v>
          </cell>
          <cell r="F202">
            <v>161</v>
          </cell>
          <cell r="G202">
            <v>70</v>
          </cell>
        </row>
        <row r="203">
          <cell r="E203">
            <v>303</v>
          </cell>
          <cell r="F203">
            <v>73</v>
          </cell>
          <cell r="G203">
            <v>16</v>
          </cell>
        </row>
        <row r="204">
          <cell r="E204">
            <v>682</v>
          </cell>
          <cell r="F204">
            <v>213</v>
          </cell>
          <cell r="G204">
            <v>43</v>
          </cell>
        </row>
        <row r="205">
          <cell r="E205">
            <v>456</v>
          </cell>
          <cell r="F205">
            <v>78</v>
          </cell>
          <cell r="G205">
            <v>19</v>
          </cell>
        </row>
        <row r="206">
          <cell r="E206">
            <v>524</v>
          </cell>
          <cell r="F206">
            <v>190</v>
          </cell>
          <cell r="G206">
            <v>27</v>
          </cell>
        </row>
        <row r="207">
          <cell r="E207">
            <v>464</v>
          </cell>
          <cell r="F207">
            <v>99</v>
          </cell>
          <cell r="G207">
            <v>22</v>
          </cell>
        </row>
        <row r="208">
          <cell r="E208">
            <v>720</v>
          </cell>
          <cell r="F208">
            <v>181</v>
          </cell>
          <cell r="G208">
            <v>81</v>
          </cell>
        </row>
        <row r="209">
          <cell r="E209">
            <v>589</v>
          </cell>
          <cell r="F209">
            <v>252</v>
          </cell>
          <cell r="G209">
            <v>61</v>
          </cell>
        </row>
        <row r="210">
          <cell r="E210">
            <v>364</v>
          </cell>
          <cell r="F210">
            <v>359</v>
          </cell>
          <cell r="G210">
            <v>72</v>
          </cell>
        </row>
        <row r="211">
          <cell r="E211">
            <v>444</v>
          </cell>
          <cell r="F211">
            <v>492</v>
          </cell>
          <cell r="G211">
            <v>141</v>
          </cell>
        </row>
        <row r="212">
          <cell r="E212">
            <v>689</v>
          </cell>
          <cell r="F212">
            <v>59</v>
          </cell>
          <cell r="G212" t="str">
            <v>NA</v>
          </cell>
        </row>
        <row r="213">
          <cell r="E213">
            <v>1670</v>
          </cell>
          <cell r="F213">
            <v>86</v>
          </cell>
          <cell r="G213" t="str">
            <v>NA</v>
          </cell>
        </row>
        <row r="214">
          <cell r="E214">
            <v>1662</v>
          </cell>
          <cell r="F214">
            <v>94</v>
          </cell>
          <cell r="G214" t="str">
            <v>NA</v>
          </cell>
        </row>
        <row r="215">
          <cell r="E215">
            <v>1543</v>
          </cell>
          <cell r="F215">
            <v>176</v>
          </cell>
          <cell r="G215" t="str">
            <v>NA</v>
          </cell>
        </row>
        <row r="216">
          <cell r="E216">
            <v>1372</v>
          </cell>
          <cell r="F216">
            <v>176</v>
          </cell>
          <cell r="G216" t="str">
            <v>NA</v>
          </cell>
        </row>
        <row r="217">
          <cell r="E217">
            <v>1662</v>
          </cell>
          <cell r="F217">
            <v>168</v>
          </cell>
          <cell r="G217" t="str">
            <v>NA</v>
          </cell>
        </row>
        <row r="218">
          <cell r="E218">
            <v>1329</v>
          </cell>
          <cell r="F218">
            <v>103</v>
          </cell>
          <cell r="G218" t="str">
            <v>NA</v>
          </cell>
        </row>
        <row r="219">
          <cell r="E219">
            <v>1123</v>
          </cell>
          <cell r="F219">
            <v>213</v>
          </cell>
          <cell r="G219">
            <v>166</v>
          </cell>
        </row>
        <row r="220">
          <cell r="E220">
            <v>678</v>
          </cell>
          <cell r="F220">
            <v>247</v>
          </cell>
          <cell r="G220">
            <v>217</v>
          </cell>
        </row>
        <row r="221">
          <cell r="E221">
            <v>737</v>
          </cell>
          <cell r="F221">
            <v>225</v>
          </cell>
          <cell r="G221">
            <v>191</v>
          </cell>
        </row>
        <row r="222">
          <cell r="E222">
            <v>887</v>
          </cell>
          <cell r="F222">
            <v>232</v>
          </cell>
          <cell r="G222">
            <v>200</v>
          </cell>
        </row>
        <row r="223">
          <cell r="E223">
            <v>490</v>
          </cell>
          <cell r="F223">
            <v>320</v>
          </cell>
          <cell r="G223">
            <v>257</v>
          </cell>
        </row>
        <row r="224">
          <cell r="E224">
            <v>409</v>
          </cell>
          <cell r="F224">
            <v>185</v>
          </cell>
          <cell r="G224">
            <v>115</v>
          </cell>
        </row>
        <row r="225">
          <cell r="E225">
            <v>502</v>
          </cell>
          <cell r="F225">
            <v>119</v>
          </cell>
          <cell r="G225">
            <v>74</v>
          </cell>
        </row>
        <row r="226">
          <cell r="E226">
            <v>420</v>
          </cell>
          <cell r="F226">
            <v>184</v>
          </cell>
          <cell r="G226">
            <v>89</v>
          </cell>
        </row>
        <row r="227">
          <cell r="E227">
            <v>488</v>
          </cell>
          <cell r="F227">
            <v>306</v>
          </cell>
          <cell r="G227">
            <v>222</v>
          </cell>
        </row>
        <row r="228">
          <cell r="E228">
            <v>550</v>
          </cell>
          <cell r="F228">
            <v>186</v>
          </cell>
          <cell r="G228">
            <v>127</v>
          </cell>
        </row>
        <row r="229">
          <cell r="E229">
            <v>745</v>
          </cell>
          <cell r="F229">
            <v>272</v>
          </cell>
          <cell r="G229">
            <v>188</v>
          </cell>
        </row>
        <row r="230">
          <cell r="E230">
            <v>398</v>
          </cell>
          <cell r="F230">
            <v>271</v>
          </cell>
          <cell r="G230">
            <v>178</v>
          </cell>
        </row>
        <row r="231">
          <cell r="E231">
            <v>546</v>
          </cell>
          <cell r="F231">
            <v>500</v>
          </cell>
          <cell r="G231">
            <v>355</v>
          </cell>
        </row>
        <row r="232">
          <cell r="E232">
            <v>689</v>
          </cell>
          <cell r="F232">
            <v>1148</v>
          </cell>
          <cell r="G232">
            <v>992</v>
          </cell>
        </row>
        <row r="317">
          <cell r="E317">
            <v>7112</v>
          </cell>
          <cell r="F317">
            <v>1378</v>
          </cell>
          <cell r="G317" t="str">
            <v>NA</v>
          </cell>
        </row>
        <row r="318">
          <cell r="E318">
            <v>4890</v>
          </cell>
          <cell r="F318">
            <v>1145</v>
          </cell>
          <cell r="G318" t="str">
            <v>NA</v>
          </cell>
        </row>
        <row r="319">
          <cell r="E319">
            <v>4504</v>
          </cell>
          <cell r="F319">
            <v>1090</v>
          </cell>
          <cell r="G319" t="str">
            <v>NA</v>
          </cell>
        </row>
        <row r="320">
          <cell r="E320">
            <v>5038</v>
          </cell>
          <cell r="F320">
            <v>1316</v>
          </cell>
          <cell r="G320" t="str">
            <v>NA</v>
          </cell>
        </row>
        <row r="321">
          <cell r="E321">
            <v>6652</v>
          </cell>
          <cell r="F321">
            <v>1549</v>
          </cell>
          <cell r="G321" t="str">
            <v>NA</v>
          </cell>
        </row>
        <row r="322">
          <cell r="E322">
            <v>5841</v>
          </cell>
          <cell r="F322">
            <v>1205</v>
          </cell>
          <cell r="G322" t="str">
            <v>NA</v>
          </cell>
        </row>
        <row r="323">
          <cell r="E323">
            <v>6379</v>
          </cell>
          <cell r="F323">
            <v>1735</v>
          </cell>
          <cell r="G323" t="str">
            <v>NA</v>
          </cell>
        </row>
        <row r="324">
          <cell r="E324">
            <v>4055</v>
          </cell>
          <cell r="F324">
            <v>1185</v>
          </cell>
          <cell r="G324">
            <v>677</v>
          </cell>
        </row>
        <row r="325">
          <cell r="E325">
            <v>4075</v>
          </cell>
          <cell r="F325">
            <v>1070</v>
          </cell>
          <cell r="G325">
            <v>678</v>
          </cell>
        </row>
        <row r="326">
          <cell r="E326">
            <v>3377</v>
          </cell>
          <cell r="F326">
            <v>1119</v>
          </cell>
          <cell r="G326">
            <v>561</v>
          </cell>
        </row>
        <row r="327">
          <cell r="E327">
            <v>1556</v>
          </cell>
          <cell r="F327">
            <v>472</v>
          </cell>
          <cell r="G327">
            <v>367</v>
          </cell>
        </row>
        <row r="328">
          <cell r="E328">
            <v>1525</v>
          </cell>
          <cell r="F328">
            <v>888</v>
          </cell>
          <cell r="G328">
            <v>659</v>
          </cell>
        </row>
        <row r="329">
          <cell r="E329">
            <v>2305</v>
          </cell>
          <cell r="F329">
            <v>1058</v>
          </cell>
          <cell r="G329">
            <v>647</v>
          </cell>
        </row>
        <row r="330">
          <cell r="E330">
            <v>1740</v>
          </cell>
          <cell r="F330">
            <v>1875</v>
          </cell>
          <cell r="G330">
            <v>1123</v>
          </cell>
        </row>
        <row r="331">
          <cell r="E331">
            <v>2144</v>
          </cell>
          <cell r="F331">
            <v>1501</v>
          </cell>
          <cell r="G331">
            <v>1053</v>
          </cell>
        </row>
        <row r="332">
          <cell r="E332">
            <v>1508</v>
          </cell>
          <cell r="F332">
            <v>1114</v>
          </cell>
          <cell r="G332">
            <v>737</v>
          </cell>
        </row>
        <row r="333">
          <cell r="E333">
            <v>1623</v>
          </cell>
          <cell r="F333">
            <v>1555</v>
          </cell>
          <cell r="G333">
            <v>908</v>
          </cell>
        </row>
        <row r="334">
          <cell r="E334">
            <v>1652</v>
          </cell>
          <cell r="F334">
            <v>1935</v>
          </cell>
          <cell r="G334">
            <v>926</v>
          </cell>
        </row>
        <row r="335">
          <cell r="E335">
            <v>2001</v>
          </cell>
          <cell r="F335">
            <v>3316</v>
          </cell>
          <cell r="G335">
            <v>1623</v>
          </cell>
        </row>
        <row r="336">
          <cell r="E336">
            <v>1905</v>
          </cell>
          <cell r="F336">
            <v>3527</v>
          </cell>
          <cell r="G336">
            <v>1460</v>
          </cell>
        </row>
        <row r="337">
          <cell r="E337">
            <v>2280</v>
          </cell>
          <cell r="F337">
            <v>3802</v>
          </cell>
          <cell r="G337">
            <v>1696</v>
          </cell>
        </row>
        <row r="380">
          <cell r="E380">
            <v>5046</v>
          </cell>
          <cell r="F380">
            <v>1645</v>
          </cell>
          <cell r="G380" t="str">
            <v>NA</v>
          </cell>
        </row>
        <row r="381">
          <cell r="E381">
            <v>5401</v>
          </cell>
          <cell r="F381">
            <v>2164</v>
          </cell>
          <cell r="G381" t="str">
            <v>NA</v>
          </cell>
        </row>
        <row r="382">
          <cell r="E382">
            <v>4017</v>
          </cell>
          <cell r="F382">
            <v>1327</v>
          </cell>
          <cell r="G382" t="str">
            <v>NA</v>
          </cell>
        </row>
        <row r="383">
          <cell r="E383">
            <v>3909</v>
          </cell>
          <cell r="F383">
            <v>1129</v>
          </cell>
          <cell r="G383" t="str">
            <v>NA</v>
          </cell>
        </row>
        <row r="384">
          <cell r="E384">
            <v>4702</v>
          </cell>
          <cell r="F384">
            <v>1422</v>
          </cell>
          <cell r="G384" t="str">
            <v>NA</v>
          </cell>
        </row>
        <row r="385">
          <cell r="E385">
            <v>3725</v>
          </cell>
          <cell r="F385">
            <v>1124</v>
          </cell>
          <cell r="G385" t="str">
            <v>NA</v>
          </cell>
        </row>
        <row r="386">
          <cell r="E386">
            <v>4750</v>
          </cell>
          <cell r="F386">
            <v>1305</v>
          </cell>
          <cell r="G386" t="str">
            <v>NA</v>
          </cell>
        </row>
        <row r="387">
          <cell r="E387">
            <v>3633</v>
          </cell>
          <cell r="F387">
            <v>1141</v>
          </cell>
          <cell r="G387">
            <v>122</v>
          </cell>
        </row>
        <row r="388">
          <cell r="E388">
            <v>1890</v>
          </cell>
          <cell r="F388">
            <v>452</v>
          </cell>
          <cell r="G388">
            <v>100</v>
          </cell>
        </row>
        <row r="389">
          <cell r="E389">
            <v>2036</v>
          </cell>
          <cell r="F389">
            <v>734</v>
          </cell>
          <cell r="G389">
            <v>108</v>
          </cell>
        </row>
        <row r="390">
          <cell r="E390">
            <v>1432</v>
          </cell>
          <cell r="F390">
            <v>306</v>
          </cell>
          <cell r="G390">
            <v>93</v>
          </cell>
        </row>
        <row r="391">
          <cell r="E391">
            <v>1074</v>
          </cell>
          <cell r="F391">
            <v>533</v>
          </cell>
          <cell r="G391">
            <v>122</v>
          </cell>
        </row>
        <row r="392">
          <cell r="E392">
            <v>1013</v>
          </cell>
          <cell r="F392">
            <v>429</v>
          </cell>
          <cell r="G392">
            <v>51</v>
          </cell>
        </row>
        <row r="393">
          <cell r="E393">
            <v>653</v>
          </cell>
          <cell r="F393">
            <v>549</v>
          </cell>
          <cell r="G393">
            <v>159</v>
          </cell>
        </row>
        <row r="394">
          <cell r="E394">
            <v>659</v>
          </cell>
          <cell r="F394">
            <v>281</v>
          </cell>
          <cell r="G394">
            <v>101</v>
          </cell>
        </row>
        <row r="395">
          <cell r="E395">
            <v>1026</v>
          </cell>
          <cell r="F395">
            <v>428</v>
          </cell>
          <cell r="G395">
            <v>75</v>
          </cell>
        </row>
        <row r="396">
          <cell r="E396">
            <v>848</v>
          </cell>
          <cell r="F396">
            <v>404</v>
          </cell>
          <cell r="G396">
            <v>73</v>
          </cell>
        </row>
        <row r="397">
          <cell r="E397">
            <v>983</v>
          </cell>
          <cell r="F397">
            <v>554</v>
          </cell>
          <cell r="G397">
            <v>73</v>
          </cell>
        </row>
        <row r="398">
          <cell r="E398">
            <v>1191</v>
          </cell>
          <cell r="F398">
            <v>752</v>
          </cell>
          <cell r="G398">
            <v>90</v>
          </cell>
        </row>
        <row r="399">
          <cell r="E399">
            <v>1671</v>
          </cell>
          <cell r="F399">
            <v>2103</v>
          </cell>
          <cell r="G399">
            <v>260</v>
          </cell>
        </row>
        <row r="400">
          <cell r="E400">
            <v>2996</v>
          </cell>
          <cell r="F400">
            <v>2821</v>
          </cell>
          <cell r="G400">
            <v>325</v>
          </cell>
        </row>
        <row r="401">
          <cell r="E401">
            <v>898</v>
          </cell>
          <cell r="F401">
            <v>236</v>
          </cell>
          <cell r="G401" t="str">
            <v>NA</v>
          </cell>
        </row>
        <row r="402">
          <cell r="E402">
            <v>1630</v>
          </cell>
          <cell r="F402">
            <v>464</v>
          </cell>
          <cell r="G402" t="str">
            <v>NA</v>
          </cell>
        </row>
        <row r="403">
          <cell r="E403">
            <v>1292</v>
          </cell>
          <cell r="F403">
            <v>370</v>
          </cell>
          <cell r="G403" t="str">
            <v>NA</v>
          </cell>
        </row>
        <row r="404">
          <cell r="E404">
            <v>1802</v>
          </cell>
          <cell r="F404">
            <v>380</v>
          </cell>
          <cell r="G404" t="str">
            <v>NA</v>
          </cell>
        </row>
        <row r="405">
          <cell r="E405">
            <v>1623</v>
          </cell>
          <cell r="F405">
            <v>402</v>
          </cell>
          <cell r="G405" t="str">
            <v>NA</v>
          </cell>
        </row>
        <row r="406">
          <cell r="E406">
            <v>1928</v>
          </cell>
          <cell r="F406">
            <v>428</v>
          </cell>
          <cell r="G406" t="str">
            <v>NA</v>
          </cell>
        </row>
        <row r="407">
          <cell r="E407">
            <v>2028</v>
          </cell>
          <cell r="F407">
            <v>474</v>
          </cell>
          <cell r="G407" t="str">
            <v>NA</v>
          </cell>
        </row>
        <row r="408">
          <cell r="E408">
            <v>1408</v>
          </cell>
          <cell r="F408">
            <v>183</v>
          </cell>
          <cell r="G408">
            <v>126</v>
          </cell>
        </row>
        <row r="409">
          <cell r="E409">
            <v>823</v>
          </cell>
          <cell r="F409">
            <v>179</v>
          </cell>
          <cell r="G409">
            <v>73</v>
          </cell>
        </row>
        <row r="410">
          <cell r="E410">
            <v>463</v>
          </cell>
          <cell r="F410">
            <v>113</v>
          </cell>
          <cell r="G410">
            <v>65</v>
          </cell>
        </row>
        <row r="411">
          <cell r="E411">
            <v>360</v>
          </cell>
          <cell r="F411">
            <v>46</v>
          </cell>
          <cell r="G411">
            <v>25</v>
          </cell>
        </row>
        <row r="412">
          <cell r="E412">
            <v>381</v>
          </cell>
          <cell r="F412">
            <v>210</v>
          </cell>
          <cell r="G412">
            <v>117</v>
          </cell>
        </row>
        <row r="413">
          <cell r="E413">
            <v>489</v>
          </cell>
          <cell r="F413">
            <v>192</v>
          </cell>
          <cell r="G413">
            <v>73</v>
          </cell>
        </row>
        <row r="414">
          <cell r="E414">
            <v>235</v>
          </cell>
          <cell r="F414">
            <v>302</v>
          </cell>
          <cell r="G414">
            <v>181</v>
          </cell>
        </row>
        <row r="415">
          <cell r="E415">
            <v>351</v>
          </cell>
          <cell r="F415">
            <v>271</v>
          </cell>
          <cell r="G415">
            <v>191</v>
          </cell>
        </row>
        <row r="416">
          <cell r="E416">
            <v>294</v>
          </cell>
          <cell r="F416">
            <v>190</v>
          </cell>
          <cell r="G416">
            <v>109</v>
          </cell>
        </row>
        <row r="417">
          <cell r="E417">
            <v>196</v>
          </cell>
          <cell r="F417">
            <v>191</v>
          </cell>
          <cell r="G417">
            <v>93</v>
          </cell>
        </row>
        <row r="418">
          <cell r="E418">
            <v>146</v>
          </cell>
          <cell r="F418">
            <v>305</v>
          </cell>
          <cell r="G418">
            <v>142</v>
          </cell>
        </row>
        <row r="419">
          <cell r="E419">
            <v>183</v>
          </cell>
          <cell r="F419">
            <v>460</v>
          </cell>
          <cell r="G419">
            <v>206</v>
          </cell>
        </row>
        <row r="420">
          <cell r="E420">
            <v>436</v>
          </cell>
          <cell r="F420">
            <v>1468</v>
          </cell>
          <cell r="G420">
            <v>484</v>
          </cell>
        </row>
        <row r="421">
          <cell r="E421">
            <v>755</v>
          </cell>
          <cell r="F421">
            <v>2174</v>
          </cell>
          <cell r="G421">
            <v>798</v>
          </cell>
        </row>
        <row r="422">
          <cell r="E422">
            <v>4335</v>
          </cell>
          <cell r="F422">
            <v>2497</v>
          </cell>
          <cell r="G422" t="str">
            <v>NA</v>
          </cell>
        </row>
        <row r="423">
          <cell r="E423">
            <v>5405</v>
          </cell>
          <cell r="F423">
            <v>4406</v>
          </cell>
          <cell r="G423" t="str">
            <v>NA</v>
          </cell>
        </row>
        <row r="424">
          <cell r="E424">
            <v>4411</v>
          </cell>
          <cell r="F424">
            <v>3755</v>
          </cell>
          <cell r="G424" t="str">
            <v>NA</v>
          </cell>
        </row>
        <row r="425">
          <cell r="E425">
            <v>4808</v>
          </cell>
          <cell r="F425">
            <v>3524</v>
          </cell>
          <cell r="G425" t="str">
            <v>NA</v>
          </cell>
        </row>
        <row r="426">
          <cell r="E426">
            <v>4622</v>
          </cell>
          <cell r="F426">
            <v>3456</v>
          </cell>
          <cell r="G426" t="str">
            <v>NA</v>
          </cell>
        </row>
        <row r="427">
          <cell r="E427">
            <v>3161</v>
          </cell>
          <cell r="F427">
            <v>2841</v>
          </cell>
          <cell r="G427" t="str">
            <v>NA</v>
          </cell>
        </row>
        <row r="428">
          <cell r="E428">
            <v>4727</v>
          </cell>
          <cell r="F428">
            <v>4674</v>
          </cell>
          <cell r="G428" t="str">
            <v>NA</v>
          </cell>
        </row>
        <row r="429">
          <cell r="E429">
            <v>3549</v>
          </cell>
          <cell r="F429">
            <v>3077</v>
          </cell>
          <cell r="G429">
            <v>354</v>
          </cell>
        </row>
        <row r="430">
          <cell r="E430">
            <v>1963</v>
          </cell>
          <cell r="F430">
            <v>1932</v>
          </cell>
          <cell r="G430">
            <v>301</v>
          </cell>
        </row>
        <row r="431">
          <cell r="E431">
            <v>1812</v>
          </cell>
          <cell r="F431">
            <v>1315</v>
          </cell>
          <cell r="G431">
            <v>258</v>
          </cell>
        </row>
        <row r="432">
          <cell r="E432">
            <v>889</v>
          </cell>
          <cell r="F432">
            <v>726</v>
          </cell>
          <cell r="G432">
            <v>158</v>
          </cell>
        </row>
        <row r="433">
          <cell r="E433">
            <v>1184</v>
          </cell>
          <cell r="F433">
            <v>1842</v>
          </cell>
          <cell r="G433">
            <v>209</v>
          </cell>
        </row>
        <row r="434">
          <cell r="E434">
            <v>844</v>
          </cell>
          <cell r="F434">
            <v>557</v>
          </cell>
          <cell r="G434">
            <v>132</v>
          </cell>
        </row>
        <row r="435">
          <cell r="E435">
            <v>769</v>
          </cell>
          <cell r="F435">
            <v>1213</v>
          </cell>
          <cell r="G435">
            <v>188</v>
          </cell>
        </row>
        <row r="436">
          <cell r="E436">
            <v>583</v>
          </cell>
          <cell r="F436">
            <v>1461</v>
          </cell>
          <cell r="G436">
            <v>165</v>
          </cell>
        </row>
        <row r="437">
          <cell r="E437">
            <v>790</v>
          </cell>
          <cell r="F437">
            <v>1518</v>
          </cell>
          <cell r="G437">
            <v>184</v>
          </cell>
        </row>
        <row r="438">
          <cell r="E438">
            <v>1053</v>
          </cell>
          <cell r="F438">
            <v>1949</v>
          </cell>
          <cell r="G438">
            <v>342</v>
          </cell>
        </row>
        <row r="439">
          <cell r="E439">
            <v>869</v>
          </cell>
          <cell r="F439">
            <v>1765</v>
          </cell>
          <cell r="G439">
            <v>333</v>
          </cell>
        </row>
        <row r="440">
          <cell r="E440">
            <v>1013</v>
          </cell>
          <cell r="F440">
            <v>4290</v>
          </cell>
          <cell r="G440">
            <v>442</v>
          </cell>
        </row>
        <row r="441">
          <cell r="E441">
            <v>2107</v>
          </cell>
          <cell r="F441">
            <v>9955</v>
          </cell>
          <cell r="G441">
            <v>605</v>
          </cell>
        </row>
        <row r="442">
          <cell r="E442">
            <v>2197</v>
          </cell>
          <cell r="F442">
            <v>7980</v>
          </cell>
          <cell r="G442">
            <v>606</v>
          </cell>
        </row>
        <row r="443">
          <cell r="E443">
            <v>2963</v>
          </cell>
          <cell r="F443">
            <v>1139</v>
          </cell>
          <cell r="G443" t="str">
            <v>NA</v>
          </cell>
        </row>
        <row r="444">
          <cell r="E444">
            <v>2830</v>
          </cell>
          <cell r="F444">
            <v>1638</v>
          </cell>
          <cell r="G444" t="str">
            <v>NA</v>
          </cell>
        </row>
        <row r="445">
          <cell r="E445">
            <v>2016</v>
          </cell>
          <cell r="F445">
            <v>1260</v>
          </cell>
          <cell r="G445" t="str">
            <v>NA</v>
          </cell>
        </row>
        <row r="446">
          <cell r="E446">
            <v>3603</v>
          </cell>
          <cell r="F446">
            <v>1783</v>
          </cell>
          <cell r="G446" t="str">
            <v>NA</v>
          </cell>
        </row>
        <row r="447">
          <cell r="E447">
            <v>2860</v>
          </cell>
          <cell r="F447">
            <v>1717</v>
          </cell>
          <cell r="G447" t="str">
            <v>NA</v>
          </cell>
        </row>
        <row r="448">
          <cell r="E448">
            <v>3297</v>
          </cell>
          <cell r="F448">
            <v>1589</v>
          </cell>
          <cell r="G448" t="str">
            <v>NA</v>
          </cell>
        </row>
        <row r="449">
          <cell r="E449">
            <v>4850</v>
          </cell>
          <cell r="F449">
            <v>2049</v>
          </cell>
          <cell r="G449" t="str">
            <v>NA</v>
          </cell>
        </row>
        <row r="450">
          <cell r="E450">
            <v>1550</v>
          </cell>
          <cell r="F450">
            <v>738</v>
          </cell>
          <cell r="G450">
            <v>222</v>
          </cell>
        </row>
        <row r="451">
          <cell r="E451">
            <v>1367</v>
          </cell>
          <cell r="F451">
            <v>1094</v>
          </cell>
          <cell r="G451">
            <v>194</v>
          </cell>
        </row>
        <row r="452">
          <cell r="E452">
            <v>1957</v>
          </cell>
          <cell r="F452">
            <v>1450</v>
          </cell>
          <cell r="G452">
            <v>282</v>
          </cell>
        </row>
        <row r="453">
          <cell r="E453">
            <v>589</v>
          </cell>
          <cell r="F453">
            <v>664</v>
          </cell>
          <cell r="G453">
            <v>96</v>
          </cell>
        </row>
        <row r="454">
          <cell r="E454">
            <v>486</v>
          </cell>
          <cell r="F454">
            <v>766</v>
          </cell>
          <cell r="G454">
            <v>113</v>
          </cell>
        </row>
        <row r="455">
          <cell r="E455">
            <v>458</v>
          </cell>
          <cell r="F455">
            <v>323</v>
          </cell>
          <cell r="G455">
            <v>99</v>
          </cell>
        </row>
        <row r="456">
          <cell r="E456">
            <v>618</v>
          </cell>
          <cell r="F456">
            <v>245</v>
          </cell>
          <cell r="G456">
            <v>87</v>
          </cell>
        </row>
        <row r="457">
          <cell r="E457">
            <v>748</v>
          </cell>
          <cell r="F457">
            <v>327</v>
          </cell>
          <cell r="G457">
            <v>137</v>
          </cell>
        </row>
        <row r="458">
          <cell r="E458">
            <v>1413</v>
          </cell>
          <cell r="F458">
            <v>457</v>
          </cell>
          <cell r="G458">
            <v>80</v>
          </cell>
        </row>
        <row r="459">
          <cell r="E459">
            <v>1112</v>
          </cell>
          <cell r="F459">
            <v>409</v>
          </cell>
          <cell r="G459">
            <v>46</v>
          </cell>
        </row>
        <row r="460">
          <cell r="E460">
            <v>928</v>
          </cell>
          <cell r="F460">
            <v>639</v>
          </cell>
          <cell r="G460">
            <v>85</v>
          </cell>
        </row>
        <row r="461">
          <cell r="E461">
            <v>710</v>
          </cell>
          <cell r="F461">
            <v>1007</v>
          </cell>
          <cell r="G461">
            <v>178</v>
          </cell>
        </row>
        <row r="462">
          <cell r="E462">
            <v>1086</v>
          </cell>
          <cell r="F462">
            <v>1454</v>
          </cell>
          <cell r="G462">
            <v>173</v>
          </cell>
        </row>
        <row r="463">
          <cell r="E463">
            <v>819</v>
          </cell>
          <cell r="F463">
            <v>939</v>
          </cell>
          <cell r="G463">
            <v>219</v>
          </cell>
        </row>
        <row r="464">
          <cell r="E464">
            <v>222</v>
          </cell>
          <cell r="F464">
            <v>93</v>
          </cell>
          <cell r="G464" t="str">
            <v>NA</v>
          </cell>
          <cell r="K464">
            <v>0.49628142600000003</v>
          </cell>
          <cell r="L464">
            <v>3.5920239999999999E-2</v>
          </cell>
          <cell r="N464">
            <v>5.8834859000000003E-2</v>
          </cell>
          <cell r="O464">
            <v>1.06069E-3</v>
          </cell>
        </row>
        <row r="465">
          <cell r="E465">
            <v>285</v>
          </cell>
          <cell r="F465">
            <v>151</v>
          </cell>
          <cell r="G465" t="str">
            <v>NA</v>
          </cell>
        </row>
        <row r="466">
          <cell r="E466">
            <v>270</v>
          </cell>
          <cell r="F466">
            <v>162</v>
          </cell>
          <cell r="G466" t="str">
            <v>NA</v>
          </cell>
        </row>
        <row r="467">
          <cell r="E467">
            <v>300</v>
          </cell>
          <cell r="F467">
            <v>111</v>
          </cell>
          <cell r="G467" t="str">
            <v>NA</v>
          </cell>
        </row>
        <row r="468">
          <cell r="E468">
            <v>595</v>
          </cell>
          <cell r="F468">
            <v>54</v>
          </cell>
          <cell r="G468" t="str">
            <v>NA</v>
          </cell>
        </row>
        <row r="469">
          <cell r="E469">
            <v>258</v>
          </cell>
          <cell r="F469">
            <v>60</v>
          </cell>
          <cell r="G469" t="str">
            <v>NA</v>
          </cell>
        </row>
        <row r="470">
          <cell r="E470">
            <v>387</v>
          </cell>
          <cell r="F470">
            <v>34</v>
          </cell>
          <cell r="G470" t="str">
            <v>NA</v>
          </cell>
        </row>
        <row r="471">
          <cell r="E471">
            <v>515</v>
          </cell>
          <cell r="F471">
            <v>32</v>
          </cell>
          <cell r="G471">
            <v>19</v>
          </cell>
        </row>
        <row r="472">
          <cell r="E472">
            <v>349</v>
          </cell>
          <cell r="F472">
            <v>47</v>
          </cell>
          <cell r="G472">
            <v>23</v>
          </cell>
        </row>
        <row r="473">
          <cell r="E473">
            <v>490</v>
          </cell>
          <cell r="F473">
            <v>85</v>
          </cell>
          <cell r="G473">
            <v>6</v>
          </cell>
        </row>
        <row r="474">
          <cell r="E474">
            <v>628</v>
          </cell>
          <cell r="F474">
            <v>67</v>
          </cell>
          <cell r="G474">
            <v>20</v>
          </cell>
        </row>
        <row r="475">
          <cell r="E475">
            <v>447</v>
          </cell>
          <cell r="F475">
            <v>80</v>
          </cell>
          <cell r="G475">
            <v>28</v>
          </cell>
        </row>
        <row r="476">
          <cell r="E476">
            <v>321</v>
          </cell>
          <cell r="F476">
            <v>78</v>
          </cell>
          <cell r="G476">
            <v>28</v>
          </cell>
        </row>
        <row r="477">
          <cell r="E477">
            <v>521</v>
          </cell>
          <cell r="F477">
            <v>109</v>
          </cell>
          <cell r="G477">
            <v>74</v>
          </cell>
        </row>
        <row r="478">
          <cell r="E478">
            <v>870</v>
          </cell>
          <cell r="F478">
            <v>81</v>
          </cell>
          <cell r="G478">
            <v>56</v>
          </cell>
        </row>
        <row r="479">
          <cell r="E479">
            <v>897</v>
          </cell>
          <cell r="F479">
            <v>227</v>
          </cell>
          <cell r="G479">
            <v>131</v>
          </cell>
        </row>
        <row r="480">
          <cell r="E480">
            <v>850</v>
          </cell>
          <cell r="F480">
            <v>119</v>
          </cell>
          <cell r="G480">
            <v>56</v>
          </cell>
        </row>
        <row r="481">
          <cell r="E481">
            <v>1697</v>
          </cell>
          <cell r="F481">
            <v>230</v>
          </cell>
          <cell r="G481">
            <v>180</v>
          </cell>
        </row>
        <row r="482">
          <cell r="E482">
            <v>1096</v>
          </cell>
          <cell r="F482">
            <v>94</v>
          </cell>
          <cell r="G482">
            <v>48</v>
          </cell>
        </row>
        <row r="483">
          <cell r="E483">
            <v>1842</v>
          </cell>
          <cell r="F483">
            <v>154</v>
          </cell>
          <cell r="G483">
            <v>87</v>
          </cell>
        </row>
        <row r="484">
          <cell r="E484">
            <v>1096</v>
          </cell>
          <cell r="F484">
            <v>94</v>
          </cell>
          <cell r="G484">
            <v>48</v>
          </cell>
        </row>
        <row r="485">
          <cell r="E485">
            <v>128</v>
          </cell>
          <cell r="F485">
            <v>0</v>
          </cell>
          <cell r="G485">
            <v>0</v>
          </cell>
          <cell r="K485">
            <v>0.52183634199999995</v>
          </cell>
          <cell r="L485">
            <v>0.181378703</v>
          </cell>
          <cell r="N485">
            <v>3.4681829999999997E-2</v>
          </cell>
          <cell r="O485">
            <v>4.6642460000000004E-3</v>
          </cell>
        </row>
        <row r="486">
          <cell r="E486">
            <v>76</v>
          </cell>
          <cell r="F486">
            <v>25</v>
          </cell>
          <cell r="G486" t="str">
            <v>NA</v>
          </cell>
        </row>
        <row r="487">
          <cell r="E487">
            <v>19</v>
          </cell>
          <cell r="F487">
            <v>24</v>
          </cell>
          <cell r="G487" t="str">
            <v>NA</v>
          </cell>
        </row>
        <row r="488">
          <cell r="E488">
            <v>62</v>
          </cell>
          <cell r="F488">
            <v>0</v>
          </cell>
          <cell r="G488">
            <v>0</v>
          </cell>
        </row>
        <row r="489">
          <cell r="E489">
            <v>137</v>
          </cell>
          <cell r="F489">
            <v>0</v>
          </cell>
          <cell r="G489">
            <v>0</v>
          </cell>
        </row>
        <row r="490">
          <cell r="E490">
            <v>25</v>
          </cell>
          <cell r="F490">
            <v>1</v>
          </cell>
          <cell r="G490" t="str">
            <v>NA</v>
          </cell>
        </row>
        <row r="491">
          <cell r="E491">
            <v>108</v>
          </cell>
          <cell r="F491">
            <v>4</v>
          </cell>
          <cell r="G491" t="str">
            <v>NA</v>
          </cell>
        </row>
        <row r="492">
          <cell r="E492">
            <v>77</v>
          </cell>
          <cell r="F492">
            <v>3</v>
          </cell>
          <cell r="G492">
            <v>1</v>
          </cell>
        </row>
        <row r="493">
          <cell r="E493">
            <v>455</v>
          </cell>
          <cell r="F493">
            <v>19</v>
          </cell>
          <cell r="G493">
            <v>2</v>
          </cell>
        </row>
        <row r="494">
          <cell r="E494">
            <v>805</v>
          </cell>
          <cell r="F494">
            <v>17</v>
          </cell>
          <cell r="G494">
            <v>0</v>
          </cell>
        </row>
        <row r="495">
          <cell r="E495">
            <v>335</v>
          </cell>
          <cell r="F495">
            <v>3</v>
          </cell>
          <cell r="G495">
            <v>3</v>
          </cell>
        </row>
        <row r="496">
          <cell r="E496">
            <v>110</v>
          </cell>
          <cell r="F496">
            <v>81</v>
          </cell>
          <cell r="G496">
            <v>0</v>
          </cell>
        </row>
        <row r="497">
          <cell r="E497">
            <v>220</v>
          </cell>
          <cell r="F497">
            <v>11</v>
          </cell>
          <cell r="G497">
            <v>2</v>
          </cell>
        </row>
        <row r="498">
          <cell r="E498">
            <v>118</v>
          </cell>
          <cell r="F498">
            <v>16</v>
          </cell>
          <cell r="G498">
            <v>4</v>
          </cell>
        </row>
        <row r="499">
          <cell r="E499">
            <v>191</v>
          </cell>
          <cell r="F499">
            <v>10</v>
          </cell>
          <cell r="G499">
            <v>7</v>
          </cell>
        </row>
        <row r="500">
          <cell r="E500">
            <v>186</v>
          </cell>
          <cell r="F500">
            <v>51</v>
          </cell>
          <cell r="G500">
            <v>12</v>
          </cell>
        </row>
        <row r="501">
          <cell r="E501">
            <v>29</v>
          </cell>
          <cell r="F501">
            <v>2</v>
          </cell>
          <cell r="G501">
            <v>1</v>
          </cell>
        </row>
        <row r="502">
          <cell r="E502">
            <v>459</v>
          </cell>
          <cell r="F502">
            <v>11</v>
          </cell>
          <cell r="G502">
            <v>11</v>
          </cell>
        </row>
        <row r="503">
          <cell r="E503">
            <v>203</v>
          </cell>
          <cell r="F503">
            <v>2</v>
          </cell>
          <cell r="G503">
            <v>2</v>
          </cell>
        </row>
        <row r="504">
          <cell r="E504">
            <v>158</v>
          </cell>
          <cell r="F504">
            <v>2</v>
          </cell>
          <cell r="G504">
            <v>2</v>
          </cell>
        </row>
        <row r="505">
          <cell r="E505">
            <v>23</v>
          </cell>
          <cell r="F505">
            <v>8</v>
          </cell>
          <cell r="G505">
            <v>8</v>
          </cell>
        </row>
        <row r="506">
          <cell r="E506">
            <v>187</v>
          </cell>
          <cell r="F506">
            <v>8</v>
          </cell>
          <cell r="G506" t="str">
            <v>NA</v>
          </cell>
        </row>
        <row r="507">
          <cell r="E507">
            <v>339</v>
          </cell>
          <cell r="F507">
            <v>22</v>
          </cell>
          <cell r="G507" t="str">
            <v>NA</v>
          </cell>
        </row>
        <row r="508">
          <cell r="E508">
            <v>578</v>
          </cell>
          <cell r="F508">
            <v>53</v>
          </cell>
          <cell r="G508" t="str">
            <v>NA</v>
          </cell>
        </row>
        <row r="509">
          <cell r="E509">
            <v>769</v>
          </cell>
          <cell r="F509">
            <v>41</v>
          </cell>
          <cell r="G509" t="str">
            <v>NA</v>
          </cell>
        </row>
        <row r="510">
          <cell r="E510">
            <v>653</v>
          </cell>
          <cell r="F510">
            <v>136</v>
          </cell>
          <cell r="G510" t="str">
            <v>NA</v>
          </cell>
        </row>
        <row r="511">
          <cell r="E511">
            <v>706</v>
          </cell>
          <cell r="F511">
            <v>63</v>
          </cell>
          <cell r="G511" t="str">
            <v>NA</v>
          </cell>
        </row>
        <row r="512">
          <cell r="E512">
            <v>649</v>
          </cell>
          <cell r="F512">
            <v>37</v>
          </cell>
          <cell r="G512" t="str">
            <v>NA</v>
          </cell>
        </row>
        <row r="513">
          <cell r="E513">
            <v>422</v>
          </cell>
          <cell r="F513">
            <v>26</v>
          </cell>
          <cell r="G513">
            <v>9</v>
          </cell>
        </row>
        <row r="514">
          <cell r="E514">
            <v>270</v>
          </cell>
          <cell r="F514">
            <v>23</v>
          </cell>
          <cell r="G514">
            <v>7</v>
          </cell>
        </row>
        <row r="515">
          <cell r="E515">
            <v>38</v>
          </cell>
          <cell r="F515">
            <v>26</v>
          </cell>
          <cell r="G515">
            <v>12</v>
          </cell>
        </row>
        <row r="516">
          <cell r="E516">
            <v>119</v>
          </cell>
          <cell r="F516">
            <v>5</v>
          </cell>
          <cell r="G516">
            <v>1</v>
          </cell>
        </row>
        <row r="517">
          <cell r="E517">
            <v>95</v>
          </cell>
          <cell r="F517">
            <v>21</v>
          </cell>
          <cell r="G517">
            <v>10</v>
          </cell>
        </row>
        <row r="518">
          <cell r="E518">
            <v>54</v>
          </cell>
          <cell r="F518">
            <v>25</v>
          </cell>
          <cell r="G518">
            <v>16</v>
          </cell>
        </row>
        <row r="519">
          <cell r="E519">
            <v>43</v>
          </cell>
          <cell r="F519">
            <v>18</v>
          </cell>
          <cell r="G519">
            <v>9</v>
          </cell>
        </row>
        <row r="520">
          <cell r="E520">
            <v>63</v>
          </cell>
          <cell r="F520">
            <v>25</v>
          </cell>
          <cell r="G520">
            <v>13</v>
          </cell>
        </row>
        <row r="521">
          <cell r="E521">
            <v>82</v>
          </cell>
          <cell r="F521">
            <v>50</v>
          </cell>
          <cell r="G521">
            <v>31</v>
          </cell>
        </row>
        <row r="522">
          <cell r="E522">
            <v>120</v>
          </cell>
          <cell r="F522">
            <v>74</v>
          </cell>
          <cell r="G522">
            <v>65</v>
          </cell>
        </row>
        <row r="523">
          <cell r="E523">
            <v>402</v>
          </cell>
          <cell r="F523">
            <v>166</v>
          </cell>
          <cell r="G523">
            <v>93</v>
          </cell>
        </row>
        <row r="524">
          <cell r="E524">
            <v>159</v>
          </cell>
          <cell r="F524">
            <v>151</v>
          </cell>
          <cell r="G524">
            <v>90</v>
          </cell>
        </row>
        <row r="525">
          <cell r="E525">
            <v>555</v>
          </cell>
          <cell r="F525">
            <v>612</v>
          </cell>
          <cell r="G525">
            <v>245</v>
          </cell>
        </row>
        <row r="526">
          <cell r="E526">
            <v>811</v>
          </cell>
          <cell r="F526">
            <v>797</v>
          </cell>
          <cell r="G526">
            <v>225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_comp_Region2_forR"/>
    </sheetNames>
    <sheetDataSet>
      <sheetData sheetId="0">
        <row r="27">
          <cell r="AD27">
            <v>0.55421686699999995</v>
          </cell>
          <cell r="AE27">
            <v>3.0129330000000002E-3</v>
          </cell>
        </row>
        <row r="66">
          <cell r="G66">
            <v>52</v>
          </cell>
          <cell r="AD66">
            <v>0.59615384599999999</v>
          </cell>
          <cell r="AE66">
            <v>4.7206749999999997E-3</v>
          </cell>
          <cell r="AF66">
            <v>0.44818734100000002</v>
          </cell>
          <cell r="AG66">
            <v>2.4617974000000001E-2</v>
          </cell>
        </row>
        <row r="68">
          <cell r="G68">
            <v>62</v>
          </cell>
          <cell r="AD68">
            <v>0.467741935</v>
          </cell>
          <cell r="AE68">
            <v>4.0813020000000002E-3</v>
          </cell>
          <cell r="AF68">
            <v>0.44818734100000002</v>
          </cell>
          <cell r="AG68">
            <v>2.4617974000000001E-2</v>
          </cell>
        </row>
        <row r="72">
          <cell r="G72">
            <v>54</v>
          </cell>
          <cell r="AD72">
            <v>0.42592592600000001</v>
          </cell>
          <cell r="AE72">
            <v>4.613453E-3</v>
          </cell>
          <cell r="AF72">
            <v>0.44818734100000002</v>
          </cell>
          <cell r="AG72">
            <v>2.4617974000000001E-2</v>
          </cell>
        </row>
        <row r="73">
          <cell r="G73">
            <v>321</v>
          </cell>
          <cell r="AD73">
            <v>0.26168224299999998</v>
          </cell>
          <cell r="AE73">
            <v>6.0376500000000003E-4</v>
          </cell>
          <cell r="AF73">
            <v>0.44818734100000002</v>
          </cell>
          <cell r="AG73">
            <v>2.4617974000000001E-2</v>
          </cell>
        </row>
        <row r="74">
          <cell r="G74">
            <v>82</v>
          </cell>
          <cell r="AD74">
            <v>0.365853659</v>
          </cell>
          <cell r="AE74">
            <v>2.8642559999999999E-3</v>
          </cell>
          <cell r="AF74">
            <v>0.44818734100000002</v>
          </cell>
          <cell r="AG74">
            <v>2.4617974000000001E-2</v>
          </cell>
        </row>
        <row r="75">
          <cell r="G75">
            <v>190</v>
          </cell>
          <cell r="AD75">
            <v>0.18421052600000001</v>
          </cell>
          <cell r="AE75">
            <v>7.9511600000000001E-4</v>
          </cell>
          <cell r="AF75">
            <v>0.44818734100000002</v>
          </cell>
          <cell r="AG75">
            <v>2.4617974000000001E-2</v>
          </cell>
        </row>
        <row r="76">
          <cell r="G76">
            <v>69</v>
          </cell>
          <cell r="AD76">
            <v>0.40579710099999999</v>
          </cell>
          <cell r="AE76">
            <v>3.545968E-3</v>
          </cell>
          <cell r="AF76">
            <v>0.44818734100000002</v>
          </cell>
          <cell r="AG76">
            <v>2.4617974000000001E-2</v>
          </cell>
        </row>
        <row r="77">
          <cell r="G77">
            <v>146</v>
          </cell>
          <cell r="AD77">
            <v>0.40410958899999999</v>
          </cell>
          <cell r="AE77">
            <v>1.6607239999999999E-3</v>
          </cell>
          <cell r="AF77">
            <v>0.44818734100000002</v>
          </cell>
          <cell r="AG77">
            <v>2.4617974000000001E-2</v>
          </cell>
        </row>
        <row r="78">
          <cell r="G78">
            <v>63</v>
          </cell>
          <cell r="AD78">
            <v>0.428571429</v>
          </cell>
          <cell r="AE78">
            <v>3.9499670000000004E-3</v>
          </cell>
          <cell r="AF78">
            <v>0.44818734100000002</v>
          </cell>
          <cell r="AG78">
            <v>2.4617974000000001E-2</v>
          </cell>
        </row>
        <row r="79">
          <cell r="G79">
            <v>105</v>
          </cell>
          <cell r="AD79">
            <v>0.39047619</v>
          </cell>
          <cell r="AE79">
            <v>2.2885050000000001E-3</v>
          </cell>
          <cell r="AF79">
            <v>0.44818734100000002</v>
          </cell>
          <cell r="AG79">
            <v>2.4617974000000001E-2</v>
          </cell>
        </row>
        <row r="80">
          <cell r="G80">
            <v>74</v>
          </cell>
          <cell r="AD80">
            <v>0.60810810800000004</v>
          </cell>
          <cell r="AE80">
            <v>3.264557E-3</v>
          </cell>
          <cell r="AF80">
            <v>0.44818734100000002</v>
          </cell>
          <cell r="AG80">
            <v>2.4617974000000001E-2</v>
          </cell>
        </row>
        <row r="81">
          <cell r="G81">
            <v>287</v>
          </cell>
          <cell r="AD81">
            <v>0.487804878</v>
          </cell>
          <cell r="AE81">
            <v>8.7360599999999997E-4</v>
          </cell>
          <cell r="AF81">
            <v>0.44818734100000002</v>
          </cell>
          <cell r="AG81">
            <v>2.4617974000000001E-2</v>
          </cell>
        </row>
        <row r="82">
          <cell r="G82">
            <v>270</v>
          </cell>
          <cell r="AD82">
            <v>0.8</v>
          </cell>
          <cell r="AE82">
            <v>5.9479599999999997E-4</v>
          </cell>
          <cell r="AF82">
            <v>0.44818734100000002</v>
          </cell>
          <cell r="AG82">
            <v>2.4617974000000001E-2</v>
          </cell>
        </row>
        <row r="89">
          <cell r="D89">
            <v>60</v>
          </cell>
          <cell r="J89">
            <v>0</v>
          </cell>
          <cell r="K89">
            <v>0</v>
          </cell>
          <cell r="L89">
            <v>1.6067861999999999E-2</v>
          </cell>
          <cell r="M89">
            <v>3.0588399999999997E-4</v>
          </cell>
          <cell r="N89">
            <v>0.65</v>
          </cell>
          <cell r="O89">
            <v>3.8559319999999998E-3</v>
          </cell>
          <cell r="P89">
            <v>0.42417996299999999</v>
          </cell>
          <cell r="Q89">
            <v>2.9257476000000001E-2</v>
          </cell>
        </row>
        <row r="91">
          <cell r="D91">
            <v>56</v>
          </cell>
          <cell r="J91">
            <v>0</v>
          </cell>
          <cell r="K91">
            <v>0</v>
          </cell>
          <cell r="L91">
            <v>1.6067861999999999E-2</v>
          </cell>
          <cell r="M91">
            <v>3.0588399999999997E-4</v>
          </cell>
          <cell r="N91">
            <v>0.53571428600000004</v>
          </cell>
          <cell r="O91">
            <v>4.5222630000000003E-3</v>
          </cell>
          <cell r="P91">
            <v>0.42417996299999999</v>
          </cell>
          <cell r="Q91">
            <v>2.9257476000000001E-2</v>
          </cell>
        </row>
        <row r="99">
          <cell r="D99">
            <v>103</v>
          </cell>
          <cell r="J99">
            <v>0</v>
          </cell>
          <cell r="K99">
            <v>0</v>
          </cell>
          <cell r="L99">
            <v>1.6067861999999999E-2</v>
          </cell>
          <cell r="M99">
            <v>3.0588399999999997E-4</v>
          </cell>
          <cell r="N99">
            <v>0.13592233000000001</v>
          </cell>
          <cell r="O99">
            <v>1.151446E-3</v>
          </cell>
          <cell r="P99">
            <v>0.42417996299999999</v>
          </cell>
          <cell r="Q99">
            <v>2.9257476000000001E-2</v>
          </cell>
        </row>
        <row r="100">
          <cell r="D100">
            <v>165</v>
          </cell>
          <cell r="J100">
            <v>0</v>
          </cell>
          <cell r="K100">
            <v>0</v>
          </cell>
          <cell r="L100">
            <v>1.6067861999999999E-2</v>
          </cell>
          <cell r="M100">
            <v>3.0588399999999997E-4</v>
          </cell>
          <cell r="N100">
            <v>0.224242424</v>
          </cell>
          <cell r="O100">
            <v>1.060718E-3</v>
          </cell>
          <cell r="P100">
            <v>0.42417996299999999</v>
          </cell>
          <cell r="Q100">
            <v>2.9257476000000001E-2</v>
          </cell>
        </row>
        <row r="101">
          <cell r="D101">
            <v>150</v>
          </cell>
          <cell r="J101">
            <v>0.02</v>
          </cell>
          <cell r="K101">
            <v>1.3154400000000001E-4</v>
          </cell>
          <cell r="L101">
            <v>1.6067861999999999E-2</v>
          </cell>
          <cell r="M101">
            <v>3.0588399999999997E-4</v>
          </cell>
          <cell r="N101">
            <v>0.34666666699999998</v>
          </cell>
          <cell r="O101">
            <v>1.5200599999999999E-3</v>
          </cell>
          <cell r="P101">
            <v>0.42417996299999999</v>
          </cell>
          <cell r="Q101">
            <v>2.9257476000000001E-2</v>
          </cell>
        </row>
        <row r="102">
          <cell r="D102">
            <v>63</v>
          </cell>
          <cell r="J102">
            <v>1.5873016E-2</v>
          </cell>
          <cell r="K102">
            <v>2.5195300000000002E-4</v>
          </cell>
          <cell r="L102">
            <v>1.6067861999999999E-2</v>
          </cell>
          <cell r="M102">
            <v>3.0588399999999997E-4</v>
          </cell>
          <cell r="N102">
            <v>0.50793650800000001</v>
          </cell>
          <cell r="O102">
            <v>4.031242E-3</v>
          </cell>
          <cell r="P102">
            <v>0.42417996299999999</v>
          </cell>
          <cell r="Q102">
            <v>2.9257476000000001E-2</v>
          </cell>
        </row>
        <row r="103">
          <cell r="D103">
            <v>78</v>
          </cell>
          <cell r="J103">
            <v>5.1282051000000002E-2</v>
          </cell>
          <cell r="K103">
            <v>6.3184700000000005E-4</v>
          </cell>
          <cell r="L103">
            <v>1.6067861999999999E-2</v>
          </cell>
          <cell r="M103">
            <v>3.0588399999999997E-4</v>
          </cell>
          <cell r="N103">
            <v>0.39743589699999998</v>
          </cell>
          <cell r="O103">
            <v>3.1101380000000001E-3</v>
          </cell>
          <cell r="P103">
            <v>0.42417996299999999</v>
          </cell>
          <cell r="Q103">
            <v>2.9257476000000001E-2</v>
          </cell>
        </row>
        <row r="104">
          <cell r="D104">
            <v>121</v>
          </cell>
          <cell r="J104">
            <v>3.3057850999999999E-2</v>
          </cell>
          <cell r="K104">
            <v>2.6637500000000001E-4</v>
          </cell>
          <cell r="L104">
            <v>1.6067861999999999E-2</v>
          </cell>
          <cell r="M104">
            <v>3.0588399999999997E-4</v>
          </cell>
          <cell r="N104">
            <v>0.30578512400000002</v>
          </cell>
          <cell r="O104">
            <v>1.7690049999999999E-3</v>
          </cell>
          <cell r="P104">
            <v>0.42417996299999999</v>
          </cell>
          <cell r="Q104">
            <v>2.9257476000000001E-2</v>
          </cell>
        </row>
        <row r="105">
          <cell r="D105">
            <v>158</v>
          </cell>
          <cell r="J105">
            <v>2.5316456000000001E-2</v>
          </cell>
          <cell r="K105">
            <v>1.57169E-4</v>
          </cell>
          <cell r="L105">
            <v>1.6067861999999999E-2</v>
          </cell>
          <cell r="M105">
            <v>3.0588399999999997E-4</v>
          </cell>
          <cell r="N105">
            <v>0.31645569600000001</v>
          </cell>
          <cell r="O105">
            <v>1.3777800000000001E-3</v>
          </cell>
          <cell r="P105">
            <v>0.42417996299999999</v>
          </cell>
          <cell r="Q105">
            <v>2.9257476000000001E-2</v>
          </cell>
        </row>
        <row r="106">
          <cell r="D106">
            <v>107</v>
          </cell>
          <cell r="J106">
            <v>0</v>
          </cell>
          <cell r="K106">
            <v>0</v>
          </cell>
          <cell r="L106">
            <v>1.6067861999999999E-2</v>
          </cell>
          <cell r="M106">
            <v>3.0588399999999997E-4</v>
          </cell>
          <cell r="N106">
            <v>0.36448598100000001</v>
          </cell>
          <cell r="O106">
            <v>2.1852450000000002E-3</v>
          </cell>
          <cell r="P106">
            <v>0.42417996299999999</v>
          </cell>
          <cell r="Q106">
            <v>2.9257476000000001E-2</v>
          </cell>
        </row>
        <row r="107">
          <cell r="D107">
            <v>81</v>
          </cell>
          <cell r="J107">
            <v>3.7037037000000002E-2</v>
          </cell>
          <cell r="K107">
            <v>4.4581599999999997E-4</v>
          </cell>
          <cell r="L107">
            <v>1.6067861999999999E-2</v>
          </cell>
          <cell r="M107">
            <v>3.0588399999999997E-4</v>
          </cell>
          <cell r="N107">
            <v>0.419753086</v>
          </cell>
          <cell r="O107">
            <v>3.0445049999999999E-3</v>
          </cell>
          <cell r="P107">
            <v>0.42417996299999999</v>
          </cell>
          <cell r="Q107">
            <v>2.9257476000000001E-2</v>
          </cell>
        </row>
        <row r="108">
          <cell r="D108">
            <v>171</v>
          </cell>
          <cell r="J108">
            <v>1.7543860000000001E-2</v>
          </cell>
          <cell r="K108">
            <v>1.01389E-4</v>
          </cell>
          <cell r="L108">
            <v>1.6067861999999999E-2</v>
          </cell>
          <cell r="M108">
            <v>3.0588399999999997E-4</v>
          </cell>
          <cell r="N108">
            <v>0.57309941499999995</v>
          </cell>
          <cell r="O108">
            <v>1.439156E-3</v>
          </cell>
          <cell r="P108">
            <v>0.42417996299999999</v>
          </cell>
          <cell r="Q108">
            <v>2.9257476000000001E-2</v>
          </cell>
        </row>
        <row r="109">
          <cell r="D109">
            <v>228</v>
          </cell>
          <cell r="J109">
            <v>8.7719300000000007E-3</v>
          </cell>
          <cell r="K109">
            <v>3.8303899999999998E-5</v>
          </cell>
          <cell r="L109">
            <v>1.6067861999999999E-2</v>
          </cell>
          <cell r="M109">
            <v>3.0588399999999997E-4</v>
          </cell>
          <cell r="N109">
            <v>0.73684210500000002</v>
          </cell>
          <cell r="O109">
            <v>8.5421100000000001E-4</v>
          </cell>
          <cell r="P109">
            <v>0.42417996299999999</v>
          </cell>
          <cell r="Q109">
            <v>2.9257476000000001E-2</v>
          </cell>
        </row>
        <row r="126">
          <cell r="G126">
            <v>50</v>
          </cell>
          <cell r="AD126">
            <v>1</v>
          </cell>
          <cell r="AE126">
            <v>0</v>
          </cell>
          <cell r="AF126">
            <v>0.94230769199999997</v>
          </cell>
          <cell r="AG126">
            <v>2.7314359999999998E-3</v>
          </cell>
        </row>
        <row r="133">
          <cell r="G133">
            <v>52</v>
          </cell>
          <cell r="AD133">
            <v>0.90384615400000001</v>
          </cell>
          <cell r="AE133">
            <v>1.704084E-3</v>
          </cell>
          <cell r="AF133">
            <v>0.94230769199999997</v>
          </cell>
          <cell r="AG133">
            <v>2.7314359999999998E-3</v>
          </cell>
        </row>
        <row r="134">
          <cell r="G134">
            <v>117</v>
          </cell>
          <cell r="AD134">
            <v>0.92307692299999999</v>
          </cell>
          <cell r="AE134">
            <v>6.1211999999999996E-4</v>
          </cell>
          <cell r="AF134">
            <v>0.94230769199999997</v>
          </cell>
          <cell r="AG134">
            <v>2.7314359999999998E-3</v>
          </cell>
        </row>
        <row r="136">
          <cell r="G136">
            <v>35</v>
          </cell>
          <cell r="AF136">
            <v>0.94230769199999997</v>
          </cell>
          <cell r="AG136">
            <v>2.7314359999999998E-3</v>
          </cell>
        </row>
        <row r="170">
          <cell r="G170">
            <v>241</v>
          </cell>
          <cell r="H170">
            <v>141</v>
          </cell>
          <cell r="Z170">
            <v>0.86561731200000003</v>
          </cell>
          <cell r="AA170">
            <v>8.3088599999999997E-4</v>
          </cell>
          <cell r="AB170">
            <v>0.62181094999999997</v>
          </cell>
          <cell r="AC170">
            <v>2.3872600000000001E-2</v>
          </cell>
          <cell r="AD170">
            <v>0.93184353799999997</v>
          </cell>
          <cell r="AE170">
            <v>2.6463000000000002E-4</v>
          </cell>
          <cell r="AF170">
            <v>0.87135088800000005</v>
          </cell>
          <cell r="AG170">
            <v>2.5705039999999999E-3</v>
          </cell>
        </row>
        <row r="171">
          <cell r="G171">
            <v>99</v>
          </cell>
          <cell r="H171">
            <v>160</v>
          </cell>
          <cell r="Z171">
            <v>0.73843334500000002</v>
          </cell>
          <cell r="AA171">
            <v>1.214777E-3</v>
          </cell>
          <cell r="AB171">
            <v>0.62181094999999997</v>
          </cell>
          <cell r="AC171">
            <v>2.3872600000000001E-2</v>
          </cell>
          <cell r="AD171">
            <v>0.87924992300000004</v>
          </cell>
          <cell r="AE171">
            <v>1.083362E-3</v>
          </cell>
          <cell r="AF171">
            <v>0.87135088800000005</v>
          </cell>
          <cell r="AG171">
            <v>2.5705039999999999E-3</v>
          </cell>
        </row>
        <row r="172">
          <cell r="G172">
            <v>163</v>
          </cell>
          <cell r="H172">
            <v>109</v>
          </cell>
          <cell r="Z172">
            <v>0.66849230400000004</v>
          </cell>
          <cell r="AA172">
            <v>2.0519480000000001E-3</v>
          </cell>
          <cell r="AB172">
            <v>0.62181094999999997</v>
          </cell>
          <cell r="AC172">
            <v>2.3872600000000001E-2</v>
          </cell>
          <cell r="AD172">
            <v>0.91030543200000003</v>
          </cell>
          <cell r="AE172">
            <v>5.0400900000000003E-4</v>
          </cell>
          <cell r="AF172">
            <v>0.87135088800000005</v>
          </cell>
          <cell r="AG172">
            <v>2.5705039999999999E-3</v>
          </cell>
        </row>
        <row r="173">
          <cell r="G173">
            <v>211</v>
          </cell>
          <cell r="H173">
            <v>75</v>
          </cell>
          <cell r="Z173">
            <v>0.74840187800000002</v>
          </cell>
          <cell r="AA173">
            <v>2.5445469999999999E-3</v>
          </cell>
          <cell r="AB173">
            <v>0.62181094999999997</v>
          </cell>
          <cell r="AC173">
            <v>2.3872600000000001E-2</v>
          </cell>
          <cell r="AD173">
            <v>0.88527489999999998</v>
          </cell>
          <cell r="AE173">
            <v>4.83635E-4</v>
          </cell>
          <cell r="AF173">
            <v>0.87135088800000005</v>
          </cell>
          <cell r="AG173">
            <v>2.5705039999999999E-3</v>
          </cell>
        </row>
        <row r="174">
          <cell r="G174">
            <v>504</v>
          </cell>
          <cell r="H174">
            <v>135</v>
          </cell>
          <cell r="Z174">
            <v>0.80875277300000004</v>
          </cell>
          <cell r="AA174">
            <v>1.1542670000000001E-3</v>
          </cell>
          <cell r="AB174">
            <v>0.62181094999999997</v>
          </cell>
          <cell r="AC174">
            <v>2.3872600000000001E-2</v>
          </cell>
          <cell r="AD174">
            <v>0.892801917</v>
          </cell>
          <cell r="AE174">
            <v>1.9027200000000001E-4</v>
          </cell>
          <cell r="AF174">
            <v>0.87135088800000005</v>
          </cell>
          <cell r="AG174">
            <v>2.5705039999999999E-3</v>
          </cell>
        </row>
        <row r="175">
          <cell r="G175">
            <v>636</v>
          </cell>
          <cell r="H175">
            <v>189</v>
          </cell>
          <cell r="Z175">
            <v>0.84561024299999998</v>
          </cell>
          <cell r="AA175">
            <v>6.9443399999999996E-4</v>
          </cell>
          <cell r="AB175">
            <v>0.62181094999999997</v>
          </cell>
          <cell r="AC175">
            <v>2.3872600000000001E-2</v>
          </cell>
          <cell r="AD175">
            <v>0.90127856799999995</v>
          </cell>
          <cell r="AE175">
            <v>1.4011899999999999E-4</v>
          </cell>
          <cell r="AF175">
            <v>0.87135088800000005</v>
          </cell>
          <cell r="AG175">
            <v>2.5705039999999999E-3</v>
          </cell>
        </row>
        <row r="176">
          <cell r="G176">
            <v>365</v>
          </cell>
          <cell r="H176">
            <v>184</v>
          </cell>
          <cell r="Z176">
            <v>0.71705845999999995</v>
          </cell>
          <cell r="AA176">
            <v>1.108665E-3</v>
          </cell>
          <cell r="AB176">
            <v>0.62181094999999997</v>
          </cell>
          <cell r="AC176">
            <v>2.3872600000000001E-2</v>
          </cell>
          <cell r="AD176">
            <v>0.91241422000000005</v>
          </cell>
          <cell r="AE176">
            <v>2.19545E-4</v>
          </cell>
          <cell r="AF176">
            <v>0.87135088800000005</v>
          </cell>
          <cell r="AG176">
            <v>2.5705039999999999E-3</v>
          </cell>
        </row>
        <row r="177">
          <cell r="G177">
            <v>572</v>
          </cell>
          <cell r="AD177">
            <v>0.91806032699999995</v>
          </cell>
          <cell r="AE177">
            <v>1.3174399999999999E-4</v>
          </cell>
          <cell r="AF177">
            <v>0.87135088800000005</v>
          </cell>
          <cell r="AG177">
            <v>2.5705039999999999E-3</v>
          </cell>
        </row>
        <row r="178">
          <cell r="G178">
            <v>532</v>
          </cell>
          <cell r="AD178">
            <v>0.96377290800000004</v>
          </cell>
          <cell r="AE178">
            <v>6.5752699999999998E-5</v>
          </cell>
          <cell r="AF178">
            <v>0.87135088800000005</v>
          </cell>
          <cell r="AG178">
            <v>2.5705039999999999E-3</v>
          </cell>
        </row>
        <row r="179">
          <cell r="G179">
            <v>574</v>
          </cell>
          <cell r="AD179">
            <v>0.95413883899999996</v>
          </cell>
          <cell r="AE179">
            <v>7.6366300000000001E-5</v>
          </cell>
          <cell r="AF179">
            <v>0.87135088800000005</v>
          </cell>
          <cell r="AG179">
            <v>2.5705039999999999E-3</v>
          </cell>
        </row>
        <row r="180">
          <cell r="G180">
            <v>791</v>
          </cell>
          <cell r="AD180">
            <v>0.82317551899999997</v>
          </cell>
          <cell r="AE180">
            <v>1.8425000000000001E-4</v>
          </cell>
          <cell r="AF180">
            <v>0.87135088800000005</v>
          </cell>
          <cell r="AG180">
            <v>2.5705039999999999E-3</v>
          </cell>
        </row>
        <row r="181">
          <cell r="G181">
            <v>861</v>
          </cell>
          <cell r="AD181">
            <v>0.85620829099999995</v>
          </cell>
          <cell r="AE181">
            <v>1.43158E-4</v>
          </cell>
          <cell r="AF181">
            <v>0.87135088800000005</v>
          </cell>
          <cell r="AG181">
            <v>2.5705039999999999E-3</v>
          </cell>
        </row>
        <row r="182">
          <cell r="G182">
            <v>707</v>
          </cell>
          <cell r="AD182">
            <v>0.79315106300000005</v>
          </cell>
          <cell r="AE182">
            <v>2.3238299999999999E-4</v>
          </cell>
          <cell r="AF182">
            <v>0.87135088800000005</v>
          </cell>
          <cell r="AG182">
            <v>2.5705039999999999E-3</v>
          </cell>
        </row>
        <row r="183">
          <cell r="G183">
            <v>653</v>
          </cell>
          <cell r="AD183">
            <v>0.88672560300000003</v>
          </cell>
          <cell r="AE183">
            <v>1.5405400000000001E-4</v>
          </cell>
          <cell r="AF183">
            <v>0.87135088800000005</v>
          </cell>
          <cell r="AG183">
            <v>2.5705039999999999E-3</v>
          </cell>
        </row>
        <row r="184">
          <cell r="G184">
            <v>978</v>
          </cell>
          <cell r="AD184">
            <v>0.81632559500000001</v>
          </cell>
          <cell r="AE184">
            <v>1.53468E-4</v>
          </cell>
          <cell r="AF184">
            <v>0.87135088800000005</v>
          </cell>
          <cell r="AG184">
            <v>2.5705039999999999E-3</v>
          </cell>
        </row>
        <row r="185">
          <cell r="G185">
            <v>762</v>
          </cell>
          <cell r="AD185">
            <v>0.84300274100000006</v>
          </cell>
          <cell r="AE185">
            <v>1.7391499999999999E-4</v>
          </cell>
          <cell r="AF185">
            <v>0.87135088800000005</v>
          </cell>
          <cell r="AG185">
            <v>2.5705039999999999E-3</v>
          </cell>
        </row>
        <row r="186">
          <cell r="G186">
            <v>422</v>
          </cell>
          <cell r="AD186">
            <v>0.82899436900000001</v>
          </cell>
          <cell r="AE186">
            <v>3.3672900000000002E-4</v>
          </cell>
          <cell r="AF186">
            <v>0.87135088800000005</v>
          </cell>
          <cell r="AG186">
            <v>2.5705039999999999E-3</v>
          </cell>
        </row>
        <row r="187">
          <cell r="G187">
            <v>1187</v>
          </cell>
          <cell r="AD187">
            <v>0.852560981</v>
          </cell>
          <cell r="AE187">
            <v>1.05987E-4</v>
          </cell>
          <cell r="AF187">
            <v>0.87135088800000005</v>
          </cell>
          <cell r="AG187">
            <v>2.5705039999999999E-3</v>
          </cell>
        </row>
        <row r="188">
          <cell r="G188">
            <v>471</v>
          </cell>
          <cell r="AD188">
            <v>0.82740575500000002</v>
          </cell>
          <cell r="AE188">
            <v>3.0384100000000001E-4</v>
          </cell>
          <cell r="AF188">
            <v>0.87135088800000005</v>
          </cell>
          <cell r="AG188">
            <v>2.5705039999999999E-3</v>
          </cell>
        </row>
        <row r="189">
          <cell r="G189">
            <v>850</v>
          </cell>
          <cell r="AD189">
            <v>0.82521329899999996</v>
          </cell>
          <cell r="AE189">
            <v>1.6988999999999999E-4</v>
          </cell>
          <cell r="AF189">
            <v>0.87135088800000005</v>
          </cell>
          <cell r="AG189">
            <v>2.5705039999999999E-3</v>
          </cell>
        </row>
        <row r="190">
          <cell r="G190">
            <v>909</v>
          </cell>
          <cell r="AD190">
            <v>0.78021243900000004</v>
          </cell>
          <cell r="AE190">
            <v>1.88856E-4</v>
          </cell>
          <cell r="AF190">
            <v>0.87135088800000005</v>
          </cell>
          <cell r="AG190">
            <v>2.5705039999999999E-3</v>
          </cell>
        </row>
        <row r="197">
          <cell r="D197">
            <v>151</v>
          </cell>
          <cell r="J197">
            <v>0.21533812799999999</v>
          </cell>
          <cell r="K197">
            <v>1.1264510000000001E-3</v>
          </cell>
          <cell r="L197">
            <v>0.152725416</v>
          </cell>
          <cell r="M197">
            <v>4.2580459999999997E-3</v>
          </cell>
          <cell r="N197">
            <v>0.57976282899999998</v>
          </cell>
          <cell r="O197">
            <v>1.624253E-3</v>
          </cell>
          <cell r="P197">
            <v>0.67107474</v>
          </cell>
          <cell r="Q197">
            <v>7.256406E-3</v>
          </cell>
        </row>
        <row r="198">
          <cell r="D198">
            <v>136</v>
          </cell>
          <cell r="J198">
            <v>7.3529412000000002E-2</v>
          </cell>
          <cell r="K198">
            <v>5.0461400000000002E-4</v>
          </cell>
          <cell r="L198">
            <v>0.152725416</v>
          </cell>
          <cell r="M198">
            <v>4.2580459999999997E-3</v>
          </cell>
          <cell r="N198">
            <v>0.74264705900000005</v>
          </cell>
          <cell r="O198">
            <v>1.4157219999999999E-3</v>
          </cell>
          <cell r="P198">
            <v>0.67107474</v>
          </cell>
          <cell r="Q198">
            <v>7.256406E-3</v>
          </cell>
        </row>
        <row r="199">
          <cell r="D199">
            <v>166</v>
          </cell>
          <cell r="J199">
            <v>0.19277108400000001</v>
          </cell>
          <cell r="K199">
            <v>9.4309299999999999E-4</v>
          </cell>
          <cell r="L199">
            <v>0.152725416</v>
          </cell>
          <cell r="M199">
            <v>4.2580459999999997E-3</v>
          </cell>
          <cell r="N199">
            <v>0.73493975899999997</v>
          </cell>
          <cell r="O199">
            <v>1.1806259999999999E-3</v>
          </cell>
          <cell r="P199">
            <v>0.67107474</v>
          </cell>
          <cell r="Q199">
            <v>7.256406E-3</v>
          </cell>
        </row>
        <row r="200">
          <cell r="D200">
            <v>279</v>
          </cell>
          <cell r="J200">
            <v>7.1059058999999994E-2</v>
          </cell>
          <cell r="K200">
            <v>2.37445E-4</v>
          </cell>
          <cell r="L200">
            <v>0.152725416</v>
          </cell>
          <cell r="M200">
            <v>4.2580459999999997E-3</v>
          </cell>
          <cell r="N200">
            <v>0.75615469700000004</v>
          </cell>
          <cell r="O200">
            <v>6.6325499999999996E-4</v>
          </cell>
          <cell r="P200">
            <v>0.67107474</v>
          </cell>
          <cell r="Q200">
            <v>7.256406E-3</v>
          </cell>
        </row>
        <row r="201">
          <cell r="D201">
            <v>307</v>
          </cell>
          <cell r="J201">
            <v>0.113321399</v>
          </cell>
          <cell r="K201">
            <v>3.28365E-4</v>
          </cell>
          <cell r="L201">
            <v>0.152725416</v>
          </cell>
          <cell r="M201">
            <v>4.2580459999999997E-3</v>
          </cell>
          <cell r="N201">
            <v>0.80010162399999996</v>
          </cell>
          <cell r="O201">
            <v>5.2267700000000004E-4</v>
          </cell>
          <cell r="P201">
            <v>0.67107474</v>
          </cell>
          <cell r="Q201">
            <v>7.256406E-3</v>
          </cell>
        </row>
        <row r="202">
          <cell r="D202">
            <v>440</v>
          </cell>
          <cell r="J202">
            <v>0.16740344099999999</v>
          </cell>
          <cell r="K202">
            <v>3.1749300000000002E-4</v>
          </cell>
          <cell r="L202">
            <v>0.152725416</v>
          </cell>
          <cell r="M202">
            <v>4.2580459999999997E-3</v>
          </cell>
          <cell r="N202">
            <v>0.72031376300000005</v>
          </cell>
          <cell r="O202">
            <v>4.58911E-4</v>
          </cell>
          <cell r="P202">
            <v>0.67107474</v>
          </cell>
          <cell r="Q202">
            <v>7.256406E-3</v>
          </cell>
        </row>
        <row r="203">
          <cell r="D203">
            <v>244</v>
          </cell>
          <cell r="J203">
            <v>0.12879740000000001</v>
          </cell>
          <cell r="K203">
            <v>4.6176399999999998E-4</v>
          </cell>
          <cell r="L203">
            <v>0.152725416</v>
          </cell>
          <cell r="M203">
            <v>4.2580459999999997E-3</v>
          </cell>
          <cell r="N203">
            <v>0.65745444099999995</v>
          </cell>
          <cell r="O203">
            <v>9.2678200000000002E-4</v>
          </cell>
          <cell r="P203">
            <v>0.67107474</v>
          </cell>
          <cell r="Q203">
            <v>7.256406E-3</v>
          </cell>
        </row>
        <row r="204">
          <cell r="D204">
            <v>312</v>
          </cell>
          <cell r="J204">
            <v>0.187181546</v>
          </cell>
          <cell r="K204">
            <v>4.8921100000000003E-4</v>
          </cell>
          <cell r="L204">
            <v>0.152725416</v>
          </cell>
          <cell r="M204">
            <v>4.2580459999999997E-3</v>
          </cell>
          <cell r="N204">
            <v>0.59946611999999999</v>
          </cell>
          <cell r="O204">
            <v>7.7204699999999999E-4</v>
          </cell>
          <cell r="P204">
            <v>0.67107474</v>
          </cell>
          <cell r="Q204">
            <v>7.256406E-3</v>
          </cell>
        </row>
        <row r="205">
          <cell r="D205">
            <v>256</v>
          </cell>
          <cell r="J205">
            <v>0.12863669999999999</v>
          </cell>
          <cell r="K205">
            <v>4.3956600000000001E-4</v>
          </cell>
          <cell r="L205">
            <v>0.152725416</v>
          </cell>
          <cell r="M205">
            <v>4.2580459999999997E-3</v>
          </cell>
          <cell r="N205">
            <v>0.69551280599999998</v>
          </cell>
          <cell r="O205">
            <v>8.3048900000000001E-4</v>
          </cell>
          <cell r="P205">
            <v>0.67107474</v>
          </cell>
          <cell r="Q205">
            <v>7.256406E-3</v>
          </cell>
        </row>
        <row r="206">
          <cell r="D206">
            <v>219</v>
          </cell>
          <cell r="J206">
            <v>0.127853881</v>
          </cell>
          <cell r="K206">
            <v>5.1150100000000003E-4</v>
          </cell>
          <cell r="L206">
            <v>0.152725416</v>
          </cell>
          <cell r="M206">
            <v>4.2580459999999997E-3</v>
          </cell>
          <cell r="N206">
            <v>0.69406392699999997</v>
          </cell>
          <cell r="O206">
            <v>9.7403300000000002E-4</v>
          </cell>
          <cell r="P206">
            <v>0.67107474</v>
          </cell>
          <cell r="Q206">
            <v>7.256406E-3</v>
          </cell>
        </row>
        <row r="207">
          <cell r="D207">
            <v>554</v>
          </cell>
          <cell r="J207">
            <v>0.10645800800000001</v>
          </cell>
          <cell r="K207">
            <v>1.7201599999999999E-4</v>
          </cell>
          <cell r="L207">
            <v>0.152725416</v>
          </cell>
          <cell r="M207">
            <v>4.2580459999999997E-3</v>
          </cell>
          <cell r="N207">
            <v>0.67383496099999995</v>
          </cell>
          <cell r="O207">
            <v>3.9743500000000002E-4</v>
          </cell>
          <cell r="P207">
            <v>0.67107474</v>
          </cell>
          <cell r="Q207">
            <v>7.256406E-3</v>
          </cell>
        </row>
        <row r="208">
          <cell r="D208">
            <v>546</v>
          </cell>
          <cell r="J208">
            <v>0.113661309</v>
          </cell>
          <cell r="K208">
            <v>1.8484799999999999E-4</v>
          </cell>
          <cell r="L208">
            <v>0.152725416</v>
          </cell>
          <cell r="M208">
            <v>4.2580459999999997E-3</v>
          </cell>
          <cell r="N208">
            <v>0.676178744</v>
          </cell>
          <cell r="O208">
            <v>4.0176300000000002E-4</v>
          </cell>
          <cell r="P208">
            <v>0.67107474</v>
          </cell>
          <cell r="Q208">
            <v>7.256406E-3</v>
          </cell>
        </row>
        <row r="209">
          <cell r="D209">
            <v>387</v>
          </cell>
          <cell r="J209">
            <v>0.32414201300000001</v>
          </cell>
          <cell r="K209">
            <v>5.6754899999999998E-4</v>
          </cell>
          <cell r="L209">
            <v>0.152725416</v>
          </cell>
          <cell r="M209">
            <v>4.2580459999999997E-3</v>
          </cell>
          <cell r="N209">
            <v>0.49397571499999998</v>
          </cell>
          <cell r="O209">
            <v>6.4757400000000004E-4</v>
          </cell>
          <cell r="P209">
            <v>0.67107474</v>
          </cell>
          <cell r="Q209">
            <v>7.256406E-3</v>
          </cell>
        </row>
        <row r="210">
          <cell r="D210">
            <v>522</v>
          </cell>
          <cell r="J210">
            <v>0.289746909</v>
          </cell>
          <cell r="K210">
            <v>3.9499700000000001E-4</v>
          </cell>
          <cell r="L210">
            <v>0.152725416</v>
          </cell>
          <cell r="M210">
            <v>4.2580459999999997E-3</v>
          </cell>
          <cell r="N210">
            <v>0.62068968700000005</v>
          </cell>
          <cell r="O210">
            <v>4.5188900000000002E-4</v>
          </cell>
          <cell r="P210">
            <v>0.67107474</v>
          </cell>
          <cell r="Q210">
            <v>7.256406E-3</v>
          </cell>
        </row>
        <row r="211">
          <cell r="D211">
            <v>646</v>
          </cell>
          <cell r="J211">
            <v>0.103530336</v>
          </cell>
          <cell r="K211">
            <v>1.4389399999999999E-4</v>
          </cell>
          <cell r="L211">
            <v>0.152725416</v>
          </cell>
          <cell r="M211">
            <v>4.2580459999999997E-3</v>
          </cell>
          <cell r="N211">
            <v>0.78481222799999995</v>
          </cell>
          <cell r="O211">
            <v>2.61833E-4</v>
          </cell>
          <cell r="P211">
            <v>0.67107474</v>
          </cell>
          <cell r="Q211">
            <v>7.256406E-3</v>
          </cell>
        </row>
        <row r="212">
          <cell r="D212">
            <v>529</v>
          </cell>
          <cell r="J212">
            <v>0.14445175099999999</v>
          </cell>
          <cell r="K212">
            <v>2.3406300000000001E-4</v>
          </cell>
          <cell r="L212">
            <v>0.152725416</v>
          </cell>
          <cell r="M212">
            <v>4.2580459999999997E-3</v>
          </cell>
          <cell r="N212">
            <v>0.67737336199999998</v>
          </cell>
          <cell r="O212">
            <v>4.1389900000000002E-4</v>
          </cell>
          <cell r="P212">
            <v>0.67107474</v>
          </cell>
          <cell r="Q212">
            <v>7.256406E-3</v>
          </cell>
        </row>
        <row r="213">
          <cell r="D213">
            <v>517</v>
          </cell>
          <cell r="J213">
            <v>0.13784825000000001</v>
          </cell>
          <cell r="K213">
            <v>2.3032200000000001E-4</v>
          </cell>
          <cell r="L213">
            <v>0.152725416</v>
          </cell>
          <cell r="M213">
            <v>4.2580459999999997E-3</v>
          </cell>
          <cell r="N213">
            <v>0.72616414699999998</v>
          </cell>
          <cell r="O213">
            <v>3.8536799999999997E-4</v>
          </cell>
          <cell r="P213">
            <v>0.67107474</v>
          </cell>
          <cell r="Q213">
            <v>7.256406E-3</v>
          </cell>
        </row>
        <row r="214">
          <cell r="D214">
            <v>451</v>
          </cell>
          <cell r="J214">
            <v>0.162951385</v>
          </cell>
          <cell r="K214">
            <v>3.03107E-4</v>
          </cell>
          <cell r="L214">
            <v>0.152725416</v>
          </cell>
          <cell r="M214">
            <v>4.2580459999999997E-3</v>
          </cell>
          <cell r="N214">
            <v>0.60664232900000004</v>
          </cell>
          <cell r="O214">
            <v>5.3028299999999999E-4</v>
          </cell>
          <cell r="P214">
            <v>0.67107474</v>
          </cell>
          <cell r="Q214">
            <v>7.256406E-3</v>
          </cell>
        </row>
        <row r="215">
          <cell r="D215">
            <v>213</v>
          </cell>
          <cell r="J215">
            <v>9.1523498999999994E-2</v>
          </cell>
          <cell r="K215">
            <v>3.9220299999999999E-4</v>
          </cell>
          <cell r="L215">
            <v>0.152725416</v>
          </cell>
          <cell r="M215">
            <v>4.2580459999999997E-3</v>
          </cell>
          <cell r="N215">
            <v>0.67233394599999996</v>
          </cell>
          <cell r="O215">
            <v>1.0391560000000001E-3</v>
          </cell>
          <cell r="P215">
            <v>0.67107474</v>
          </cell>
          <cell r="Q215">
            <v>7.256406E-3</v>
          </cell>
        </row>
        <row r="216">
          <cell r="D216">
            <v>366</v>
          </cell>
          <cell r="J216">
            <v>0.19034858399999999</v>
          </cell>
          <cell r="K216">
            <v>4.2223599999999999E-4</v>
          </cell>
          <cell r="L216">
            <v>0.152725416</v>
          </cell>
          <cell r="M216">
            <v>4.2580459999999997E-3</v>
          </cell>
          <cell r="N216">
            <v>0.56036244700000004</v>
          </cell>
          <cell r="O216">
            <v>6.7494899999999999E-4</v>
          </cell>
          <cell r="P216">
            <v>0.67107474</v>
          </cell>
          <cell r="Q216">
            <v>7.256406E-3</v>
          </cell>
        </row>
        <row r="217">
          <cell r="D217">
            <v>360</v>
          </cell>
          <cell r="J217">
            <v>0.19832983800000001</v>
          </cell>
          <cell r="K217">
            <v>4.4288299999999998E-4</v>
          </cell>
          <cell r="L217">
            <v>0.152725416</v>
          </cell>
          <cell r="M217">
            <v>4.2580459999999997E-3</v>
          </cell>
          <cell r="N217">
            <v>0.51586905000000005</v>
          </cell>
          <cell r="O217">
            <v>6.9567700000000001E-4</v>
          </cell>
          <cell r="P217">
            <v>0.67107474</v>
          </cell>
          <cell r="Q217">
            <v>7.256406E-3</v>
          </cell>
        </row>
        <row r="224">
          <cell r="G224">
            <v>105</v>
          </cell>
          <cell r="AD224">
            <v>0.88571428600000002</v>
          </cell>
          <cell r="AE224">
            <v>9.7331200000000005E-4</v>
          </cell>
          <cell r="AF224">
            <v>0.77283169600000001</v>
          </cell>
          <cell r="AG224">
            <v>1.6729417999999999E-2</v>
          </cell>
        </row>
        <row r="225">
          <cell r="G225">
            <v>102</v>
          </cell>
          <cell r="AD225">
            <v>0.92156862699999997</v>
          </cell>
          <cell r="AE225">
            <v>7.1564199999999995E-4</v>
          </cell>
          <cell r="AF225">
            <v>0.77283169600000001</v>
          </cell>
          <cell r="AG225">
            <v>1.6729417999999999E-2</v>
          </cell>
        </row>
        <row r="226">
          <cell r="G226">
            <v>61</v>
          </cell>
          <cell r="AD226">
            <v>0.95081967199999995</v>
          </cell>
          <cell r="AE226">
            <v>7.7935999999999999E-4</v>
          </cell>
          <cell r="AF226">
            <v>0.77283169600000001</v>
          </cell>
          <cell r="AG226">
            <v>1.6729417999999999E-2</v>
          </cell>
        </row>
        <row r="227">
          <cell r="G227">
            <v>57</v>
          </cell>
          <cell r="AD227">
            <v>0.87719298199999995</v>
          </cell>
          <cell r="AE227">
            <v>1.923669E-3</v>
          </cell>
          <cell r="AF227">
            <v>0.77283169600000001</v>
          </cell>
          <cell r="AG227">
            <v>1.6729417999999999E-2</v>
          </cell>
        </row>
        <row r="228">
          <cell r="G228">
            <v>92</v>
          </cell>
          <cell r="AD228">
            <v>0.85869565199999998</v>
          </cell>
          <cell r="AE228">
            <v>1.3333780000000001E-3</v>
          </cell>
          <cell r="AF228">
            <v>0.77283169600000001</v>
          </cell>
          <cell r="AG228">
            <v>1.6729417999999999E-2</v>
          </cell>
        </row>
        <row r="229">
          <cell r="G229">
            <v>156</v>
          </cell>
          <cell r="AD229">
            <v>0.77564102599999996</v>
          </cell>
          <cell r="AE229">
            <v>1.122723E-3</v>
          </cell>
          <cell r="AF229">
            <v>0.77283169600000001</v>
          </cell>
          <cell r="AG229">
            <v>1.6729417999999999E-2</v>
          </cell>
        </row>
        <row r="230">
          <cell r="G230">
            <v>119</v>
          </cell>
          <cell r="AD230">
            <v>0.93277310899999999</v>
          </cell>
          <cell r="AE230">
            <v>5.3141899999999999E-4</v>
          </cell>
          <cell r="AF230">
            <v>0.77283169600000001</v>
          </cell>
          <cell r="AG230">
            <v>1.6729417999999999E-2</v>
          </cell>
        </row>
        <row r="231">
          <cell r="G231">
            <v>112</v>
          </cell>
          <cell r="AD231">
            <v>0.866071429</v>
          </cell>
          <cell r="AE231">
            <v>1.0449700000000001E-3</v>
          </cell>
          <cell r="AF231">
            <v>0.77283169600000001</v>
          </cell>
          <cell r="AG231">
            <v>1.6729417999999999E-2</v>
          </cell>
        </row>
        <row r="232">
          <cell r="G232">
            <v>79</v>
          </cell>
          <cell r="AD232">
            <v>0.62025316500000005</v>
          </cell>
          <cell r="AE232">
            <v>3.0197330000000001E-3</v>
          </cell>
          <cell r="AF232">
            <v>0.77283169600000001</v>
          </cell>
          <cell r="AG232">
            <v>1.6729417999999999E-2</v>
          </cell>
        </row>
        <row r="233">
          <cell r="G233">
            <v>127</v>
          </cell>
          <cell r="AD233">
            <v>0.84251968499999996</v>
          </cell>
          <cell r="AE233">
            <v>1.053018E-3</v>
          </cell>
          <cell r="AF233">
            <v>0.77283169600000001</v>
          </cell>
          <cell r="AG233">
            <v>1.6729417999999999E-2</v>
          </cell>
        </row>
        <row r="234">
          <cell r="G234">
            <v>72</v>
          </cell>
          <cell r="AD234">
            <v>0.73611111100000004</v>
          </cell>
          <cell r="AE234">
            <v>2.7359369999999999E-3</v>
          </cell>
          <cell r="AF234">
            <v>0.77283169600000001</v>
          </cell>
          <cell r="AG234">
            <v>1.6729417999999999E-2</v>
          </cell>
        </row>
        <row r="235">
          <cell r="G235">
            <v>99</v>
          </cell>
          <cell r="AD235">
            <v>0.53535353500000005</v>
          </cell>
          <cell r="AE235">
            <v>2.5382669999999999E-3</v>
          </cell>
          <cell r="AF235">
            <v>0.77283169600000001</v>
          </cell>
          <cell r="AG235">
            <v>1.6729417999999999E-2</v>
          </cell>
        </row>
        <row r="236">
          <cell r="G236">
            <v>138</v>
          </cell>
          <cell r="AD236">
            <v>0.862318841</v>
          </cell>
          <cell r="AE236">
            <v>8.6660600000000002E-4</v>
          </cell>
          <cell r="AF236">
            <v>0.77283169600000001</v>
          </cell>
          <cell r="AG236">
            <v>1.6729417999999999E-2</v>
          </cell>
        </row>
        <row r="237">
          <cell r="G237">
            <v>139</v>
          </cell>
          <cell r="AD237">
            <v>0.77697841700000003</v>
          </cell>
          <cell r="AE237">
            <v>1.255674E-3</v>
          </cell>
          <cell r="AF237">
            <v>0.77283169600000001</v>
          </cell>
          <cell r="AG237">
            <v>1.6729417999999999E-2</v>
          </cell>
        </row>
        <row r="238">
          <cell r="G238">
            <v>452</v>
          </cell>
          <cell r="AD238">
            <v>0.53982300900000002</v>
          </cell>
          <cell r="AE238">
            <v>5.5080699999999995E-4</v>
          </cell>
          <cell r="AF238">
            <v>0.77283169600000001</v>
          </cell>
          <cell r="AG238">
            <v>1.6729417999999999E-2</v>
          </cell>
        </row>
        <row r="239">
          <cell r="G239">
            <v>308</v>
          </cell>
          <cell r="AD239">
            <v>0.81493506500000001</v>
          </cell>
          <cell r="AE239">
            <v>4.9125700000000004E-4</v>
          </cell>
          <cell r="AF239">
            <v>0.77283169600000001</v>
          </cell>
          <cell r="AG239">
            <v>1.6729417999999999E-2</v>
          </cell>
        </row>
        <row r="240">
          <cell r="G240">
            <v>103</v>
          </cell>
          <cell r="AD240">
            <v>0.699029126</v>
          </cell>
          <cell r="AE240">
            <v>2.0626220000000001E-3</v>
          </cell>
          <cell r="AF240">
            <v>0.77283169600000001</v>
          </cell>
          <cell r="AG240">
            <v>1.6729417999999999E-2</v>
          </cell>
        </row>
        <row r="241">
          <cell r="G241">
            <v>321</v>
          </cell>
          <cell r="AD241">
            <v>0.54517134</v>
          </cell>
          <cell r="AE241">
            <v>7.7487400000000005E-4</v>
          </cell>
          <cell r="AF241">
            <v>0.77283169600000001</v>
          </cell>
          <cell r="AG241">
            <v>1.6729417999999999E-2</v>
          </cell>
        </row>
        <row r="242">
          <cell r="G242">
            <v>239</v>
          </cell>
          <cell r="AD242">
            <v>0.62761506300000003</v>
          </cell>
          <cell r="AE242">
            <v>9.8199300000000002E-4</v>
          </cell>
          <cell r="AF242">
            <v>0.77283169600000001</v>
          </cell>
          <cell r="AG242">
            <v>1.6729417999999999E-2</v>
          </cell>
        </row>
        <row r="243">
          <cell r="G243">
            <v>333</v>
          </cell>
          <cell r="AD243">
            <v>0.756756757</v>
          </cell>
          <cell r="AE243">
            <v>5.54446E-4</v>
          </cell>
          <cell r="AF243">
            <v>0.77283169600000001</v>
          </cell>
          <cell r="AG243">
            <v>1.6729417999999999E-2</v>
          </cell>
        </row>
        <row r="244">
          <cell r="G244">
            <v>217</v>
          </cell>
          <cell r="AD244">
            <v>0.81105990800000005</v>
          </cell>
          <cell r="AE244">
            <v>7.0945199999999996E-4</v>
          </cell>
          <cell r="AF244">
            <v>0.77283169600000001</v>
          </cell>
          <cell r="AG244">
            <v>1.6729417999999999E-2</v>
          </cell>
        </row>
        <row r="251">
          <cell r="D251">
            <v>223</v>
          </cell>
          <cell r="J251">
            <v>2.6905829999999999E-2</v>
          </cell>
          <cell r="K251">
            <v>1.1793700000000001E-4</v>
          </cell>
          <cell r="L251">
            <v>3.0639151E-2</v>
          </cell>
          <cell r="M251">
            <v>7.0238699999999995E-4</v>
          </cell>
          <cell r="N251">
            <v>0.71300448400000005</v>
          </cell>
          <cell r="O251">
            <v>9.2175299999999998E-4</v>
          </cell>
          <cell r="P251">
            <v>0.75033909600000004</v>
          </cell>
          <cell r="Q251">
            <v>6.1451120000000003E-3</v>
          </cell>
        </row>
        <row r="252">
          <cell r="D252">
            <v>195</v>
          </cell>
          <cell r="J252">
            <v>5.1282050000000003E-3</v>
          </cell>
          <cell r="K252">
            <v>2.6298499999999999E-5</v>
          </cell>
          <cell r="L252">
            <v>3.0639151E-2</v>
          </cell>
          <cell r="M252">
            <v>7.0238699999999995E-4</v>
          </cell>
          <cell r="N252">
            <v>0.743589744</v>
          </cell>
          <cell r="O252">
            <v>9.828040000000001E-4</v>
          </cell>
          <cell r="P252">
            <v>0.75033909600000004</v>
          </cell>
          <cell r="Q252">
            <v>6.1451120000000003E-3</v>
          </cell>
        </row>
        <row r="253">
          <cell r="D253">
            <v>89</v>
          </cell>
          <cell r="J253">
            <v>0</v>
          </cell>
          <cell r="K253">
            <v>0</v>
          </cell>
          <cell r="L253">
            <v>3.0639151E-2</v>
          </cell>
          <cell r="M253">
            <v>7.0238699999999995E-4</v>
          </cell>
          <cell r="N253">
            <v>0.82022471900000005</v>
          </cell>
          <cell r="O253">
            <v>1.6756379999999999E-3</v>
          </cell>
          <cell r="P253">
            <v>0.75033909600000004</v>
          </cell>
          <cell r="Q253">
            <v>6.1451120000000003E-3</v>
          </cell>
        </row>
        <row r="254">
          <cell r="D254">
            <v>166</v>
          </cell>
          <cell r="J254">
            <v>6.6265060000000001E-2</v>
          </cell>
          <cell r="K254">
            <v>3.7499400000000002E-4</v>
          </cell>
          <cell r="L254">
            <v>3.0639151E-2</v>
          </cell>
          <cell r="M254">
            <v>7.0238699999999995E-4</v>
          </cell>
          <cell r="N254">
            <v>0.60843373499999998</v>
          </cell>
          <cell r="O254">
            <v>1.443892E-3</v>
          </cell>
          <cell r="P254">
            <v>0.75033909600000004</v>
          </cell>
          <cell r="Q254">
            <v>6.1451120000000003E-3</v>
          </cell>
        </row>
        <row r="255">
          <cell r="D255">
            <v>187</v>
          </cell>
          <cell r="J255">
            <v>5.3475939999999998E-3</v>
          </cell>
          <cell r="K255">
            <v>2.85968E-5</v>
          </cell>
          <cell r="L255">
            <v>3.0639151E-2</v>
          </cell>
          <cell r="M255">
            <v>7.0238699999999995E-4</v>
          </cell>
          <cell r="N255">
            <v>0.73262032099999996</v>
          </cell>
          <cell r="O255">
            <v>1.05316E-3</v>
          </cell>
          <cell r="P255">
            <v>0.75033909600000004</v>
          </cell>
          <cell r="Q255">
            <v>6.1451120000000003E-3</v>
          </cell>
        </row>
        <row r="256">
          <cell r="D256">
            <v>118</v>
          </cell>
          <cell r="J256">
            <v>4.2372881000000001E-2</v>
          </cell>
          <cell r="K256">
            <v>3.4681600000000001E-4</v>
          </cell>
          <cell r="L256">
            <v>3.0639151E-2</v>
          </cell>
          <cell r="M256">
            <v>7.0238699999999995E-4</v>
          </cell>
          <cell r="N256">
            <v>0.77966101700000001</v>
          </cell>
          <cell r="O256">
            <v>1.4682880000000001E-3</v>
          </cell>
          <cell r="P256">
            <v>0.75033909600000004</v>
          </cell>
          <cell r="Q256">
            <v>6.1451120000000003E-3</v>
          </cell>
        </row>
        <row r="257">
          <cell r="D257">
            <v>174</v>
          </cell>
          <cell r="J257">
            <v>5.747126E-3</v>
          </cell>
          <cell r="K257">
            <v>3.3029499999999999E-5</v>
          </cell>
          <cell r="L257">
            <v>3.0639151E-2</v>
          </cell>
          <cell r="M257">
            <v>7.0238699999999995E-4</v>
          </cell>
          <cell r="N257">
            <v>0.82183908000000006</v>
          </cell>
          <cell r="O257">
            <v>8.4635600000000004E-4</v>
          </cell>
          <cell r="P257">
            <v>0.75033909600000004</v>
          </cell>
          <cell r="Q257">
            <v>6.1451120000000003E-3</v>
          </cell>
        </row>
        <row r="258">
          <cell r="D258">
            <v>104</v>
          </cell>
          <cell r="J258">
            <v>3.8461538000000003E-2</v>
          </cell>
          <cell r="K258">
            <v>3.5905099999999999E-4</v>
          </cell>
          <cell r="L258">
            <v>3.0639151E-2</v>
          </cell>
          <cell r="M258">
            <v>7.0238699999999995E-4</v>
          </cell>
          <cell r="N258">
            <v>0.79807692299999999</v>
          </cell>
          <cell r="O258">
            <v>1.564565E-3</v>
          </cell>
          <cell r="P258">
            <v>0.75033909600000004</v>
          </cell>
          <cell r="Q258">
            <v>6.1451120000000003E-3</v>
          </cell>
        </row>
        <row r="259">
          <cell r="D259">
            <v>85</v>
          </cell>
          <cell r="J259">
            <v>1.1764706E-2</v>
          </cell>
          <cell r="K259">
            <v>1.3840799999999999E-4</v>
          </cell>
          <cell r="L259">
            <v>3.0639151E-2</v>
          </cell>
          <cell r="M259">
            <v>7.0238699999999995E-4</v>
          </cell>
          <cell r="N259">
            <v>0.89411764699999996</v>
          </cell>
          <cell r="O259">
            <v>1.127039E-3</v>
          </cell>
          <cell r="P259">
            <v>0.75033909600000004</v>
          </cell>
          <cell r="Q259">
            <v>6.1451120000000003E-3</v>
          </cell>
        </row>
        <row r="260">
          <cell r="D260">
            <v>75</v>
          </cell>
          <cell r="J260">
            <v>1.3333332999999999E-2</v>
          </cell>
          <cell r="K260">
            <v>1.7777799999999999E-4</v>
          </cell>
          <cell r="L260">
            <v>3.0639151E-2</v>
          </cell>
          <cell r="M260">
            <v>7.0238699999999995E-4</v>
          </cell>
          <cell r="N260">
            <v>0.693333333</v>
          </cell>
          <cell r="O260">
            <v>2.873273E-3</v>
          </cell>
          <cell r="P260">
            <v>0.75033909600000004</v>
          </cell>
          <cell r="Q260">
            <v>6.1451120000000003E-3</v>
          </cell>
        </row>
        <row r="261">
          <cell r="D261">
            <v>68</v>
          </cell>
          <cell r="J261">
            <v>0.102941176</v>
          </cell>
          <cell r="K261">
            <v>1.378273E-3</v>
          </cell>
          <cell r="L261">
            <v>3.0639151E-2</v>
          </cell>
          <cell r="M261">
            <v>7.0238699999999995E-4</v>
          </cell>
          <cell r="N261">
            <v>0.55882352899999999</v>
          </cell>
          <cell r="O261">
            <v>3.6796979999999999E-3</v>
          </cell>
          <cell r="P261">
            <v>0.75033909600000004</v>
          </cell>
          <cell r="Q261">
            <v>6.1451120000000003E-3</v>
          </cell>
        </row>
        <row r="263">
          <cell r="D263">
            <v>71</v>
          </cell>
          <cell r="J263">
            <v>4.2253521000000002E-2</v>
          </cell>
          <cell r="K263">
            <v>5.7811699999999995E-4</v>
          </cell>
          <cell r="L263">
            <v>3.0639151E-2</v>
          </cell>
          <cell r="M263">
            <v>7.0238699999999995E-4</v>
          </cell>
          <cell r="N263">
            <v>0.71830985899999999</v>
          </cell>
          <cell r="O263">
            <v>2.890583E-3</v>
          </cell>
          <cell r="P263">
            <v>0.75033909600000004</v>
          </cell>
          <cell r="Q263">
            <v>6.1451120000000003E-3</v>
          </cell>
        </row>
        <row r="264">
          <cell r="D264">
            <v>153</v>
          </cell>
          <cell r="J264">
            <v>1.3071895E-2</v>
          </cell>
          <cell r="K264">
            <v>8.4875099999999997E-5</v>
          </cell>
          <cell r="L264">
            <v>3.0639151E-2</v>
          </cell>
          <cell r="M264">
            <v>7.0238699999999995E-4</v>
          </cell>
          <cell r="N264">
            <v>0.74509803900000005</v>
          </cell>
          <cell r="O264">
            <v>1.2495189999999999E-3</v>
          </cell>
          <cell r="P264">
            <v>0.75033909600000004</v>
          </cell>
          <cell r="Q264">
            <v>6.1451120000000003E-3</v>
          </cell>
        </row>
        <row r="265">
          <cell r="D265">
            <v>163</v>
          </cell>
          <cell r="J265">
            <v>3.6809816000000002E-2</v>
          </cell>
          <cell r="K265">
            <v>2.1885700000000001E-4</v>
          </cell>
          <cell r="L265">
            <v>3.0639151E-2</v>
          </cell>
          <cell r="M265">
            <v>7.0238699999999995E-4</v>
          </cell>
          <cell r="N265">
            <v>0.674846626</v>
          </cell>
          <cell r="O265">
            <v>1.354498E-3</v>
          </cell>
          <cell r="P265">
            <v>0.75033909600000004</v>
          </cell>
          <cell r="Q265">
            <v>6.1451120000000003E-3</v>
          </cell>
        </row>
        <row r="266">
          <cell r="D266">
            <v>126</v>
          </cell>
          <cell r="J266">
            <v>7.9365079000000005E-2</v>
          </cell>
          <cell r="K266">
            <v>5.8452999999999999E-4</v>
          </cell>
          <cell r="L266">
            <v>3.0639151E-2</v>
          </cell>
          <cell r="M266">
            <v>7.0238699999999995E-4</v>
          </cell>
          <cell r="N266">
            <v>0.77777777800000003</v>
          </cell>
          <cell r="O266">
            <v>1.382716E-3</v>
          </cell>
          <cell r="P266">
            <v>0.75033909600000004</v>
          </cell>
          <cell r="Q266">
            <v>6.1451120000000003E-3</v>
          </cell>
        </row>
        <row r="267">
          <cell r="D267">
            <v>380</v>
          </cell>
          <cell r="J267">
            <v>2.8947368000000001E-2</v>
          </cell>
          <cell r="K267">
            <v>7.4167300000000004E-5</v>
          </cell>
          <cell r="L267">
            <v>3.0639151E-2</v>
          </cell>
          <cell r="M267">
            <v>7.0238699999999995E-4</v>
          </cell>
          <cell r="N267">
            <v>0.73947368400000002</v>
          </cell>
          <cell r="O267">
            <v>5.0831800000000001E-4</v>
          </cell>
          <cell r="P267">
            <v>0.75033909600000004</v>
          </cell>
          <cell r="Q267">
            <v>6.1451120000000003E-3</v>
          </cell>
        </row>
        <row r="268">
          <cell r="D268">
            <v>320</v>
          </cell>
          <cell r="J268">
            <v>1.5625E-2</v>
          </cell>
          <cell r="K268">
            <v>4.82159E-5</v>
          </cell>
          <cell r="L268">
            <v>3.0639151E-2</v>
          </cell>
          <cell r="M268">
            <v>7.0238699999999995E-4</v>
          </cell>
          <cell r="N268">
            <v>0.83437499999999998</v>
          </cell>
          <cell r="O268">
            <v>4.3320799999999998E-4</v>
          </cell>
          <cell r="P268">
            <v>0.75033909600000004</v>
          </cell>
          <cell r="Q268">
            <v>6.1451120000000003E-3</v>
          </cell>
        </row>
        <row r="269">
          <cell r="D269">
            <v>330</v>
          </cell>
          <cell r="J269">
            <v>1.8181817999999999E-2</v>
          </cell>
          <cell r="K269">
            <v>5.4259099999999997E-5</v>
          </cell>
          <cell r="L269">
            <v>3.0639151E-2</v>
          </cell>
          <cell r="M269">
            <v>7.0238699999999995E-4</v>
          </cell>
          <cell r="N269">
            <v>0.71515151499999996</v>
          </cell>
          <cell r="O269">
            <v>6.1917899999999998E-4</v>
          </cell>
          <cell r="P269">
            <v>0.75033909600000004</v>
          </cell>
          <cell r="Q269">
            <v>6.1451120000000003E-3</v>
          </cell>
        </row>
        <row r="270">
          <cell r="D270">
            <v>299</v>
          </cell>
          <cell r="J270">
            <v>2.006689E-2</v>
          </cell>
          <cell r="K270">
            <v>6.5987299999999998E-5</v>
          </cell>
          <cell r="L270">
            <v>3.0639151E-2</v>
          </cell>
          <cell r="M270">
            <v>7.0238699999999995E-4</v>
          </cell>
          <cell r="N270">
            <v>0.75919732399999995</v>
          </cell>
          <cell r="O270">
            <v>6.13479E-4</v>
          </cell>
          <cell r="P270">
            <v>0.75033909600000004</v>
          </cell>
          <cell r="Q270">
            <v>6.1451120000000003E-3</v>
          </cell>
        </row>
        <row r="271">
          <cell r="D271">
            <v>240</v>
          </cell>
          <cell r="J271">
            <v>3.7499999999999999E-2</v>
          </cell>
          <cell r="K271">
            <v>1.5102E-4</v>
          </cell>
          <cell r="L271">
            <v>3.0639151E-2</v>
          </cell>
          <cell r="M271">
            <v>7.0238699999999995E-4</v>
          </cell>
          <cell r="N271">
            <v>0.79583333300000003</v>
          </cell>
          <cell r="O271">
            <v>6.7984399999999998E-4</v>
          </cell>
          <cell r="P271">
            <v>0.75033909600000004</v>
          </cell>
          <cell r="Q271">
            <v>6.1451120000000003E-3</v>
          </cell>
        </row>
        <row r="278">
          <cell r="G278">
            <v>126</v>
          </cell>
          <cell r="H278">
            <v>254</v>
          </cell>
          <cell r="Z278">
            <v>0.70560085500000003</v>
          </cell>
          <cell r="AA278">
            <v>8.2105999999999998E-4</v>
          </cell>
          <cell r="AB278">
            <v>0.528949848</v>
          </cell>
          <cell r="AC278">
            <v>2.0934962000000001E-2</v>
          </cell>
          <cell r="AD278">
            <v>0.93727304600000005</v>
          </cell>
          <cell r="AE278">
            <v>4.70338E-4</v>
          </cell>
          <cell r="AF278">
            <v>0.84046642000000005</v>
          </cell>
          <cell r="AG278">
            <v>7.5210069999999997E-3</v>
          </cell>
        </row>
        <row r="279">
          <cell r="G279">
            <v>128</v>
          </cell>
          <cell r="H279">
            <v>271</v>
          </cell>
          <cell r="Z279">
            <v>0.48587041600000003</v>
          </cell>
          <cell r="AA279">
            <v>9.2518600000000004E-4</v>
          </cell>
          <cell r="AB279">
            <v>0.528949848</v>
          </cell>
          <cell r="AC279">
            <v>2.0934962000000001E-2</v>
          </cell>
          <cell r="AD279">
            <v>0.69376139599999997</v>
          </cell>
          <cell r="AE279">
            <v>1.6728859999999999E-3</v>
          </cell>
          <cell r="AF279">
            <v>0.84046642000000005</v>
          </cell>
          <cell r="AG279">
            <v>7.5210069999999997E-3</v>
          </cell>
        </row>
        <row r="280">
          <cell r="G280">
            <v>98</v>
          </cell>
          <cell r="H280">
            <v>207</v>
          </cell>
          <cell r="Z280">
            <v>0.51894945100000001</v>
          </cell>
          <cell r="AA280">
            <v>1.2118490000000001E-3</v>
          </cell>
          <cell r="AB280">
            <v>0.528949848</v>
          </cell>
          <cell r="AC280">
            <v>2.0934962000000001E-2</v>
          </cell>
          <cell r="AD280">
            <v>0.84953667499999996</v>
          </cell>
          <cell r="AE280">
            <v>1.3177740000000001E-3</v>
          </cell>
          <cell r="AF280">
            <v>0.84046642000000005</v>
          </cell>
          <cell r="AG280">
            <v>7.5210069999999997E-3</v>
          </cell>
        </row>
        <row r="281">
          <cell r="G281">
            <v>82</v>
          </cell>
          <cell r="H281">
            <v>175</v>
          </cell>
          <cell r="Z281">
            <v>0.68596919199999995</v>
          </cell>
          <cell r="AA281">
            <v>1.23802E-3</v>
          </cell>
          <cell r="AB281">
            <v>0.528949848</v>
          </cell>
          <cell r="AC281">
            <v>2.0934962000000001E-2</v>
          </cell>
          <cell r="AD281">
            <v>0.82339424400000005</v>
          </cell>
          <cell r="AE281">
            <v>1.795261E-3</v>
          </cell>
          <cell r="AF281">
            <v>0.84046642000000005</v>
          </cell>
          <cell r="AG281">
            <v>7.5210069999999997E-3</v>
          </cell>
        </row>
        <row r="282">
          <cell r="G282">
            <v>172</v>
          </cell>
          <cell r="H282">
            <v>298</v>
          </cell>
          <cell r="Z282">
            <v>0.68654841300000002</v>
          </cell>
          <cell r="AA282">
            <v>7.2457800000000003E-4</v>
          </cell>
          <cell r="AB282">
            <v>0.528949848</v>
          </cell>
          <cell r="AC282">
            <v>2.0934962000000001E-2</v>
          </cell>
          <cell r="AD282">
            <v>0.89467830500000001</v>
          </cell>
          <cell r="AE282">
            <v>5.5104700000000004E-4</v>
          </cell>
          <cell r="AF282">
            <v>0.84046642000000005</v>
          </cell>
          <cell r="AG282">
            <v>7.5210069999999997E-3</v>
          </cell>
        </row>
        <row r="283">
          <cell r="G283">
            <v>209</v>
          </cell>
          <cell r="H283">
            <v>297</v>
          </cell>
          <cell r="Z283">
            <v>0.68483738199999999</v>
          </cell>
          <cell r="AA283">
            <v>7.2917299999999995E-4</v>
          </cell>
          <cell r="AB283">
            <v>0.528949848</v>
          </cell>
          <cell r="AC283">
            <v>2.0934962000000001E-2</v>
          </cell>
          <cell r="AD283">
            <v>0.86418368700000003</v>
          </cell>
          <cell r="AE283">
            <v>5.6428000000000001E-4</v>
          </cell>
          <cell r="AF283">
            <v>0.84046642000000005</v>
          </cell>
          <cell r="AG283">
            <v>7.5210069999999997E-3</v>
          </cell>
        </row>
        <row r="284">
          <cell r="G284">
            <v>142</v>
          </cell>
          <cell r="H284">
            <v>174</v>
          </cell>
          <cell r="Z284">
            <v>0.70733318000000001</v>
          </cell>
          <cell r="AA284">
            <v>1.1966069999999999E-3</v>
          </cell>
          <cell r="AB284">
            <v>0.528949848</v>
          </cell>
          <cell r="AC284">
            <v>2.0934962000000001E-2</v>
          </cell>
          <cell r="AD284">
            <v>0.96964636800000004</v>
          </cell>
          <cell r="AE284">
            <v>2.0874000000000001E-4</v>
          </cell>
          <cell r="AF284">
            <v>0.84046642000000005</v>
          </cell>
          <cell r="AG284">
            <v>7.5210069999999997E-3</v>
          </cell>
        </row>
        <row r="285">
          <cell r="G285">
            <v>104</v>
          </cell>
          <cell r="AD285">
            <v>0.927193457</v>
          </cell>
          <cell r="AE285">
            <v>6.5539600000000004E-4</v>
          </cell>
          <cell r="AF285">
            <v>0.84046642000000005</v>
          </cell>
          <cell r="AG285">
            <v>7.5210069999999997E-3</v>
          </cell>
        </row>
        <row r="286">
          <cell r="G286">
            <v>227</v>
          </cell>
          <cell r="AD286">
            <v>0.91921996800000005</v>
          </cell>
          <cell r="AE286">
            <v>3.2855999999999998E-4</v>
          </cell>
          <cell r="AF286">
            <v>0.84046642000000005</v>
          </cell>
          <cell r="AG286">
            <v>7.5210069999999997E-3</v>
          </cell>
        </row>
        <row r="287">
          <cell r="G287">
            <v>143</v>
          </cell>
          <cell r="AD287">
            <v>0.82721429800000001</v>
          </cell>
          <cell r="AE287">
            <v>1.0065549999999999E-3</v>
          </cell>
          <cell r="AF287">
            <v>0.84046642000000005</v>
          </cell>
          <cell r="AG287">
            <v>7.5210069999999997E-3</v>
          </cell>
        </row>
        <row r="288">
          <cell r="G288">
            <v>222</v>
          </cell>
          <cell r="AD288">
            <v>0.861424631</v>
          </cell>
          <cell r="AE288">
            <v>5.4014600000000003E-4</v>
          </cell>
          <cell r="AF288">
            <v>0.84046642000000005</v>
          </cell>
          <cell r="AG288">
            <v>7.5210069999999997E-3</v>
          </cell>
        </row>
        <row r="289">
          <cell r="G289">
            <v>225</v>
          </cell>
          <cell r="AD289">
            <v>0.86930544399999998</v>
          </cell>
          <cell r="AE289">
            <v>5.0720300000000002E-4</v>
          </cell>
          <cell r="AF289">
            <v>0.84046642000000005</v>
          </cell>
          <cell r="AG289">
            <v>7.5210069999999997E-3</v>
          </cell>
        </row>
        <row r="290">
          <cell r="G290">
            <v>265</v>
          </cell>
          <cell r="AD290">
            <v>0.795681572</v>
          </cell>
          <cell r="AE290">
            <v>6.1580499999999998E-4</v>
          </cell>
          <cell r="AF290">
            <v>0.84046642000000005</v>
          </cell>
          <cell r="AG290">
            <v>7.5210069999999997E-3</v>
          </cell>
        </row>
        <row r="291">
          <cell r="G291">
            <v>340</v>
          </cell>
          <cell r="AD291">
            <v>0.84658620699999998</v>
          </cell>
          <cell r="AE291">
            <v>3.8312099999999999E-4</v>
          </cell>
          <cell r="AF291">
            <v>0.84046642000000005</v>
          </cell>
          <cell r="AG291">
            <v>7.5210069999999997E-3</v>
          </cell>
        </row>
        <row r="292">
          <cell r="G292">
            <v>371</v>
          </cell>
          <cell r="AD292">
            <v>0.79206865900000001</v>
          </cell>
          <cell r="AE292">
            <v>4.4512399999999998E-4</v>
          </cell>
          <cell r="AF292">
            <v>0.84046642000000005</v>
          </cell>
          <cell r="AG292">
            <v>7.5210069999999997E-3</v>
          </cell>
        </row>
        <row r="293">
          <cell r="G293">
            <v>516</v>
          </cell>
          <cell r="AD293">
            <v>0.78820150899999997</v>
          </cell>
          <cell r="AE293">
            <v>3.2415500000000002E-4</v>
          </cell>
          <cell r="AF293">
            <v>0.84046642000000005</v>
          </cell>
          <cell r="AG293">
            <v>7.5210069999999997E-3</v>
          </cell>
        </row>
        <row r="294">
          <cell r="G294">
            <v>352</v>
          </cell>
          <cell r="AD294">
            <v>0.84435566500000003</v>
          </cell>
          <cell r="AE294">
            <v>3.74414E-4</v>
          </cell>
          <cell r="AF294">
            <v>0.84046642000000005</v>
          </cell>
          <cell r="AG294">
            <v>7.5210069999999997E-3</v>
          </cell>
        </row>
        <row r="295">
          <cell r="G295">
            <v>597</v>
          </cell>
          <cell r="AD295">
            <v>0.62289141199999998</v>
          </cell>
          <cell r="AE295">
            <v>3.9412399999999998E-4</v>
          </cell>
          <cell r="AF295">
            <v>0.84046642000000005</v>
          </cell>
          <cell r="AG295">
            <v>7.5210069999999997E-3</v>
          </cell>
        </row>
        <row r="296">
          <cell r="G296">
            <v>348</v>
          </cell>
          <cell r="AD296">
            <v>0.71663333600000001</v>
          </cell>
          <cell r="AE296">
            <v>5.8521599999999995E-4</v>
          </cell>
          <cell r="AF296">
            <v>0.84046642000000005</v>
          </cell>
          <cell r="AG296">
            <v>7.5210069999999997E-3</v>
          </cell>
        </row>
        <row r="297">
          <cell r="G297">
            <v>300</v>
          </cell>
          <cell r="AD297">
            <v>0.90328051799999998</v>
          </cell>
          <cell r="AE297">
            <v>2.9219000000000001E-4</v>
          </cell>
          <cell r="AF297">
            <v>0.84046642000000005</v>
          </cell>
          <cell r="AG297">
            <v>7.5210069999999997E-3</v>
          </cell>
        </row>
        <row r="298">
          <cell r="G298">
            <v>249</v>
          </cell>
          <cell r="AD298">
            <v>0.78596997499999999</v>
          </cell>
          <cell r="AE298">
            <v>6.7831100000000002E-4</v>
          </cell>
          <cell r="AF298">
            <v>0.84046642000000005</v>
          </cell>
          <cell r="AG298">
            <v>7.5210069999999997E-3</v>
          </cell>
        </row>
        <row r="305">
          <cell r="D305">
            <v>194</v>
          </cell>
          <cell r="J305">
            <v>0.42359815299999998</v>
          </cell>
          <cell r="K305">
            <v>1.265092E-3</v>
          </cell>
          <cell r="L305">
            <v>0.299622577</v>
          </cell>
          <cell r="M305">
            <v>2.9240714000000001E-2</v>
          </cell>
          <cell r="N305">
            <v>0.45590863100000001</v>
          </cell>
          <cell r="O305">
            <v>1.2852639999999999E-3</v>
          </cell>
          <cell r="P305">
            <v>0.38255798899999999</v>
          </cell>
          <cell r="Q305">
            <v>3.7726773999999998E-2</v>
          </cell>
        </row>
        <row r="306">
          <cell r="D306">
            <v>177</v>
          </cell>
          <cell r="J306">
            <v>0.190055742</v>
          </cell>
          <cell r="K306">
            <v>8.7462800000000002E-4</v>
          </cell>
          <cell r="L306">
            <v>0.299622577</v>
          </cell>
          <cell r="M306">
            <v>2.9240714000000001E-2</v>
          </cell>
          <cell r="N306">
            <v>0.64025618200000001</v>
          </cell>
          <cell r="O306">
            <v>1.3086829999999999E-3</v>
          </cell>
          <cell r="P306">
            <v>0.38255798899999999</v>
          </cell>
          <cell r="Q306">
            <v>3.7726773999999998E-2</v>
          </cell>
        </row>
        <row r="307">
          <cell r="D307">
            <v>243</v>
          </cell>
          <cell r="J307">
            <v>0.80829467899999996</v>
          </cell>
          <cell r="K307">
            <v>6.4030700000000001E-4</v>
          </cell>
          <cell r="L307">
            <v>0.299622577</v>
          </cell>
          <cell r="M307">
            <v>2.9240714000000001E-2</v>
          </cell>
          <cell r="N307">
            <v>6.4680016000000007E-2</v>
          </cell>
          <cell r="O307">
            <v>2.49986E-4</v>
          </cell>
          <cell r="P307">
            <v>0.38255798899999999</v>
          </cell>
          <cell r="Q307">
            <v>3.7726773999999998E-2</v>
          </cell>
        </row>
        <row r="308">
          <cell r="D308">
            <v>193</v>
          </cell>
          <cell r="J308">
            <v>0.583589943</v>
          </cell>
          <cell r="K308">
            <v>1.265691E-3</v>
          </cell>
          <cell r="L308">
            <v>0.299622577</v>
          </cell>
          <cell r="M308">
            <v>2.9240714000000001E-2</v>
          </cell>
          <cell r="N308">
            <v>0.26346793699999999</v>
          </cell>
          <cell r="O308">
            <v>1.010691E-3</v>
          </cell>
          <cell r="P308">
            <v>0.38255798899999999</v>
          </cell>
          <cell r="Q308">
            <v>3.7726773999999998E-2</v>
          </cell>
        </row>
        <row r="309">
          <cell r="D309">
            <v>380</v>
          </cell>
          <cell r="J309">
            <v>0.175889405</v>
          </cell>
          <cell r="K309">
            <v>3.8245999999999999E-4</v>
          </cell>
          <cell r="L309">
            <v>0.299622577</v>
          </cell>
          <cell r="M309">
            <v>2.9240714000000001E-2</v>
          </cell>
          <cell r="N309">
            <v>0.57733725999999996</v>
          </cell>
          <cell r="O309">
            <v>6.4384900000000005E-4</v>
          </cell>
          <cell r="P309">
            <v>0.38255798899999999</v>
          </cell>
          <cell r="Q309">
            <v>3.7726773999999998E-2</v>
          </cell>
        </row>
        <row r="310">
          <cell r="D310">
            <v>243</v>
          </cell>
          <cell r="J310">
            <v>0.33339285800000001</v>
          </cell>
          <cell r="K310">
            <v>9.1835599999999995E-4</v>
          </cell>
          <cell r="L310">
            <v>0.299622577</v>
          </cell>
          <cell r="M310">
            <v>2.9240714000000001E-2</v>
          </cell>
          <cell r="N310">
            <v>0.46125918799999999</v>
          </cell>
          <cell r="O310">
            <v>1.026856E-3</v>
          </cell>
          <cell r="P310">
            <v>0.38255798899999999</v>
          </cell>
          <cell r="Q310">
            <v>3.7726773999999998E-2</v>
          </cell>
        </row>
        <row r="311">
          <cell r="D311">
            <v>278</v>
          </cell>
          <cell r="J311">
            <v>0.48188212899999999</v>
          </cell>
          <cell r="K311">
            <v>9.0134199999999996E-4</v>
          </cell>
          <cell r="L311">
            <v>0.299622577</v>
          </cell>
          <cell r="M311">
            <v>2.9240714000000001E-2</v>
          </cell>
          <cell r="N311">
            <v>7.200906E-3</v>
          </cell>
          <cell r="O311">
            <v>2.58089E-5</v>
          </cell>
          <cell r="P311">
            <v>0.38255798899999999</v>
          </cell>
          <cell r="Q311">
            <v>3.7726773999999998E-2</v>
          </cell>
        </row>
        <row r="312">
          <cell r="D312">
            <v>334</v>
          </cell>
          <cell r="J312">
            <v>0.26586483900000002</v>
          </cell>
          <cell r="K312">
            <v>5.86128E-4</v>
          </cell>
          <cell r="L312">
            <v>0.299622577</v>
          </cell>
          <cell r="M312">
            <v>2.9240714000000001E-2</v>
          </cell>
          <cell r="N312">
            <v>0.49833717599999999</v>
          </cell>
          <cell r="O312">
            <v>7.5074199999999999E-4</v>
          </cell>
          <cell r="P312">
            <v>0.38255798899999999</v>
          </cell>
          <cell r="Q312">
            <v>3.7726773999999998E-2</v>
          </cell>
        </row>
        <row r="313">
          <cell r="D313">
            <v>318</v>
          </cell>
          <cell r="J313">
            <v>0.15352934300000001</v>
          </cell>
          <cell r="K313">
            <v>4.0996199999999999E-4</v>
          </cell>
          <cell r="L313">
            <v>0.299622577</v>
          </cell>
          <cell r="M313">
            <v>2.9240714000000001E-2</v>
          </cell>
          <cell r="N313">
            <v>0.632294256</v>
          </cell>
          <cell r="O313">
            <v>7.3343300000000002E-4</v>
          </cell>
          <cell r="P313">
            <v>0.38255798899999999</v>
          </cell>
          <cell r="Q313">
            <v>3.7726773999999998E-2</v>
          </cell>
        </row>
        <row r="314">
          <cell r="D314">
            <v>533</v>
          </cell>
          <cell r="J314">
            <v>0.185900606</v>
          </cell>
          <cell r="K314">
            <v>2.8447699999999999E-4</v>
          </cell>
          <cell r="L314">
            <v>0.299622577</v>
          </cell>
          <cell r="M314">
            <v>2.9240714000000001E-2</v>
          </cell>
          <cell r="N314">
            <v>0.57020615699999999</v>
          </cell>
          <cell r="O314">
            <v>4.6066E-4</v>
          </cell>
          <cell r="P314">
            <v>0.38255798899999999</v>
          </cell>
          <cell r="Q314">
            <v>3.7726773999999998E-2</v>
          </cell>
        </row>
        <row r="315">
          <cell r="D315">
            <v>479</v>
          </cell>
          <cell r="J315">
            <v>0.255321721</v>
          </cell>
          <cell r="K315">
            <v>3.9776699999999999E-4</v>
          </cell>
          <cell r="L315">
            <v>0.299622577</v>
          </cell>
          <cell r="M315">
            <v>2.9240714000000001E-2</v>
          </cell>
          <cell r="N315">
            <v>0.33918759599999998</v>
          </cell>
          <cell r="O315">
            <v>4.6891100000000002E-4</v>
          </cell>
          <cell r="P315">
            <v>0.38255798899999999</v>
          </cell>
          <cell r="Q315">
            <v>3.7726773999999998E-2</v>
          </cell>
        </row>
        <row r="316">
          <cell r="D316">
            <v>466</v>
          </cell>
          <cell r="J316">
            <v>0.13172895300000001</v>
          </cell>
          <cell r="K316">
            <v>2.4597099999999999E-4</v>
          </cell>
          <cell r="L316">
            <v>0.299622577</v>
          </cell>
          <cell r="M316">
            <v>2.9240714000000001E-2</v>
          </cell>
          <cell r="N316">
            <v>0.57179370600000001</v>
          </cell>
          <cell r="O316">
            <v>5.2654999999999998E-4</v>
          </cell>
          <cell r="P316">
            <v>0.38255798899999999</v>
          </cell>
          <cell r="Q316">
            <v>3.7726773999999998E-2</v>
          </cell>
        </row>
        <row r="317">
          <cell r="D317">
            <v>499</v>
          </cell>
          <cell r="J317">
            <v>0.14624831299999999</v>
          </cell>
          <cell r="K317">
            <v>2.5072199999999999E-4</v>
          </cell>
          <cell r="L317">
            <v>0.299622577</v>
          </cell>
          <cell r="M317">
            <v>2.9240714000000001E-2</v>
          </cell>
          <cell r="N317">
            <v>0.59104858400000004</v>
          </cell>
          <cell r="O317">
            <v>4.8536199999999998E-4</v>
          </cell>
          <cell r="P317">
            <v>0.38255798899999999</v>
          </cell>
          <cell r="Q317">
            <v>3.7726773999999998E-2</v>
          </cell>
        </row>
        <row r="318">
          <cell r="D318">
            <v>454</v>
          </cell>
          <cell r="J318">
            <v>0.30745004300000001</v>
          </cell>
          <cell r="K318">
            <v>4.70032E-4</v>
          </cell>
          <cell r="L318">
            <v>0.299622577</v>
          </cell>
          <cell r="M318">
            <v>2.9240714000000001E-2</v>
          </cell>
          <cell r="N318">
            <v>0.324685055</v>
          </cell>
          <cell r="O318">
            <v>4.8402800000000001E-4</v>
          </cell>
          <cell r="P318">
            <v>0.38255798899999999</v>
          </cell>
          <cell r="Q318">
            <v>3.7726773999999998E-2</v>
          </cell>
        </row>
        <row r="319">
          <cell r="D319">
            <v>651</v>
          </cell>
          <cell r="J319">
            <v>0.15489728999999999</v>
          </cell>
          <cell r="K319">
            <v>2.0139100000000001E-4</v>
          </cell>
          <cell r="L319">
            <v>0.299622577</v>
          </cell>
          <cell r="M319">
            <v>2.9240714000000001E-2</v>
          </cell>
          <cell r="N319">
            <v>0.273217231</v>
          </cell>
          <cell r="O319">
            <v>3.0549199999999998E-4</v>
          </cell>
          <cell r="P319">
            <v>0.38255798899999999</v>
          </cell>
          <cell r="Q319">
            <v>3.7726773999999998E-2</v>
          </cell>
        </row>
        <row r="320">
          <cell r="D320">
            <v>495</v>
          </cell>
          <cell r="J320">
            <v>0.35337700599999999</v>
          </cell>
          <cell r="K320">
            <v>4.62554E-4</v>
          </cell>
          <cell r="L320">
            <v>0.299622577</v>
          </cell>
          <cell r="M320">
            <v>2.9240714000000001E-2</v>
          </cell>
          <cell r="N320">
            <v>0.150144051</v>
          </cell>
          <cell r="O320">
            <v>2.5830100000000001E-4</v>
          </cell>
          <cell r="P320">
            <v>0.38255798899999999</v>
          </cell>
          <cell r="Q320">
            <v>3.7726773999999998E-2</v>
          </cell>
        </row>
        <row r="321">
          <cell r="D321">
            <v>493</v>
          </cell>
          <cell r="J321">
            <v>0.42477820100000002</v>
          </cell>
          <cell r="K321">
            <v>4.9662899999999995E-4</v>
          </cell>
          <cell r="L321">
            <v>0.299622577</v>
          </cell>
          <cell r="M321">
            <v>2.9240714000000001E-2</v>
          </cell>
          <cell r="N321">
            <v>8.9524672999999999E-2</v>
          </cell>
          <cell r="O321">
            <v>1.6567099999999999E-4</v>
          </cell>
          <cell r="P321">
            <v>0.38255798899999999</v>
          </cell>
          <cell r="Q321">
            <v>3.7726773999999998E-2</v>
          </cell>
        </row>
        <row r="322">
          <cell r="D322">
            <v>127</v>
          </cell>
          <cell r="J322">
            <v>0.14767520000000001</v>
          </cell>
          <cell r="K322">
            <v>9.9894599999999991E-4</v>
          </cell>
          <cell r="L322">
            <v>0.299622577</v>
          </cell>
          <cell r="M322">
            <v>2.9240714000000001E-2</v>
          </cell>
          <cell r="N322">
            <v>0.33847740799999998</v>
          </cell>
          <cell r="O322">
            <v>1.777067E-3</v>
          </cell>
          <cell r="P322">
            <v>0.38255798899999999</v>
          </cell>
          <cell r="Q322">
            <v>3.7726773999999998E-2</v>
          </cell>
        </row>
        <row r="323">
          <cell r="D323">
            <v>112</v>
          </cell>
          <cell r="J323">
            <v>0.26616483800000001</v>
          </cell>
          <cell r="K323">
            <v>1.75965E-3</v>
          </cell>
          <cell r="L323">
            <v>0.299622577</v>
          </cell>
          <cell r="M323">
            <v>2.9240714000000001E-2</v>
          </cell>
          <cell r="N323">
            <v>0.54382908600000002</v>
          </cell>
          <cell r="O323">
            <v>2.2349459999999998E-3</v>
          </cell>
          <cell r="P323">
            <v>0.38255798899999999</v>
          </cell>
          <cell r="Q323">
            <v>3.7726773999999998E-2</v>
          </cell>
        </row>
        <row r="324">
          <cell r="D324">
            <v>244</v>
          </cell>
          <cell r="J324">
            <v>0.175655169</v>
          </cell>
          <cell r="K324">
            <v>5.9588700000000002E-4</v>
          </cell>
          <cell r="L324">
            <v>0.299622577</v>
          </cell>
          <cell r="M324">
            <v>2.9240714000000001E-2</v>
          </cell>
          <cell r="N324">
            <v>0.33293387600000002</v>
          </cell>
          <cell r="O324">
            <v>9.1394600000000001E-4</v>
          </cell>
          <cell r="P324">
            <v>0.38255798899999999</v>
          </cell>
          <cell r="Q324">
            <v>3.7726773999999998E-2</v>
          </cell>
        </row>
        <row r="325">
          <cell r="D325">
            <v>317</v>
          </cell>
          <cell r="J325">
            <v>0.32677969299999998</v>
          </cell>
          <cell r="K325">
            <v>6.9618600000000001E-4</v>
          </cell>
          <cell r="L325">
            <v>0.299622577</v>
          </cell>
          <cell r="M325">
            <v>2.9240714000000001E-2</v>
          </cell>
          <cell r="N325">
            <v>0.3079288</v>
          </cell>
          <cell r="O325">
            <v>6.7439400000000004E-4</v>
          </cell>
          <cell r="P325">
            <v>0.38255798899999999</v>
          </cell>
          <cell r="Q325">
            <v>3.7726773999999998E-2</v>
          </cell>
        </row>
        <row r="332">
          <cell r="G332">
            <v>157</v>
          </cell>
          <cell r="H332">
            <v>176</v>
          </cell>
          <cell r="Z332">
            <v>0.91128804699999999</v>
          </cell>
          <cell r="AA332">
            <v>4.61955E-4</v>
          </cell>
          <cell r="AB332">
            <v>0.75663845299999999</v>
          </cell>
          <cell r="AC332">
            <v>1.4658611E-2</v>
          </cell>
          <cell r="AD332">
            <v>0.98670537599999997</v>
          </cell>
          <cell r="AE332">
            <v>8.4089000000000001E-5</v>
          </cell>
          <cell r="AF332">
            <v>0.88472371999999999</v>
          </cell>
          <cell r="AG332">
            <v>7.2151589999999996E-3</v>
          </cell>
        </row>
        <row r="333">
          <cell r="G333">
            <v>74</v>
          </cell>
          <cell r="H333">
            <v>291</v>
          </cell>
          <cell r="Z333">
            <v>0.87511098499999995</v>
          </cell>
          <cell r="AA333">
            <v>3.7686799999999998E-4</v>
          </cell>
          <cell r="AB333">
            <v>0.75663845299999999</v>
          </cell>
          <cell r="AC333">
            <v>1.4658611E-2</v>
          </cell>
          <cell r="AD333">
            <v>0.97999830700000001</v>
          </cell>
          <cell r="AE333">
            <v>2.6851499999999999E-4</v>
          </cell>
          <cell r="AF333">
            <v>0.88472371999999999</v>
          </cell>
          <cell r="AG333">
            <v>7.2151589999999996E-3</v>
          </cell>
        </row>
        <row r="334">
          <cell r="G334">
            <v>209</v>
          </cell>
          <cell r="H334">
            <v>276</v>
          </cell>
          <cell r="Z334">
            <v>0.81360226899999999</v>
          </cell>
          <cell r="AA334">
            <v>5.5146800000000005E-4</v>
          </cell>
          <cell r="AB334">
            <v>0.75663845299999999</v>
          </cell>
          <cell r="AC334">
            <v>1.4658611E-2</v>
          </cell>
          <cell r="AD334">
            <v>0.91102233300000002</v>
          </cell>
          <cell r="AE334">
            <v>3.89715E-4</v>
          </cell>
          <cell r="AF334">
            <v>0.88472371999999999</v>
          </cell>
          <cell r="AG334">
            <v>7.2151589999999996E-3</v>
          </cell>
        </row>
        <row r="335">
          <cell r="G335">
            <v>196</v>
          </cell>
          <cell r="H335">
            <v>284</v>
          </cell>
          <cell r="Z335">
            <v>0.88427394800000003</v>
          </cell>
          <cell r="AA335">
            <v>3.61603E-4</v>
          </cell>
          <cell r="AB335">
            <v>0.75663845299999999</v>
          </cell>
          <cell r="AC335">
            <v>1.4658611E-2</v>
          </cell>
          <cell r="AD335">
            <v>0.92577644299999995</v>
          </cell>
          <cell r="AE335">
            <v>3.5238199999999999E-4</v>
          </cell>
          <cell r="AF335">
            <v>0.88472371999999999</v>
          </cell>
          <cell r="AG335">
            <v>7.2151589999999996E-3</v>
          </cell>
        </row>
        <row r="336">
          <cell r="G336">
            <v>312</v>
          </cell>
          <cell r="H336">
            <v>288</v>
          </cell>
          <cell r="Z336">
            <v>0.84754753500000002</v>
          </cell>
          <cell r="AA336">
            <v>4.5021200000000002E-4</v>
          </cell>
          <cell r="AB336">
            <v>0.75663845299999999</v>
          </cell>
          <cell r="AC336">
            <v>1.4658611E-2</v>
          </cell>
          <cell r="AD336">
            <v>0.96045200200000003</v>
          </cell>
          <cell r="AE336">
            <v>1.22135E-4</v>
          </cell>
          <cell r="AF336">
            <v>0.88472371999999999</v>
          </cell>
          <cell r="AG336">
            <v>7.2151589999999996E-3</v>
          </cell>
        </row>
        <row r="337">
          <cell r="G337">
            <v>376</v>
          </cell>
          <cell r="H337">
            <v>308</v>
          </cell>
          <cell r="Z337">
            <v>0.87092449199999999</v>
          </cell>
          <cell r="AA337">
            <v>3.6617300000000002E-4</v>
          </cell>
          <cell r="AB337">
            <v>0.75663845299999999</v>
          </cell>
          <cell r="AC337">
            <v>1.4658611E-2</v>
          </cell>
          <cell r="AD337">
            <v>0.92333540599999997</v>
          </cell>
          <cell r="AE337">
            <v>1.8876599999999999E-4</v>
          </cell>
          <cell r="AF337">
            <v>0.88472371999999999</v>
          </cell>
          <cell r="AG337">
            <v>7.2151589999999996E-3</v>
          </cell>
        </row>
        <row r="338">
          <cell r="G338">
            <v>235</v>
          </cell>
          <cell r="H338">
            <v>104</v>
          </cell>
          <cell r="Z338">
            <v>0.71818884400000005</v>
          </cell>
          <cell r="AA338">
            <v>1.9649870000000001E-3</v>
          </cell>
          <cell r="AB338">
            <v>0.75663845299999999</v>
          </cell>
          <cell r="AC338">
            <v>1.4658611E-2</v>
          </cell>
          <cell r="AD338">
            <v>0.931865587</v>
          </cell>
          <cell r="AE338">
            <v>2.7133399999999997E-4</v>
          </cell>
          <cell r="AF338">
            <v>0.88472371999999999</v>
          </cell>
          <cell r="AG338">
            <v>7.2151589999999996E-3</v>
          </cell>
        </row>
        <row r="339">
          <cell r="G339">
            <v>317</v>
          </cell>
          <cell r="AD339">
            <v>0.96043807999999997</v>
          </cell>
          <cell r="AE339">
            <v>1.2024299999999999E-4</v>
          </cell>
          <cell r="AF339">
            <v>0.88472371999999999</v>
          </cell>
          <cell r="AG339">
            <v>7.2151589999999996E-3</v>
          </cell>
        </row>
        <row r="340">
          <cell r="G340">
            <v>439</v>
          </cell>
          <cell r="AD340">
            <v>0.97732030299999995</v>
          </cell>
          <cell r="AE340">
            <v>5.0605800000000003E-5</v>
          </cell>
          <cell r="AF340">
            <v>0.88472371999999999</v>
          </cell>
          <cell r="AG340">
            <v>7.2151589999999996E-3</v>
          </cell>
        </row>
        <row r="341">
          <cell r="G341">
            <v>360</v>
          </cell>
          <cell r="AD341">
            <v>0.926579029</v>
          </cell>
          <cell r="AE341">
            <v>1.895E-4</v>
          </cell>
          <cell r="AF341">
            <v>0.88472371999999999</v>
          </cell>
          <cell r="AG341">
            <v>7.2151589999999996E-3</v>
          </cell>
        </row>
        <row r="342">
          <cell r="G342">
            <v>783</v>
          </cell>
          <cell r="AD342">
            <v>0.82006284399999996</v>
          </cell>
          <cell r="AE342">
            <v>1.8869500000000001E-4</v>
          </cell>
          <cell r="AF342">
            <v>0.88472371999999999</v>
          </cell>
          <cell r="AG342">
            <v>7.2151589999999996E-3</v>
          </cell>
        </row>
        <row r="343">
          <cell r="G343">
            <v>466</v>
          </cell>
          <cell r="AD343">
            <v>0.89574330099999999</v>
          </cell>
          <cell r="AE343">
            <v>2.0083300000000001E-4</v>
          </cell>
          <cell r="AF343">
            <v>0.88472371999999999</v>
          </cell>
          <cell r="AG343">
            <v>7.2151589999999996E-3</v>
          </cell>
        </row>
        <row r="344">
          <cell r="G344">
            <v>552</v>
          </cell>
          <cell r="AD344">
            <v>0.92510807900000003</v>
          </cell>
          <cell r="AE344">
            <v>1.2574099999999999E-4</v>
          </cell>
          <cell r="AF344">
            <v>0.88472371999999999</v>
          </cell>
          <cell r="AG344">
            <v>7.2151589999999996E-3</v>
          </cell>
        </row>
        <row r="345">
          <cell r="G345">
            <v>564</v>
          </cell>
          <cell r="AD345">
            <v>0.83521020599999996</v>
          </cell>
          <cell r="AE345">
            <v>2.4446599999999999E-4</v>
          </cell>
          <cell r="AF345">
            <v>0.88472371999999999</v>
          </cell>
          <cell r="AG345">
            <v>7.2151589999999996E-3</v>
          </cell>
        </row>
        <row r="346">
          <cell r="G346">
            <v>596</v>
          </cell>
          <cell r="AD346">
            <v>0.70982587200000002</v>
          </cell>
          <cell r="AE346">
            <v>3.4617300000000002E-4</v>
          </cell>
          <cell r="AF346">
            <v>0.88472371999999999</v>
          </cell>
          <cell r="AG346">
            <v>7.2151589999999996E-3</v>
          </cell>
        </row>
        <row r="347">
          <cell r="G347">
            <v>976</v>
          </cell>
          <cell r="AD347">
            <v>0.75754714099999998</v>
          </cell>
          <cell r="AE347">
            <v>1.8837899999999999E-4</v>
          </cell>
          <cell r="AF347">
            <v>0.88472371999999999</v>
          </cell>
          <cell r="AG347">
            <v>7.2151589999999996E-3</v>
          </cell>
        </row>
        <row r="348">
          <cell r="G348">
            <v>902</v>
          </cell>
          <cell r="AD348">
            <v>0.69841151400000001</v>
          </cell>
          <cell r="AE348">
            <v>2.3377700000000001E-4</v>
          </cell>
          <cell r="AF348">
            <v>0.88472371999999999</v>
          </cell>
          <cell r="AG348">
            <v>7.2151589999999996E-3</v>
          </cell>
        </row>
        <row r="349">
          <cell r="G349">
            <v>829</v>
          </cell>
          <cell r="AD349">
            <v>0.85681116099999999</v>
          </cell>
          <cell r="AE349">
            <v>1.48171E-4</v>
          </cell>
          <cell r="AF349">
            <v>0.88472371999999999</v>
          </cell>
          <cell r="AG349">
            <v>7.2151589999999996E-3</v>
          </cell>
        </row>
        <row r="350">
          <cell r="G350">
            <v>638</v>
          </cell>
          <cell r="AD350">
            <v>0.86899805100000005</v>
          </cell>
          <cell r="AE350">
            <v>1.7871299999999999E-4</v>
          </cell>
          <cell r="AF350">
            <v>0.88472371999999999</v>
          </cell>
          <cell r="AG350">
            <v>7.2151589999999996E-3</v>
          </cell>
        </row>
        <row r="351">
          <cell r="G351">
            <v>639</v>
          </cell>
          <cell r="AD351">
            <v>0.87260955100000004</v>
          </cell>
          <cell r="AE351">
            <v>1.7423499999999999E-4</v>
          </cell>
          <cell r="AF351">
            <v>0.88472371999999999</v>
          </cell>
          <cell r="AG351">
            <v>7.2151589999999996E-3</v>
          </cell>
        </row>
        <row r="352">
          <cell r="G352">
            <v>948</v>
          </cell>
          <cell r="AD352">
            <v>0.79008593699999996</v>
          </cell>
          <cell r="AE352">
            <v>1.7513199999999999E-4</v>
          </cell>
          <cell r="AF352">
            <v>0.88472371999999999</v>
          </cell>
          <cell r="AG352">
            <v>7.2151589999999996E-3</v>
          </cell>
        </row>
        <row r="361">
          <cell r="D361">
            <v>52</v>
          </cell>
          <cell r="J361">
            <v>0.348890796</v>
          </cell>
          <cell r="K361">
            <v>4.454235E-3</v>
          </cell>
          <cell r="L361">
            <v>0.15749269799999999</v>
          </cell>
          <cell r="M361">
            <v>5.5839720000000004E-3</v>
          </cell>
          <cell r="N361">
            <v>0.65110920400000005</v>
          </cell>
          <cell r="O361">
            <v>4.454235E-3</v>
          </cell>
          <cell r="P361">
            <v>0.70017963000000005</v>
          </cell>
          <cell r="Q361">
            <v>1.0854057E-2</v>
          </cell>
        </row>
        <row r="363">
          <cell r="D363">
            <v>61</v>
          </cell>
          <cell r="J363">
            <v>7.0760806999999995E-2</v>
          </cell>
          <cell r="K363">
            <v>1.0958949999999999E-3</v>
          </cell>
          <cell r="L363">
            <v>0.15749269799999999</v>
          </cell>
          <cell r="M363">
            <v>5.5839720000000004E-3</v>
          </cell>
          <cell r="N363">
            <v>0.89012781799999996</v>
          </cell>
          <cell r="O363">
            <v>1.6300049999999999E-3</v>
          </cell>
          <cell r="P363">
            <v>0.70017963000000005</v>
          </cell>
          <cell r="Q363">
            <v>1.0854057E-2</v>
          </cell>
        </row>
        <row r="364">
          <cell r="D364">
            <v>55</v>
          </cell>
          <cell r="J364">
            <v>7.6303002999999994E-2</v>
          </cell>
          <cell r="K364">
            <v>1.305201E-3</v>
          </cell>
          <cell r="L364">
            <v>0.15749269799999999</v>
          </cell>
          <cell r="M364">
            <v>5.5839720000000004E-3</v>
          </cell>
          <cell r="N364">
            <v>0.70360321999999997</v>
          </cell>
          <cell r="O364">
            <v>3.861958E-3</v>
          </cell>
          <cell r="P364">
            <v>0.70017963000000005</v>
          </cell>
          <cell r="Q364">
            <v>1.0854057E-2</v>
          </cell>
        </row>
        <row r="365">
          <cell r="D365">
            <v>59</v>
          </cell>
          <cell r="J365">
            <v>7.7582278000000005E-2</v>
          </cell>
          <cell r="K365">
            <v>1.233849E-3</v>
          </cell>
          <cell r="L365">
            <v>0.15749269799999999</v>
          </cell>
          <cell r="M365">
            <v>5.5839720000000004E-3</v>
          </cell>
          <cell r="N365">
            <v>0.86423101300000005</v>
          </cell>
          <cell r="O365">
            <v>2.0230309999999998E-3</v>
          </cell>
          <cell r="P365">
            <v>0.70017963000000005</v>
          </cell>
          <cell r="Q365">
            <v>1.0854057E-2</v>
          </cell>
        </row>
        <row r="369">
          <cell r="D369">
            <v>100</v>
          </cell>
          <cell r="J369">
            <v>0.19363633899999999</v>
          </cell>
          <cell r="K369">
            <v>1.577185E-3</v>
          </cell>
          <cell r="L369">
            <v>0.15749269799999999</v>
          </cell>
          <cell r="M369">
            <v>5.5839720000000004E-3</v>
          </cell>
          <cell r="N369">
            <v>0.65525882800000002</v>
          </cell>
          <cell r="O369">
            <v>2.2817649999999998E-3</v>
          </cell>
          <cell r="P369">
            <v>0.70017963000000005</v>
          </cell>
          <cell r="Q369">
            <v>1.0854057E-2</v>
          </cell>
        </row>
        <row r="370">
          <cell r="D370">
            <v>103</v>
          </cell>
          <cell r="J370">
            <v>0.11916523599999999</v>
          </cell>
          <cell r="K370">
            <v>1.029067E-3</v>
          </cell>
          <cell r="L370">
            <v>0.15749269799999999</v>
          </cell>
          <cell r="M370">
            <v>5.5839720000000004E-3</v>
          </cell>
          <cell r="N370">
            <v>0.71079927399999998</v>
          </cell>
          <cell r="O370">
            <v>2.0153300000000001E-3</v>
          </cell>
          <cell r="P370">
            <v>0.70017963000000005</v>
          </cell>
          <cell r="Q370">
            <v>1.0854057E-2</v>
          </cell>
        </row>
        <row r="371">
          <cell r="D371">
            <v>139</v>
          </cell>
          <cell r="J371">
            <v>0.119794738</v>
          </cell>
          <cell r="K371">
            <v>7.6408699999999999E-4</v>
          </cell>
          <cell r="L371">
            <v>0.15749269799999999</v>
          </cell>
          <cell r="M371">
            <v>5.5839720000000004E-3</v>
          </cell>
          <cell r="N371">
            <v>0.820387388</v>
          </cell>
          <cell r="O371">
            <v>1.067768E-3</v>
          </cell>
          <cell r="P371">
            <v>0.70017963000000005</v>
          </cell>
          <cell r="Q371">
            <v>1.0854057E-2</v>
          </cell>
        </row>
        <row r="372">
          <cell r="D372">
            <v>281</v>
          </cell>
          <cell r="J372">
            <v>0.20699561999999999</v>
          </cell>
          <cell r="K372">
            <v>5.8624399999999998E-4</v>
          </cell>
          <cell r="L372">
            <v>0.15749269799999999</v>
          </cell>
          <cell r="M372">
            <v>5.5839720000000004E-3</v>
          </cell>
          <cell r="N372">
            <v>0.72013129799999998</v>
          </cell>
          <cell r="O372">
            <v>7.1979399999999995E-4</v>
          </cell>
          <cell r="P372">
            <v>0.70017963000000005</v>
          </cell>
          <cell r="Q372">
            <v>1.0854057E-2</v>
          </cell>
        </row>
        <row r="373">
          <cell r="D373">
            <v>327</v>
          </cell>
          <cell r="J373">
            <v>8.3464936000000003E-2</v>
          </cell>
          <cell r="K373">
            <v>2.34658E-4</v>
          </cell>
          <cell r="L373">
            <v>0.15749269799999999</v>
          </cell>
          <cell r="M373">
            <v>5.5839720000000004E-3</v>
          </cell>
          <cell r="N373">
            <v>0.59766794000000001</v>
          </cell>
          <cell r="O373">
            <v>7.3760999999999998E-4</v>
          </cell>
          <cell r="P373">
            <v>0.70017963000000005</v>
          </cell>
          <cell r="Q373">
            <v>1.0854057E-2</v>
          </cell>
        </row>
        <row r="374">
          <cell r="D374">
            <v>268</v>
          </cell>
          <cell r="J374">
            <v>0.173590098</v>
          </cell>
          <cell r="K374">
            <v>5.3729099999999996E-4</v>
          </cell>
          <cell r="L374">
            <v>0.15749269799999999</v>
          </cell>
          <cell r="M374">
            <v>5.5839720000000004E-3</v>
          </cell>
          <cell r="N374">
            <v>0.74516604200000003</v>
          </cell>
          <cell r="O374">
            <v>7.1121200000000002E-4</v>
          </cell>
          <cell r="P374">
            <v>0.70017963000000005</v>
          </cell>
          <cell r="Q374">
            <v>1.0854057E-2</v>
          </cell>
        </row>
        <row r="375">
          <cell r="D375">
            <v>201</v>
          </cell>
          <cell r="J375">
            <v>0.147708798</v>
          </cell>
          <cell r="K375">
            <v>6.2945500000000001E-4</v>
          </cell>
          <cell r="L375">
            <v>0.15749269799999999</v>
          </cell>
          <cell r="M375">
            <v>5.5839720000000004E-3</v>
          </cell>
          <cell r="N375">
            <v>0.73094164299999997</v>
          </cell>
          <cell r="O375">
            <v>9.8332999999999992E-4</v>
          </cell>
          <cell r="P375">
            <v>0.70017963000000005</v>
          </cell>
          <cell r="Q375">
            <v>1.0854057E-2</v>
          </cell>
        </row>
        <row r="376">
          <cell r="D376">
            <v>223</v>
          </cell>
          <cell r="J376">
            <v>0.22273826699999999</v>
          </cell>
          <cell r="K376">
            <v>7.7984699999999996E-4</v>
          </cell>
          <cell r="L376">
            <v>0.15749269799999999</v>
          </cell>
          <cell r="M376">
            <v>5.5839720000000004E-3</v>
          </cell>
          <cell r="N376">
            <v>0.52053716800000005</v>
          </cell>
          <cell r="O376">
            <v>1.1242260000000001E-3</v>
          </cell>
          <cell r="P376">
            <v>0.70017963000000005</v>
          </cell>
          <cell r="Q376">
            <v>1.0854057E-2</v>
          </cell>
        </row>
        <row r="377">
          <cell r="D377">
            <v>140</v>
          </cell>
          <cell r="J377">
            <v>0.16015768599999999</v>
          </cell>
          <cell r="K377">
            <v>9.6767800000000003E-4</v>
          </cell>
          <cell r="L377">
            <v>0.15749269799999999</v>
          </cell>
          <cell r="M377">
            <v>5.5839720000000004E-3</v>
          </cell>
          <cell r="N377">
            <v>0.68874964000000005</v>
          </cell>
          <cell r="O377">
            <v>1.5422560000000001E-3</v>
          </cell>
          <cell r="P377">
            <v>0.70017963000000005</v>
          </cell>
          <cell r="Q377">
            <v>1.0854057E-2</v>
          </cell>
        </row>
        <row r="378">
          <cell r="D378">
            <v>113</v>
          </cell>
          <cell r="J378">
            <v>0.208137559</v>
          </cell>
          <cell r="K378">
            <v>1.471574E-3</v>
          </cell>
          <cell r="L378">
            <v>0.15749269799999999</v>
          </cell>
          <cell r="M378">
            <v>5.5839720000000004E-3</v>
          </cell>
          <cell r="N378">
            <v>0.63329915599999997</v>
          </cell>
          <cell r="O378">
            <v>2.0734939999999999E-3</v>
          </cell>
          <cell r="P378">
            <v>0.70017963000000005</v>
          </cell>
          <cell r="Q378">
            <v>1.0854057E-2</v>
          </cell>
        </row>
        <row r="379">
          <cell r="D379">
            <v>246</v>
          </cell>
          <cell r="J379">
            <v>0.153464304</v>
          </cell>
          <cell r="K379">
            <v>5.3025700000000002E-4</v>
          </cell>
          <cell r="L379">
            <v>0.15749269799999999</v>
          </cell>
          <cell r="M379">
            <v>5.5839720000000004E-3</v>
          </cell>
          <cell r="N379">
            <v>0.57068481599999998</v>
          </cell>
          <cell r="O379">
            <v>1.0000149999999999E-3</v>
          </cell>
          <cell r="P379">
            <v>0.70017963000000005</v>
          </cell>
          <cell r="Q379">
            <v>1.0854057E-2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_comp_Region1_forR"/>
    </sheetNames>
    <sheetDataSet>
      <sheetData sheetId="0">
        <row r="10">
          <cell r="G10">
            <v>2890</v>
          </cell>
          <cell r="H10">
            <v>2146</v>
          </cell>
          <cell r="AD10">
            <v>0.99065743900000003</v>
          </cell>
          <cell r="AE10">
            <v>3.1999999999999999E-6</v>
          </cell>
          <cell r="AF10">
            <v>0.96464502200000002</v>
          </cell>
          <cell r="AG10">
            <v>4.2331999999999998E-4</v>
          </cell>
          <cell r="AM10">
            <v>0.96505125800000002</v>
          </cell>
          <cell r="AN10">
            <v>1.5699999999999999E-5</v>
          </cell>
          <cell r="AO10">
            <v>0.878873935</v>
          </cell>
          <cell r="AP10">
            <v>4.2597820000000002E-3</v>
          </cell>
          <cell r="AV10">
            <v>3.4948741999999998E-2</v>
          </cell>
          <cell r="AW10">
            <v>1.5699999999999999E-5</v>
          </cell>
          <cell r="AX10">
            <v>0.121126065</v>
          </cell>
          <cell r="AY10">
            <v>4.2614769999999996E-3</v>
          </cell>
        </row>
        <row r="11">
          <cell r="G11">
            <v>3461</v>
          </cell>
          <cell r="H11">
            <v>1901</v>
          </cell>
          <cell r="AD11">
            <v>0.98786477900000003</v>
          </cell>
          <cell r="AE11">
            <v>3.4599999999999999E-6</v>
          </cell>
          <cell r="AF11">
            <v>0.96464502200000002</v>
          </cell>
          <cell r="AG11">
            <v>4.2331999999999998E-4</v>
          </cell>
          <cell r="AM11">
            <v>0.95686480799999996</v>
          </cell>
          <cell r="AN11">
            <v>2.1699999999999999E-5</v>
          </cell>
          <cell r="AO11">
            <v>0.878873935</v>
          </cell>
          <cell r="AP11">
            <v>4.2597820000000002E-3</v>
          </cell>
          <cell r="AV11">
            <v>4.3135192000000003E-2</v>
          </cell>
          <cell r="AW11">
            <v>2.1699999999999999E-5</v>
          </cell>
          <cell r="AX11">
            <v>0.121126065</v>
          </cell>
          <cell r="AY11">
            <v>4.2614769999999996E-3</v>
          </cell>
        </row>
        <row r="12">
          <cell r="G12">
            <v>5425</v>
          </cell>
          <cell r="H12">
            <v>2108</v>
          </cell>
          <cell r="AD12">
            <v>0.98654377900000001</v>
          </cell>
          <cell r="AE12">
            <v>2.4499999999999998E-6</v>
          </cell>
          <cell r="AF12">
            <v>0.96464502200000002</v>
          </cell>
          <cell r="AG12">
            <v>4.2331999999999998E-4</v>
          </cell>
          <cell r="AM12">
            <v>0.91935483900000003</v>
          </cell>
          <cell r="AN12">
            <v>3.5200000000000002E-5</v>
          </cell>
          <cell r="AO12">
            <v>0.878873935</v>
          </cell>
          <cell r="AP12">
            <v>4.2597820000000002E-3</v>
          </cell>
          <cell r="AV12">
            <v>8.0645161000000007E-2</v>
          </cell>
          <cell r="AW12">
            <v>3.5200000000000002E-5</v>
          </cell>
          <cell r="AX12">
            <v>0.121126065</v>
          </cell>
          <cell r="AY12">
            <v>4.2614769999999996E-3</v>
          </cell>
        </row>
        <row r="13">
          <cell r="G13">
            <v>2587</v>
          </cell>
          <cell r="H13">
            <v>1198</v>
          </cell>
          <cell r="AD13">
            <v>0.96443757200000002</v>
          </cell>
          <cell r="AE13">
            <v>1.33E-5</v>
          </cell>
          <cell r="AF13">
            <v>0.96464502200000002</v>
          </cell>
          <cell r="AG13">
            <v>4.2331999999999998E-4</v>
          </cell>
          <cell r="AM13">
            <v>0.95909849700000005</v>
          </cell>
          <cell r="AN13">
            <v>3.2799999999999998E-5</v>
          </cell>
          <cell r="AO13">
            <v>0.878873935</v>
          </cell>
          <cell r="AP13">
            <v>4.2597820000000002E-3</v>
          </cell>
          <cell r="AV13">
            <v>4.0901502999999999E-2</v>
          </cell>
          <cell r="AW13">
            <v>3.2799999999999998E-5</v>
          </cell>
          <cell r="AX13">
            <v>0.121126065</v>
          </cell>
          <cell r="AY13">
            <v>4.2614769999999996E-3</v>
          </cell>
        </row>
        <row r="14">
          <cell r="G14">
            <v>5005</v>
          </cell>
          <cell r="H14">
            <v>2271</v>
          </cell>
          <cell r="AD14">
            <v>0.96323676300000005</v>
          </cell>
          <cell r="AE14">
            <v>7.08E-6</v>
          </cell>
          <cell r="AF14">
            <v>0.96464502200000002</v>
          </cell>
          <cell r="AG14">
            <v>4.2331999999999998E-4</v>
          </cell>
          <cell r="AM14">
            <v>0.91193306900000004</v>
          </cell>
          <cell r="AN14">
            <v>3.54E-5</v>
          </cell>
          <cell r="AO14">
            <v>0.878873935</v>
          </cell>
          <cell r="AP14">
            <v>4.2597820000000002E-3</v>
          </cell>
          <cell r="AV14">
            <v>8.8066931000000001E-2</v>
          </cell>
          <cell r="AW14">
            <v>3.54E-5</v>
          </cell>
          <cell r="AX14">
            <v>0.121126065</v>
          </cell>
          <cell r="AY14">
            <v>4.2614769999999996E-3</v>
          </cell>
        </row>
        <row r="15">
          <cell r="G15">
            <v>6892</v>
          </cell>
          <cell r="H15">
            <v>1857</v>
          </cell>
          <cell r="AD15">
            <v>0.98026697600000001</v>
          </cell>
          <cell r="AE15">
            <v>2.8100000000000002E-6</v>
          </cell>
          <cell r="AF15">
            <v>0.96464502200000002</v>
          </cell>
          <cell r="AG15">
            <v>4.2331999999999998E-4</v>
          </cell>
          <cell r="AM15">
            <v>0.87506731299999996</v>
          </cell>
          <cell r="AN15">
            <v>5.8900000000000002E-5</v>
          </cell>
          <cell r="AO15">
            <v>0.878873935</v>
          </cell>
          <cell r="AP15">
            <v>4.2597820000000002E-3</v>
          </cell>
          <cell r="AV15">
            <v>0.124932687</v>
          </cell>
          <cell r="AW15">
            <v>5.8900000000000002E-5</v>
          </cell>
          <cell r="AX15">
            <v>0.121126065</v>
          </cell>
          <cell r="AY15">
            <v>4.2614769999999996E-3</v>
          </cell>
        </row>
        <row r="16">
          <cell r="G16">
            <v>6287</v>
          </cell>
          <cell r="H16">
            <v>2156</v>
          </cell>
          <cell r="AD16">
            <v>0.97152855100000002</v>
          </cell>
          <cell r="AE16">
            <v>4.4000000000000002E-6</v>
          </cell>
          <cell r="AF16">
            <v>0.96464502200000002</v>
          </cell>
          <cell r="AG16">
            <v>4.2331999999999998E-4</v>
          </cell>
          <cell r="AM16">
            <v>0.90166975900000002</v>
          </cell>
          <cell r="AN16">
            <v>4.1100000000000003E-5</v>
          </cell>
          <cell r="AO16">
            <v>0.878873935</v>
          </cell>
          <cell r="AP16">
            <v>4.2597820000000002E-3</v>
          </cell>
          <cell r="AV16">
            <v>9.8330240999999999E-2</v>
          </cell>
          <cell r="AW16">
            <v>4.1100000000000003E-5</v>
          </cell>
          <cell r="AX16">
            <v>0.121126065</v>
          </cell>
          <cell r="AY16">
            <v>4.2614769999999996E-3</v>
          </cell>
        </row>
        <row r="17">
          <cell r="G17">
            <v>9913</v>
          </cell>
          <cell r="H17">
            <v>2436</v>
          </cell>
          <cell r="AD17">
            <v>0.98436396699999995</v>
          </cell>
          <cell r="AE17">
            <v>1.55E-6</v>
          </cell>
          <cell r="AF17">
            <v>0.96464502200000002</v>
          </cell>
          <cell r="AG17">
            <v>4.2331999999999998E-4</v>
          </cell>
          <cell r="AM17">
            <v>0.84113300499999999</v>
          </cell>
          <cell r="AN17">
            <v>5.49E-5</v>
          </cell>
          <cell r="AO17">
            <v>0.878873935</v>
          </cell>
          <cell r="AP17">
            <v>4.2597820000000002E-3</v>
          </cell>
          <cell r="AV17">
            <v>0.15886699500000001</v>
          </cell>
          <cell r="AW17">
            <v>5.49E-5</v>
          </cell>
          <cell r="AX17">
            <v>0.121126065</v>
          </cell>
          <cell r="AY17">
            <v>4.2614769999999996E-3</v>
          </cell>
        </row>
        <row r="18">
          <cell r="G18">
            <v>8002</v>
          </cell>
          <cell r="H18">
            <v>1960</v>
          </cell>
          <cell r="AD18">
            <v>0.95826043500000002</v>
          </cell>
          <cell r="AE18">
            <v>5.0000000000000004E-6</v>
          </cell>
          <cell r="AF18">
            <v>0.96464502200000002</v>
          </cell>
          <cell r="AG18">
            <v>4.2331999999999998E-4</v>
          </cell>
          <cell r="AM18">
            <v>0.78010204100000002</v>
          </cell>
          <cell r="AN18">
            <v>8.7600000000000002E-5</v>
          </cell>
          <cell r="AO18">
            <v>0.878873935</v>
          </cell>
          <cell r="AP18">
            <v>4.2597820000000002E-3</v>
          </cell>
          <cell r="AV18">
            <v>0.219897959</v>
          </cell>
          <cell r="AW18">
            <v>8.7600000000000002E-5</v>
          </cell>
          <cell r="AX18">
            <v>0.121126065</v>
          </cell>
          <cell r="AY18">
            <v>4.2614769999999996E-3</v>
          </cell>
        </row>
        <row r="19">
          <cell r="G19">
            <v>9405</v>
          </cell>
          <cell r="H19">
            <v>2691</v>
          </cell>
          <cell r="AD19">
            <v>0.97065390699999998</v>
          </cell>
          <cell r="AE19">
            <v>3.0299999999999998E-6</v>
          </cell>
          <cell r="AF19">
            <v>0.96464502200000002</v>
          </cell>
          <cell r="AG19">
            <v>4.2331999999999998E-4</v>
          </cell>
          <cell r="AM19">
            <v>0.863247863</v>
          </cell>
          <cell r="AN19">
            <v>4.3900000000000003E-5</v>
          </cell>
          <cell r="AO19">
            <v>0.878873935</v>
          </cell>
          <cell r="AP19">
            <v>4.2597820000000002E-3</v>
          </cell>
          <cell r="AV19">
            <v>0.136752137</v>
          </cell>
          <cell r="AW19">
            <v>4.3900000000000003E-5</v>
          </cell>
          <cell r="AX19">
            <v>0.121126065</v>
          </cell>
          <cell r="AY19">
            <v>4.2614769999999996E-3</v>
          </cell>
        </row>
        <row r="20">
          <cell r="G20">
            <v>7290</v>
          </cell>
          <cell r="H20">
            <v>2237</v>
          </cell>
          <cell r="AD20">
            <v>0.94855967100000005</v>
          </cell>
          <cell r="AE20">
            <v>6.6900000000000003E-6</v>
          </cell>
          <cell r="AF20">
            <v>0.96464502200000002</v>
          </cell>
          <cell r="AG20">
            <v>4.2331999999999998E-4</v>
          </cell>
          <cell r="AM20">
            <v>0.86723290099999994</v>
          </cell>
          <cell r="AN20">
            <v>5.1499999999999998E-5</v>
          </cell>
          <cell r="AO20">
            <v>0.878873935</v>
          </cell>
          <cell r="AP20">
            <v>4.2597820000000002E-3</v>
          </cell>
          <cell r="AV20">
            <v>0.132767099</v>
          </cell>
          <cell r="AW20">
            <v>5.1499999999999998E-5</v>
          </cell>
          <cell r="AX20">
            <v>0.121126065</v>
          </cell>
          <cell r="AY20">
            <v>4.2614769999999996E-3</v>
          </cell>
        </row>
        <row r="21">
          <cell r="G21">
            <v>7463</v>
          </cell>
          <cell r="H21">
            <v>1932</v>
          </cell>
          <cell r="AD21">
            <v>0.93487873499999996</v>
          </cell>
          <cell r="AE21">
            <v>8.1599999999999998E-6</v>
          </cell>
          <cell r="AF21">
            <v>0.96464502200000002</v>
          </cell>
          <cell r="AG21">
            <v>4.2331999999999998E-4</v>
          </cell>
          <cell r="AM21">
            <v>0.79658385099999995</v>
          </cell>
          <cell r="AN21">
            <v>8.3900000000000006E-5</v>
          </cell>
          <cell r="AO21">
            <v>0.878873935</v>
          </cell>
          <cell r="AP21">
            <v>4.2597820000000002E-3</v>
          </cell>
          <cell r="AV21">
            <v>0.20341614899999999</v>
          </cell>
          <cell r="AW21">
            <v>8.3900000000000006E-5</v>
          </cell>
          <cell r="AX21">
            <v>0.121126065</v>
          </cell>
          <cell r="AY21">
            <v>4.2614769999999996E-3</v>
          </cell>
        </row>
        <row r="22">
          <cell r="G22">
            <v>9033</v>
          </cell>
          <cell r="H22">
            <v>2109</v>
          </cell>
          <cell r="AD22">
            <v>0.93213771700000003</v>
          </cell>
          <cell r="AE22">
            <v>6.9999999999999999E-6</v>
          </cell>
          <cell r="AF22">
            <v>0.96464502200000002</v>
          </cell>
          <cell r="AG22">
            <v>4.2331999999999998E-4</v>
          </cell>
          <cell r="AM22">
            <v>0.76529160699999998</v>
          </cell>
          <cell r="AN22">
            <v>8.5199999999999997E-5</v>
          </cell>
          <cell r="AO22">
            <v>0.878873935</v>
          </cell>
          <cell r="AP22">
            <v>4.2597820000000002E-3</v>
          </cell>
          <cell r="AV22">
            <v>0.23470839299999999</v>
          </cell>
          <cell r="AW22">
            <v>8.5199999999999997E-5</v>
          </cell>
          <cell r="AX22">
            <v>0.121126065</v>
          </cell>
          <cell r="AY22">
            <v>4.2614769999999996E-3</v>
          </cell>
        </row>
        <row r="32">
          <cell r="D32">
            <v>518</v>
          </cell>
          <cell r="J32">
            <v>0.175675676</v>
          </cell>
          <cell r="K32">
            <v>2.8010399999999999E-4</v>
          </cell>
          <cell r="L32">
            <v>0.14298897499999999</v>
          </cell>
          <cell r="M32">
            <v>1.7189270000000001E-3</v>
          </cell>
          <cell r="N32">
            <v>0.53667953700000004</v>
          </cell>
          <cell r="O32">
            <v>4.8095700000000001E-4</v>
          </cell>
          <cell r="P32">
            <v>0.56658096599999996</v>
          </cell>
          <cell r="Q32">
            <v>1.0182450000000001E-3</v>
          </cell>
          <cell r="AI32">
            <v>0.405405405</v>
          </cell>
          <cell r="AJ32">
            <v>4.6625099999999999E-4</v>
          </cell>
          <cell r="AK32">
            <v>0.35335301099999999</v>
          </cell>
          <cell r="AL32">
            <v>1.1423119999999999E-3</v>
          </cell>
          <cell r="AR32">
            <v>3.2818532999999997E-2</v>
          </cell>
          <cell r="AS32">
            <v>6.1400000000000002E-5</v>
          </cell>
          <cell r="AT32">
            <v>4.0385235999999998E-2</v>
          </cell>
          <cell r="AU32">
            <v>4.7317000000000003E-4</v>
          </cell>
        </row>
        <row r="33">
          <cell r="D33">
            <v>356</v>
          </cell>
          <cell r="J33">
            <v>0.18820224699999999</v>
          </cell>
          <cell r="K33">
            <v>4.3037199999999999E-4</v>
          </cell>
          <cell r="L33">
            <v>0.14298897499999999</v>
          </cell>
          <cell r="M33">
            <v>1.7189270000000001E-3</v>
          </cell>
          <cell r="N33">
            <v>0.56741573000000001</v>
          </cell>
          <cell r="O33">
            <v>6.9142300000000004E-4</v>
          </cell>
          <cell r="P33">
            <v>0.56658096599999996</v>
          </cell>
          <cell r="Q33">
            <v>1.0182450000000001E-3</v>
          </cell>
          <cell r="AI33">
            <v>0.35674157299999998</v>
          </cell>
          <cell r="AJ33">
            <v>6.4641399999999999E-4</v>
          </cell>
          <cell r="AK33">
            <v>0.35335301099999999</v>
          </cell>
          <cell r="AL33">
            <v>1.1423119999999999E-3</v>
          </cell>
          <cell r="AR33">
            <v>1.4044944E-2</v>
          </cell>
          <cell r="AS33">
            <v>3.8999999999999999E-5</v>
          </cell>
          <cell r="AT33">
            <v>4.0385235999999998E-2</v>
          </cell>
          <cell r="AU33">
            <v>4.7317000000000003E-4</v>
          </cell>
        </row>
        <row r="34">
          <cell r="D34">
            <v>526</v>
          </cell>
          <cell r="J34">
            <v>0.10836501900000001</v>
          </cell>
          <cell r="K34">
            <v>1.8404200000000001E-4</v>
          </cell>
          <cell r="L34">
            <v>0.14298897499999999</v>
          </cell>
          <cell r="M34">
            <v>1.7189270000000001E-3</v>
          </cell>
          <cell r="N34">
            <v>0.577946768</v>
          </cell>
          <cell r="O34">
            <v>4.6461799999999998E-4</v>
          </cell>
          <cell r="P34">
            <v>0.56658096599999996</v>
          </cell>
          <cell r="Q34">
            <v>1.0182450000000001E-3</v>
          </cell>
          <cell r="AI34">
            <v>0.365019011</v>
          </cell>
          <cell r="AJ34">
            <v>4.4148599999999999E-4</v>
          </cell>
          <cell r="AK34">
            <v>0.35335301099999999</v>
          </cell>
          <cell r="AL34">
            <v>1.1423119999999999E-3</v>
          </cell>
          <cell r="AR34">
            <v>1.5209125E-2</v>
          </cell>
          <cell r="AS34">
            <v>2.8500000000000002E-5</v>
          </cell>
          <cell r="AT34">
            <v>4.0385235999999998E-2</v>
          </cell>
          <cell r="AU34">
            <v>4.7317000000000003E-4</v>
          </cell>
        </row>
        <row r="35">
          <cell r="D35">
            <v>390</v>
          </cell>
          <cell r="J35">
            <v>0.1</v>
          </cell>
          <cell r="K35">
            <v>2.3136200000000001E-4</v>
          </cell>
          <cell r="L35">
            <v>0.14298897499999999</v>
          </cell>
          <cell r="M35">
            <v>1.7189270000000001E-3</v>
          </cell>
          <cell r="N35">
            <v>0.58461538499999999</v>
          </cell>
          <cell r="O35">
            <v>6.2426799999999998E-4</v>
          </cell>
          <cell r="P35">
            <v>0.56658096599999996</v>
          </cell>
          <cell r="Q35">
            <v>1.0182450000000001E-3</v>
          </cell>
          <cell r="AI35">
            <v>0.38461538499999998</v>
          </cell>
          <cell r="AJ35">
            <v>6.0844800000000004E-4</v>
          </cell>
          <cell r="AK35">
            <v>0.35335301099999999</v>
          </cell>
          <cell r="AL35">
            <v>1.1423119999999999E-3</v>
          </cell>
          <cell r="AR35">
            <v>1.0256410000000001E-2</v>
          </cell>
          <cell r="AS35">
            <v>2.6100000000000001E-5</v>
          </cell>
          <cell r="AT35">
            <v>4.0385235999999998E-2</v>
          </cell>
          <cell r="AU35">
            <v>4.7317000000000003E-4</v>
          </cell>
        </row>
        <row r="36">
          <cell r="D36">
            <v>909</v>
          </cell>
          <cell r="J36">
            <v>0.100110011</v>
          </cell>
          <cell r="K36">
            <v>9.9199999999999999E-5</v>
          </cell>
          <cell r="L36">
            <v>0.14298897499999999</v>
          </cell>
          <cell r="M36">
            <v>1.7189270000000001E-3</v>
          </cell>
          <cell r="N36">
            <v>0.58745874600000003</v>
          </cell>
          <cell r="O36">
            <v>2.6690600000000002E-4</v>
          </cell>
          <cell r="P36">
            <v>0.56658096599999996</v>
          </cell>
          <cell r="Q36">
            <v>1.0182450000000001E-3</v>
          </cell>
          <cell r="AI36">
            <v>0.32013201299999999</v>
          </cell>
          <cell r="AJ36">
            <v>2.397E-4</v>
          </cell>
          <cell r="AK36">
            <v>0.35335301099999999</v>
          </cell>
          <cell r="AL36">
            <v>1.1423119999999999E-3</v>
          </cell>
          <cell r="AR36">
            <v>2.530253E-2</v>
          </cell>
          <cell r="AS36">
            <v>2.72E-5</v>
          </cell>
          <cell r="AT36">
            <v>4.0385235999999998E-2</v>
          </cell>
          <cell r="AU36">
            <v>4.7317000000000003E-4</v>
          </cell>
        </row>
        <row r="37">
          <cell r="D37">
            <v>714</v>
          </cell>
          <cell r="J37">
            <v>0.17507002799999999</v>
          </cell>
          <cell r="K37">
            <v>2.0255300000000001E-4</v>
          </cell>
          <cell r="L37">
            <v>0.14298897499999999</v>
          </cell>
          <cell r="M37">
            <v>1.7189270000000001E-3</v>
          </cell>
          <cell r="N37">
            <v>0.53781512600000003</v>
          </cell>
          <cell r="O37">
            <v>3.4862599999999999E-4</v>
          </cell>
          <cell r="P37">
            <v>0.56658096599999996</v>
          </cell>
          <cell r="Q37">
            <v>1.0182450000000001E-3</v>
          </cell>
          <cell r="AI37">
            <v>0.38095238100000001</v>
          </cell>
          <cell r="AJ37">
            <v>3.30754E-4</v>
          </cell>
          <cell r="AK37">
            <v>0.35335301099999999</v>
          </cell>
          <cell r="AL37">
            <v>1.1423119999999999E-3</v>
          </cell>
          <cell r="AR37">
            <v>4.9019607999999999E-2</v>
          </cell>
          <cell r="AS37">
            <v>6.5400000000000004E-5</v>
          </cell>
          <cell r="AT37">
            <v>4.0385235999999998E-2</v>
          </cell>
          <cell r="AU37">
            <v>4.7317000000000003E-4</v>
          </cell>
        </row>
        <row r="38">
          <cell r="D38">
            <v>669</v>
          </cell>
          <cell r="J38">
            <v>0.14499252600000001</v>
          </cell>
          <cell r="K38">
            <v>1.8558299999999999E-4</v>
          </cell>
          <cell r="L38">
            <v>0.14298897499999999</v>
          </cell>
          <cell r="M38">
            <v>1.7189270000000001E-3</v>
          </cell>
          <cell r="N38">
            <v>0.58744394600000005</v>
          </cell>
          <cell r="O38">
            <v>3.6280500000000001E-4</v>
          </cell>
          <cell r="P38">
            <v>0.56658096599999996</v>
          </cell>
          <cell r="Q38">
            <v>1.0182450000000001E-3</v>
          </cell>
          <cell r="AI38">
            <v>0.34678624800000002</v>
          </cell>
          <cell r="AJ38">
            <v>3.3911E-4</v>
          </cell>
          <cell r="AK38">
            <v>0.35335301099999999</v>
          </cell>
          <cell r="AL38">
            <v>1.1423119999999999E-3</v>
          </cell>
          <cell r="AR38">
            <v>4.1853513000000002E-2</v>
          </cell>
          <cell r="AS38">
            <v>6.0000000000000002E-5</v>
          </cell>
          <cell r="AT38">
            <v>4.0385235999999998E-2</v>
          </cell>
          <cell r="AU38">
            <v>4.7317000000000003E-4</v>
          </cell>
        </row>
        <row r="39">
          <cell r="D39">
            <v>918</v>
          </cell>
          <cell r="J39">
            <v>9.9128540000000001E-2</v>
          </cell>
          <cell r="K39">
            <v>9.7399999999999996E-5</v>
          </cell>
          <cell r="L39">
            <v>0.14298897499999999</v>
          </cell>
          <cell r="M39">
            <v>1.7189270000000001E-3</v>
          </cell>
          <cell r="N39">
            <v>0.60239651400000005</v>
          </cell>
          <cell r="O39">
            <v>2.6119400000000002E-4</v>
          </cell>
          <cell r="P39">
            <v>0.56658096599999996</v>
          </cell>
          <cell r="Q39">
            <v>1.0182450000000001E-3</v>
          </cell>
          <cell r="AI39">
            <v>0.31481481500000003</v>
          </cell>
          <cell r="AJ39">
            <v>2.35231E-4</v>
          </cell>
          <cell r="AK39">
            <v>0.35335301099999999</v>
          </cell>
          <cell r="AL39">
            <v>1.1423119999999999E-3</v>
          </cell>
          <cell r="AR39">
            <v>4.6840959000000001E-2</v>
          </cell>
          <cell r="AS39">
            <v>4.8699999999999998E-5</v>
          </cell>
          <cell r="AT39">
            <v>4.0385235999999998E-2</v>
          </cell>
          <cell r="AU39">
            <v>4.7317000000000003E-4</v>
          </cell>
        </row>
        <row r="40">
          <cell r="D40">
            <v>1060</v>
          </cell>
          <cell r="J40">
            <v>9.4339622999999997E-2</v>
          </cell>
          <cell r="K40">
            <v>8.0699999999999996E-5</v>
          </cell>
          <cell r="L40">
            <v>0.14298897499999999</v>
          </cell>
          <cell r="M40">
            <v>1.7189270000000001E-3</v>
          </cell>
          <cell r="N40">
            <v>0.57264150899999999</v>
          </cell>
          <cell r="O40">
            <v>2.31089E-4</v>
          </cell>
          <cell r="P40">
            <v>0.56658096599999996</v>
          </cell>
          <cell r="Q40">
            <v>1.0182450000000001E-3</v>
          </cell>
          <cell r="AI40">
            <v>0.29716981100000001</v>
          </cell>
          <cell r="AJ40">
            <v>1.9722399999999999E-4</v>
          </cell>
          <cell r="AK40">
            <v>0.35335301099999999</v>
          </cell>
          <cell r="AL40">
            <v>1.1423119999999999E-3</v>
          </cell>
          <cell r="AR40">
            <v>7.9245283E-2</v>
          </cell>
          <cell r="AS40">
            <v>6.8899999999999994E-5</v>
          </cell>
          <cell r="AT40">
            <v>4.0385235999999998E-2</v>
          </cell>
          <cell r="AU40">
            <v>4.7317000000000003E-4</v>
          </cell>
        </row>
        <row r="41">
          <cell r="D41">
            <v>1067</v>
          </cell>
          <cell r="J41">
            <v>0.121836926</v>
          </cell>
          <cell r="K41">
            <v>1.00368E-4</v>
          </cell>
          <cell r="L41">
            <v>0.14298897499999999</v>
          </cell>
          <cell r="M41">
            <v>1.7189270000000001E-3</v>
          </cell>
          <cell r="N41">
            <v>0.58013120900000004</v>
          </cell>
          <cell r="O41">
            <v>2.2849799999999999E-4</v>
          </cell>
          <cell r="P41">
            <v>0.56658096599999996</v>
          </cell>
          <cell r="Q41">
            <v>1.0182450000000001E-3</v>
          </cell>
          <cell r="AI41">
            <v>0.34582942799999999</v>
          </cell>
          <cell r="AJ41">
            <v>2.12225E-4</v>
          </cell>
          <cell r="AK41">
            <v>0.35335301099999999</v>
          </cell>
          <cell r="AL41">
            <v>1.1423119999999999E-3</v>
          </cell>
          <cell r="AR41">
            <v>4.3111528000000003E-2</v>
          </cell>
          <cell r="AS41">
            <v>3.8699999999999999E-5</v>
          </cell>
          <cell r="AT41">
            <v>4.0385235999999998E-2</v>
          </cell>
          <cell r="AU41">
            <v>4.7317000000000003E-4</v>
          </cell>
        </row>
        <row r="42">
          <cell r="D42">
            <v>1172</v>
          </cell>
          <cell r="J42">
            <v>0.12372013699999999</v>
          </cell>
          <cell r="K42">
            <v>9.2600000000000001E-5</v>
          </cell>
          <cell r="L42">
            <v>0.14298897499999999</v>
          </cell>
          <cell r="M42">
            <v>1.7189270000000001E-3</v>
          </cell>
          <cell r="N42">
            <v>0.511945392</v>
          </cell>
          <cell r="O42">
            <v>2.1337099999999999E-4</v>
          </cell>
          <cell r="P42">
            <v>0.56658096599999996</v>
          </cell>
          <cell r="Q42">
            <v>1.0182450000000001E-3</v>
          </cell>
          <cell r="AI42">
            <v>0.37969283300000001</v>
          </cell>
          <cell r="AJ42">
            <v>2.0113299999999999E-4</v>
          </cell>
          <cell r="AK42">
            <v>0.35335301099999999</v>
          </cell>
          <cell r="AL42">
            <v>1.1423119999999999E-3</v>
          </cell>
          <cell r="AR42">
            <v>7.3378840000000001E-2</v>
          </cell>
          <cell r="AS42">
            <v>5.8100000000000003E-5</v>
          </cell>
          <cell r="AT42">
            <v>4.0385235999999998E-2</v>
          </cell>
          <cell r="AU42">
            <v>4.7317000000000003E-4</v>
          </cell>
        </row>
        <row r="43">
          <cell r="D43">
            <v>764</v>
          </cell>
          <cell r="J43">
            <v>0.20811518300000001</v>
          </cell>
          <cell r="K43">
            <v>2.1599400000000001E-4</v>
          </cell>
          <cell r="L43">
            <v>0.14298897499999999</v>
          </cell>
          <cell r="M43">
            <v>1.7189270000000001E-3</v>
          </cell>
          <cell r="N43">
            <v>0.503926702</v>
          </cell>
          <cell r="O43">
            <v>3.2763399999999999E-4</v>
          </cell>
          <cell r="P43">
            <v>0.56658096599999996</v>
          </cell>
          <cell r="Q43">
            <v>1.0182450000000001E-3</v>
          </cell>
          <cell r="AI43">
            <v>0.40052356</v>
          </cell>
          <cell r="AJ43">
            <v>3.1468499999999999E-4</v>
          </cell>
          <cell r="AK43">
            <v>0.35335301099999999</v>
          </cell>
          <cell r="AL43">
            <v>1.1423119999999999E-3</v>
          </cell>
          <cell r="AR43">
            <v>6.6753927000000005E-2</v>
          </cell>
          <cell r="AS43">
            <v>8.1600000000000005E-5</v>
          </cell>
          <cell r="AT43">
            <v>4.0385235999999998E-2</v>
          </cell>
          <cell r="AU43">
            <v>4.7317000000000003E-4</v>
          </cell>
        </row>
        <row r="44">
          <cell r="D44">
            <v>786</v>
          </cell>
          <cell r="J44">
            <v>0.17302798999999999</v>
          </cell>
          <cell r="K44">
            <v>1.8227900000000001E-4</v>
          </cell>
          <cell r="L44">
            <v>0.14298897499999999</v>
          </cell>
          <cell r="M44">
            <v>1.7189270000000001E-3</v>
          </cell>
          <cell r="N44">
            <v>0.60050890599999995</v>
          </cell>
          <cell r="O44">
            <v>3.0560199999999998E-4</v>
          </cell>
          <cell r="P44">
            <v>0.56658096599999996</v>
          </cell>
          <cell r="Q44">
            <v>1.0182450000000001E-3</v>
          </cell>
          <cell r="AI44">
            <v>0.32442748100000002</v>
          </cell>
          <cell r="AJ44">
            <v>2.79203E-4</v>
          </cell>
          <cell r="AK44">
            <v>0.35335301099999999</v>
          </cell>
          <cell r="AL44">
            <v>1.1423119999999999E-3</v>
          </cell>
          <cell r="AR44">
            <v>4.0712468000000002E-2</v>
          </cell>
          <cell r="AS44">
            <v>4.9799999999999998E-5</v>
          </cell>
          <cell r="AT44">
            <v>4.0385235999999998E-2</v>
          </cell>
          <cell r="AU44">
            <v>4.7317000000000003E-4</v>
          </cell>
        </row>
        <row r="142">
          <cell r="G142">
            <v>339</v>
          </cell>
          <cell r="H142">
            <v>351</v>
          </cell>
          <cell r="AD142">
            <v>0.92330383500000002</v>
          </cell>
          <cell r="AE142">
            <v>2.0950799999999999E-4</v>
          </cell>
          <cell r="AF142">
            <v>0.71475596200000002</v>
          </cell>
          <cell r="AG142">
            <v>6.5417313000000005E-2</v>
          </cell>
          <cell r="AM142">
            <v>0.92877492900000003</v>
          </cell>
          <cell r="AN142">
            <v>1.89006E-4</v>
          </cell>
          <cell r="AO142">
            <v>0.81893974599999997</v>
          </cell>
          <cell r="AP142">
            <v>1.1583263E-2</v>
          </cell>
          <cell r="AV142">
            <v>7.1225071000000001E-2</v>
          </cell>
          <cell r="AW142">
            <v>1.89006E-4</v>
          </cell>
          <cell r="AX142">
            <v>0.19924125600000001</v>
          </cell>
          <cell r="AY142">
            <v>2.4688195999999999E-2</v>
          </cell>
        </row>
        <row r="143">
          <cell r="G143">
            <v>369</v>
          </cell>
          <cell r="H143">
            <v>360</v>
          </cell>
          <cell r="AD143">
            <v>0.96747967499999998</v>
          </cell>
          <cell r="AE143">
            <v>8.5500000000000005E-5</v>
          </cell>
          <cell r="AF143">
            <v>0.71475596200000002</v>
          </cell>
          <cell r="AG143">
            <v>6.5417313000000005E-2</v>
          </cell>
          <cell r="AM143">
            <v>0.96666666700000003</v>
          </cell>
          <cell r="AN143">
            <v>8.9800000000000001E-5</v>
          </cell>
          <cell r="AO143">
            <v>0.81893974599999997</v>
          </cell>
          <cell r="AP143">
            <v>1.1583263E-2</v>
          </cell>
          <cell r="AV143">
            <v>3.3333333E-2</v>
          </cell>
          <cell r="AW143">
            <v>8.9800000000000001E-5</v>
          </cell>
          <cell r="AX143">
            <v>0.19924125600000001</v>
          </cell>
          <cell r="AY143">
            <v>2.4688195999999999E-2</v>
          </cell>
        </row>
        <row r="144">
          <cell r="G144">
            <v>782</v>
          </cell>
          <cell r="H144">
            <v>512</v>
          </cell>
          <cell r="AD144">
            <v>0.955242967</v>
          </cell>
          <cell r="AE144">
            <v>5.4700000000000001E-5</v>
          </cell>
          <cell r="AF144">
            <v>0.71475596200000002</v>
          </cell>
          <cell r="AG144">
            <v>6.5417313000000005E-2</v>
          </cell>
          <cell r="AM144">
            <v>0.947265625</v>
          </cell>
          <cell r="AN144">
            <v>9.7800000000000006E-5</v>
          </cell>
          <cell r="AO144">
            <v>0.81893974599999997</v>
          </cell>
          <cell r="AP144">
            <v>1.1583263E-2</v>
          </cell>
          <cell r="AV144">
            <v>5.2734375E-2</v>
          </cell>
          <cell r="AW144">
            <v>9.7800000000000006E-5</v>
          </cell>
          <cell r="AX144">
            <v>0.19924125600000001</v>
          </cell>
          <cell r="AY144">
            <v>2.4688195999999999E-2</v>
          </cell>
        </row>
        <row r="145">
          <cell r="G145">
            <v>458</v>
          </cell>
          <cell r="H145">
            <v>297</v>
          </cell>
          <cell r="AD145">
            <v>0.83406113500000001</v>
          </cell>
          <cell r="AE145">
            <v>3.0285199999999999E-4</v>
          </cell>
          <cell r="AF145">
            <v>0.71475596200000002</v>
          </cell>
          <cell r="AG145">
            <v>6.5417313000000005E-2</v>
          </cell>
          <cell r="AM145">
            <v>0.87542087499999999</v>
          </cell>
          <cell r="AN145">
            <v>3.6844299999999998E-4</v>
          </cell>
          <cell r="AO145">
            <v>0.81893974599999997</v>
          </cell>
          <cell r="AP145">
            <v>1.1583263E-2</v>
          </cell>
          <cell r="AV145">
            <v>0.124579125</v>
          </cell>
          <cell r="AW145">
            <v>3.6844299999999998E-4</v>
          </cell>
          <cell r="AX145">
            <v>0.19924125600000001</v>
          </cell>
          <cell r="AY145">
            <v>2.4688195999999999E-2</v>
          </cell>
        </row>
        <row r="146">
          <cell r="G146">
            <v>583</v>
          </cell>
          <cell r="H146">
            <v>387</v>
          </cell>
          <cell r="AD146">
            <v>0.83190394499999998</v>
          </cell>
          <cell r="AE146">
            <v>2.40275E-4</v>
          </cell>
          <cell r="AF146">
            <v>0.71475596200000002</v>
          </cell>
          <cell r="AG146">
            <v>6.5417313000000005E-2</v>
          </cell>
          <cell r="AM146">
            <v>0.91214470299999995</v>
          </cell>
          <cell r="AN146">
            <v>2.07608E-4</v>
          </cell>
          <cell r="AO146">
            <v>0.81893974599999997</v>
          </cell>
          <cell r="AP146">
            <v>1.1583263E-2</v>
          </cell>
          <cell r="AV146">
            <v>8.7855296999999999E-2</v>
          </cell>
          <cell r="AW146">
            <v>2.07608E-4</v>
          </cell>
          <cell r="AX146">
            <v>0.19924125600000001</v>
          </cell>
          <cell r="AY146">
            <v>2.4688195999999999E-2</v>
          </cell>
        </row>
        <row r="147">
          <cell r="G147">
            <v>523</v>
          </cell>
          <cell r="H147">
            <v>255</v>
          </cell>
          <cell r="AD147">
            <v>0.93116634799999998</v>
          </cell>
          <cell r="AE147">
            <v>1.22788E-4</v>
          </cell>
          <cell r="AF147">
            <v>0.71475596200000002</v>
          </cell>
          <cell r="AG147">
            <v>6.5417313000000005E-2</v>
          </cell>
          <cell r="AM147">
            <v>0.86666666699999995</v>
          </cell>
          <cell r="AN147">
            <v>4.5494300000000002E-4</v>
          </cell>
          <cell r="AO147">
            <v>0.81893974599999997</v>
          </cell>
          <cell r="AP147">
            <v>1.1583263E-2</v>
          </cell>
          <cell r="AV147">
            <v>0.133333333</v>
          </cell>
          <cell r="AW147">
            <v>4.5494300000000002E-4</v>
          </cell>
          <cell r="AX147">
            <v>0.19924125600000001</v>
          </cell>
          <cell r="AY147">
            <v>2.4688195999999999E-2</v>
          </cell>
        </row>
        <row r="148">
          <cell r="G148">
            <v>573</v>
          </cell>
          <cell r="H148">
            <v>325</v>
          </cell>
          <cell r="AD148">
            <v>0.86212914500000004</v>
          </cell>
          <cell r="AE148">
            <v>2.0780199999999999E-4</v>
          </cell>
          <cell r="AF148">
            <v>0.71475596200000002</v>
          </cell>
          <cell r="AG148">
            <v>6.5417313000000005E-2</v>
          </cell>
          <cell r="AM148">
            <v>0.87692307700000005</v>
          </cell>
          <cell r="AN148">
            <v>3.3311400000000002E-4</v>
          </cell>
          <cell r="AO148">
            <v>0.81893974599999997</v>
          </cell>
          <cell r="AP148">
            <v>1.1583263E-2</v>
          </cell>
          <cell r="AV148">
            <v>0.123076923</v>
          </cell>
          <cell r="AW148">
            <v>3.3311400000000002E-4</v>
          </cell>
          <cell r="AX148">
            <v>0.19924125600000001</v>
          </cell>
          <cell r="AY148">
            <v>2.4688195999999999E-2</v>
          </cell>
        </row>
        <row r="149">
          <cell r="G149">
            <v>621</v>
          </cell>
          <cell r="H149">
            <v>317</v>
          </cell>
          <cell r="AD149">
            <v>0.75684379999999996</v>
          </cell>
          <cell r="AE149">
            <v>2.9682500000000002E-4</v>
          </cell>
          <cell r="AF149">
            <v>0.71475596200000002</v>
          </cell>
          <cell r="AG149">
            <v>6.5417313000000005E-2</v>
          </cell>
          <cell r="AM149">
            <v>0.70031545699999997</v>
          </cell>
          <cell r="AN149">
            <v>6.6415699999999996E-4</v>
          </cell>
          <cell r="AO149">
            <v>0.81893974599999997</v>
          </cell>
          <cell r="AP149">
            <v>1.1583263E-2</v>
          </cell>
          <cell r="AV149">
            <v>0.30283911699999999</v>
          </cell>
          <cell r="AW149">
            <v>6.6812499999999999E-4</v>
          </cell>
          <cell r="AX149">
            <v>0.19924125600000001</v>
          </cell>
          <cell r="AY149">
            <v>2.4688195999999999E-2</v>
          </cell>
        </row>
        <row r="150">
          <cell r="G150">
            <v>763</v>
          </cell>
          <cell r="H150">
            <v>321</v>
          </cell>
          <cell r="AD150">
            <v>0.70642201800000004</v>
          </cell>
          <cell r="AE150">
            <v>2.7216499999999999E-4</v>
          </cell>
          <cell r="AF150">
            <v>0.71475596200000002</v>
          </cell>
          <cell r="AG150">
            <v>6.5417313000000005E-2</v>
          </cell>
          <cell r="AM150">
            <v>0.76947040499999997</v>
          </cell>
          <cell r="AN150">
            <v>5.5433000000000001E-4</v>
          </cell>
          <cell r="AO150">
            <v>0.81893974599999997</v>
          </cell>
          <cell r="AP150">
            <v>1.1583263E-2</v>
          </cell>
          <cell r="AV150">
            <v>0.230529595</v>
          </cell>
          <cell r="AW150">
            <v>5.5433000000000001E-4</v>
          </cell>
          <cell r="AX150">
            <v>0.19924125600000001</v>
          </cell>
          <cell r="AY150">
            <v>2.4688195999999999E-2</v>
          </cell>
        </row>
        <row r="151">
          <cell r="G151">
            <v>1044</v>
          </cell>
          <cell r="H151">
            <v>445</v>
          </cell>
          <cell r="AD151">
            <v>0.80268199200000001</v>
          </cell>
          <cell r="AE151">
            <v>1.5185400000000001E-4</v>
          </cell>
          <cell r="AF151">
            <v>0.71475596200000002</v>
          </cell>
          <cell r="AG151">
            <v>6.5417313000000005E-2</v>
          </cell>
          <cell r="AM151">
            <v>0.87191011200000001</v>
          </cell>
          <cell r="AN151">
            <v>2.5153799999999999E-4</v>
          </cell>
          <cell r="AO151">
            <v>0.81893974599999997</v>
          </cell>
          <cell r="AP151">
            <v>1.1583263E-2</v>
          </cell>
          <cell r="AV151">
            <v>0.12808988800000001</v>
          </cell>
          <cell r="AW151">
            <v>2.5153799999999999E-4</v>
          </cell>
          <cell r="AX151">
            <v>0.19924125600000001</v>
          </cell>
          <cell r="AY151">
            <v>2.4688195999999999E-2</v>
          </cell>
        </row>
        <row r="152">
          <cell r="G152">
            <v>757</v>
          </cell>
          <cell r="H152">
            <v>486</v>
          </cell>
          <cell r="AD152">
            <v>0.51254953800000003</v>
          </cell>
          <cell r="AE152">
            <v>3.3048000000000002E-4</v>
          </cell>
          <cell r="AF152">
            <v>0.71475596200000002</v>
          </cell>
          <cell r="AG152">
            <v>6.5417313000000005E-2</v>
          </cell>
          <cell r="AM152">
            <v>0.67078189300000002</v>
          </cell>
          <cell r="AN152">
            <v>4.55327E-4</v>
          </cell>
          <cell r="AO152">
            <v>0.81893974599999997</v>
          </cell>
          <cell r="AP152">
            <v>1.1583263E-2</v>
          </cell>
          <cell r="AV152">
            <v>0.38477366299999999</v>
          </cell>
          <cell r="AW152">
            <v>4.8808800000000002E-4</v>
          </cell>
          <cell r="AX152">
            <v>0.19924125600000001</v>
          </cell>
          <cell r="AY152">
            <v>2.4688195999999999E-2</v>
          </cell>
        </row>
        <row r="153">
          <cell r="G153">
            <v>1149</v>
          </cell>
          <cell r="H153">
            <v>281</v>
          </cell>
          <cell r="AD153">
            <v>0.39860748499999998</v>
          </cell>
          <cell r="AE153">
            <v>2.08815E-4</v>
          </cell>
          <cell r="AF153">
            <v>0.71475596200000002</v>
          </cell>
          <cell r="AG153">
            <v>6.5417313000000005E-2</v>
          </cell>
          <cell r="AM153">
            <v>0.725978648</v>
          </cell>
          <cell r="AN153">
            <v>7.1047700000000005E-4</v>
          </cell>
          <cell r="AO153">
            <v>0.81893974599999997</v>
          </cell>
          <cell r="AP153">
            <v>1.1583263E-2</v>
          </cell>
          <cell r="AV153">
            <v>0.29181494699999999</v>
          </cell>
          <cell r="AW153">
            <v>7.3806800000000004E-4</v>
          </cell>
          <cell r="AX153">
            <v>0.19924125600000001</v>
          </cell>
          <cell r="AY153">
            <v>2.4688195999999999E-2</v>
          </cell>
        </row>
        <row r="154">
          <cell r="G154">
            <v>2331</v>
          </cell>
          <cell r="H154">
            <v>528</v>
          </cell>
          <cell r="AD154">
            <v>0.262548263</v>
          </cell>
          <cell r="AE154">
            <v>8.3100000000000001E-5</v>
          </cell>
          <cell r="AF154">
            <v>0.71475596200000002</v>
          </cell>
          <cell r="AG154">
            <v>6.5417313000000005E-2</v>
          </cell>
          <cell r="AM154">
            <v>0.82954545499999999</v>
          </cell>
          <cell r="AN154">
            <v>2.6831100000000003E-4</v>
          </cell>
          <cell r="AO154">
            <v>0.81893974599999997</v>
          </cell>
          <cell r="AP154">
            <v>1.1583263E-2</v>
          </cell>
          <cell r="AV154">
            <v>0.34848484800000001</v>
          </cell>
          <cell r="AW154">
            <v>4.3082199999999998E-4</v>
          </cell>
          <cell r="AX154">
            <v>0.19924125600000001</v>
          </cell>
          <cell r="AY154">
            <v>2.4688195999999999E-2</v>
          </cell>
        </row>
        <row r="164">
          <cell r="D164">
            <v>190</v>
          </cell>
          <cell r="J164">
            <v>0.15263157899999999</v>
          </cell>
          <cell r="K164">
            <v>6.8431299999999998E-4</v>
          </cell>
          <cell r="L164">
            <v>0.123615899</v>
          </cell>
          <cell r="M164">
            <v>4.260125E-3</v>
          </cell>
          <cell r="N164">
            <v>0.321052632</v>
          </cell>
          <cell r="O164">
            <v>1.153322E-3</v>
          </cell>
          <cell r="P164">
            <v>0.233722441</v>
          </cell>
          <cell r="Q164">
            <v>6.109349E-3</v>
          </cell>
          <cell r="AI164">
            <v>0.34210526299999999</v>
          </cell>
          <cell r="AJ164">
            <v>1.190843E-3</v>
          </cell>
          <cell r="AK164">
            <v>0.3758032</v>
          </cell>
          <cell r="AL164">
            <v>1.2568864000000001E-2</v>
          </cell>
          <cell r="AR164">
            <v>0.1</v>
          </cell>
          <cell r="AS164">
            <v>4.7618999999999998E-4</v>
          </cell>
          <cell r="AT164">
            <v>0.14228719500000001</v>
          </cell>
          <cell r="AU164">
            <v>2.4983480000000001E-3</v>
          </cell>
        </row>
        <row r="165">
          <cell r="D165">
            <v>209</v>
          </cell>
          <cell r="J165">
            <v>0.23444976100000001</v>
          </cell>
          <cell r="K165">
            <v>8.6289899999999998E-4</v>
          </cell>
          <cell r="L165">
            <v>0.123615899</v>
          </cell>
          <cell r="M165">
            <v>4.260125E-3</v>
          </cell>
          <cell r="N165">
            <v>0.167464115</v>
          </cell>
          <cell r="O165">
            <v>6.70288E-4</v>
          </cell>
          <cell r="P165">
            <v>0.233722441</v>
          </cell>
          <cell r="Q165">
            <v>6.109349E-3</v>
          </cell>
          <cell r="AI165">
            <v>0.43062201</v>
          </cell>
          <cell r="AJ165">
            <v>1.178782E-3</v>
          </cell>
          <cell r="AK165">
            <v>0.3758032</v>
          </cell>
          <cell r="AL165">
            <v>1.2568864000000001E-2</v>
          </cell>
          <cell r="AR165">
            <v>0.20574162700000001</v>
          </cell>
          <cell r="AS165">
            <v>7.8563500000000002E-4</v>
          </cell>
          <cell r="AT165">
            <v>0.14228719500000001</v>
          </cell>
          <cell r="AU165">
            <v>2.4983480000000001E-3</v>
          </cell>
        </row>
        <row r="166">
          <cell r="D166">
            <v>172</v>
          </cell>
          <cell r="J166">
            <v>0.20930232600000001</v>
          </cell>
          <cell r="K166">
            <v>9.6780599999999998E-4</v>
          </cell>
          <cell r="L166">
            <v>0.123615899</v>
          </cell>
          <cell r="M166">
            <v>4.260125E-3</v>
          </cell>
          <cell r="N166">
            <v>0.12790697700000001</v>
          </cell>
          <cell r="O166">
            <v>6.5231999999999996E-4</v>
          </cell>
          <cell r="P166">
            <v>0.233722441</v>
          </cell>
          <cell r="Q166">
            <v>6.109349E-3</v>
          </cell>
          <cell r="AI166">
            <v>0.57558139500000005</v>
          </cell>
          <cell r="AJ166">
            <v>1.4285820000000001E-3</v>
          </cell>
          <cell r="AK166">
            <v>0.3758032</v>
          </cell>
          <cell r="AL166">
            <v>1.2568864000000001E-2</v>
          </cell>
          <cell r="AR166">
            <v>9.8837208999999995E-2</v>
          </cell>
          <cell r="AS166">
            <v>5.2086799999999996E-4</v>
          </cell>
          <cell r="AT166">
            <v>0.14228719500000001</v>
          </cell>
          <cell r="AU166">
            <v>2.4983480000000001E-3</v>
          </cell>
        </row>
        <row r="167">
          <cell r="D167">
            <v>221</v>
          </cell>
          <cell r="J167">
            <v>0.21719457</v>
          </cell>
          <cell r="K167">
            <v>7.7282299999999996E-4</v>
          </cell>
          <cell r="L167">
            <v>0.123615899</v>
          </cell>
          <cell r="M167">
            <v>4.260125E-3</v>
          </cell>
          <cell r="N167">
            <v>0.14479638</v>
          </cell>
          <cell r="O167">
            <v>5.6286499999999996E-4</v>
          </cell>
          <cell r="P167">
            <v>0.233722441</v>
          </cell>
          <cell r="Q167">
            <v>6.109349E-3</v>
          </cell>
          <cell r="AI167">
            <v>0.56108597299999996</v>
          </cell>
          <cell r="AJ167">
            <v>1.119402E-3</v>
          </cell>
          <cell r="AK167">
            <v>0.3758032</v>
          </cell>
          <cell r="AL167">
            <v>1.2568864000000001E-2</v>
          </cell>
          <cell r="AR167">
            <v>0.13574660599999999</v>
          </cell>
          <cell r="AS167">
            <v>5.3326999999999997E-4</v>
          </cell>
          <cell r="AT167">
            <v>0.14228719500000001</v>
          </cell>
          <cell r="AU167">
            <v>2.4983480000000001E-3</v>
          </cell>
        </row>
        <row r="168">
          <cell r="D168">
            <v>409</v>
          </cell>
          <cell r="J168">
            <v>0.16136919299999999</v>
          </cell>
          <cell r="K168">
            <v>3.3168899999999997E-4</v>
          </cell>
          <cell r="L168">
            <v>0.123615899</v>
          </cell>
          <cell r="M168">
            <v>4.260125E-3</v>
          </cell>
          <cell r="N168">
            <v>0.20293398500000001</v>
          </cell>
          <cell r="O168">
            <v>3.9645000000000001E-4</v>
          </cell>
          <cell r="P168">
            <v>0.233722441</v>
          </cell>
          <cell r="Q168">
            <v>6.109349E-3</v>
          </cell>
          <cell r="AI168">
            <v>0.540342298</v>
          </cell>
          <cell r="AJ168">
            <v>6.0875600000000001E-4</v>
          </cell>
          <cell r="AK168">
            <v>0.3758032</v>
          </cell>
          <cell r="AL168">
            <v>1.2568864000000001E-2</v>
          </cell>
          <cell r="AR168">
            <v>0.11002445</v>
          </cell>
          <cell r="AS168">
            <v>2.39998E-4</v>
          </cell>
          <cell r="AT168">
            <v>0.14228719500000001</v>
          </cell>
          <cell r="AU168">
            <v>2.4983480000000001E-3</v>
          </cell>
        </row>
        <row r="169">
          <cell r="D169">
            <v>348</v>
          </cell>
          <cell r="J169">
            <v>0.18390804599999999</v>
          </cell>
          <cell r="K169">
            <v>4.3252399999999999E-4</v>
          </cell>
          <cell r="L169">
            <v>0.123615899</v>
          </cell>
          <cell r="M169">
            <v>4.260125E-3</v>
          </cell>
          <cell r="N169">
            <v>0.20689655200000001</v>
          </cell>
          <cell r="O169">
            <v>4.7288300000000001E-4</v>
          </cell>
          <cell r="P169">
            <v>0.233722441</v>
          </cell>
          <cell r="Q169">
            <v>6.109349E-3</v>
          </cell>
          <cell r="AI169">
            <v>0.42528735600000001</v>
          </cell>
          <cell r="AJ169">
            <v>7.0437500000000003E-4</v>
          </cell>
          <cell r="AK169">
            <v>0.3758032</v>
          </cell>
          <cell r="AL169">
            <v>1.2568864000000001E-2</v>
          </cell>
          <cell r="AR169">
            <v>0.18390804599999999</v>
          </cell>
          <cell r="AS169">
            <v>4.3252399999999999E-4</v>
          </cell>
          <cell r="AT169">
            <v>0.14228719500000001</v>
          </cell>
          <cell r="AU169">
            <v>2.4983480000000001E-3</v>
          </cell>
        </row>
        <row r="170">
          <cell r="D170">
            <v>514</v>
          </cell>
          <cell r="J170">
            <v>6.8093385000000006E-2</v>
          </cell>
          <cell r="K170">
            <v>1.2369700000000001E-4</v>
          </cell>
          <cell r="L170">
            <v>0.123615899</v>
          </cell>
          <cell r="M170">
            <v>4.260125E-3</v>
          </cell>
          <cell r="N170">
            <v>0.34630350199999999</v>
          </cell>
          <cell r="O170">
            <v>4.4128100000000002E-4</v>
          </cell>
          <cell r="P170">
            <v>0.233722441</v>
          </cell>
          <cell r="Q170">
            <v>6.109349E-3</v>
          </cell>
          <cell r="AI170">
            <v>0.34435797699999998</v>
          </cell>
          <cell r="AJ170">
            <v>4.4010799999999998E-4</v>
          </cell>
          <cell r="AK170">
            <v>0.3758032</v>
          </cell>
          <cell r="AL170">
            <v>1.2568864000000001E-2</v>
          </cell>
          <cell r="AR170">
            <v>0.130350195</v>
          </cell>
          <cell r="AS170">
            <v>2.2097299999999999E-4</v>
          </cell>
          <cell r="AT170">
            <v>0.14228719500000001</v>
          </cell>
          <cell r="AU170">
            <v>2.4983480000000001E-3</v>
          </cell>
        </row>
        <row r="171">
          <cell r="D171">
            <v>983</v>
          </cell>
          <cell r="J171">
            <v>8.0366225999999999E-2</v>
          </cell>
          <cell r="K171">
            <v>7.5300000000000001E-5</v>
          </cell>
          <cell r="L171">
            <v>0.123615899</v>
          </cell>
          <cell r="M171">
            <v>4.260125E-3</v>
          </cell>
          <cell r="N171">
            <v>0.368260427</v>
          </cell>
          <cell r="O171">
            <v>2.3690899999999999E-4</v>
          </cell>
          <cell r="P171">
            <v>0.233722441</v>
          </cell>
          <cell r="Q171">
            <v>6.109349E-3</v>
          </cell>
          <cell r="AI171">
            <v>0.26653102699999998</v>
          </cell>
          <cell r="AJ171">
            <v>1.9907599999999999E-4</v>
          </cell>
          <cell r="AK171">
            <v>0.3758032</v>
          </cell>
          <cell r="AL171">
            <v>1.2568864000000001E-2</v>
          </cell>
          <cell r="AR171">
            <v>0.13224822</v>
          </cell>
          <cell r="AS171">
            <v>1.1686199999999999E-4</v>
          </cell>
          <cell r="AT171">
            <v>0.14228719500000001</v>
          </cell>
          <cell r="AU171">
            <v>2.4983480000000001E-3</v>
          </cell>
        </row>
        <row r="172">
          <cell r="D172">
            <v>1123</v>
          </cell>
          <cell r="J172">
            <v>6.5004452000000004E-2</v>
          </cell>
          <cell r="K172">
            <v>5.4200000000000003E-5</v>
          </cell>
          <cell r="L172">
            <v>0.123615899</v>
          </cell>
          <cell r="M172">
            <v>4.260125E-3</v>
          </cell>
          <cell r="N172">
            <v>0.29830810299999999</v>
          </cell>
          <cell r="O172">
            <v>1.8656E-4</v>
          </cell>
          <cell r="P172">
            <v>0.233722441</v>
          </cell>
          <cell r="Q172">
            <v>6.109349E-3</v>
          </cell>
          <cell r="AI172">
            <v>0.34105075699999998</v>
          </cell>
          <cell r="AJ172">
            <v>2.00299E-4</v>
          </cell>
          <cell r="AK172">
            <v>0.3758032</v>
          </cell>
          <cell r="AL172">
            <v>1.2568864000000001E-2</v>
          </cell>
          <cell r="AR172">
            <v>0.16117542300000001</v>
          </cell>
          <cell r="AS172">
            <v>1.20497E-4</v>
          </cell>
          <cell r="AT172">
            <v>0.14228719500000001</v>
          </cell>
          <cell r="AU172">
            <v>2.4983480000000001E-3</v>
          </cell>
        </row>
        <row r="173">
          <cell r="D173">
            <v>1216</v>
          </cell>
          <cell r="J173">
            <v>7.3190789000000006E-2</v>
          </cell>
          <cell r="K173">
            <v>5.5800000000000001E-5</v>
          </cell>
          <cell r="L173">
            <v>0.123615899</v>
          </cell>
          <cell r="M173">
            <v>4.260125E-3</v>
          </cell>
          <cell r="N173">
            <v>0.25740131599999999</v>
          </cell>
          <cell r="O173">
            <v>1.57322E-4</v>
          </cell>
          <cell r="P173">
            <v>0.233722441</v>
          </cell>
          <cell r="Q173">
            <v>6.109349E-3</v>
          </cell>
          <cell r="AI173">
            <v>0.3125</v>
          </cell>
          <cell r="AJ173">
            <v>1.7682599999999999E-4</v>
          </cell>
          <cell r="AK173">
            <v>0.3758032</v>
          </cell>
          <cell r="AL173">
            <v>1.2568864000000001E-2</v>
          </cell>
          <cell r="AR173">
            <v>0.19490131599999999</v>
          </cell>
          <cell r="AS173">
            <v>1.2914799999999999E-4</v>
          </cell>
          <cell r="AT173">
            <v>0.14228719500000001</v>
          </cell>
          <cell r="AU173">
            <v>2.4983480000000001E-3</v>
          </cell>
        </row>
        <row r="174">
          <cell r="D174">
            <v>1311</v>
          </cell>
          <cell r="J174">
            <v>6.4073226999999996E-2</v>
          </cell>
          <cell r="K174">
            <v>4.5800000000000002E-5</v>
          </cell>
          <cell r="L174">
            <v>0.123615899</v>
          </cell>
          <cell r="M174">
            <v>4.260125E-3</v>
          </cell>
          <cell r="N174">
            <v>0.152555301</v>
          </cell>
          <cell r="O174">
            <v>9.87E-5</v>
          </cell>
          <cell r="P174">
            <v>0.233722441</v>
          </cell>
          <cell r="Q174">
            <v>6.109349E-3</v>
          </cell>
          <cell r="AI174">
            <v>0.30892448500000003</v>
          </cell>
          <cell r="AJ174">
            <v>1.6296999999999999E-4</v>
          </cell>
          <cell r="AK174">
            <v>0.3758032</v>
          </cell>
          <cell r="AL174">
            <v>1.2568864000000001E-2</v>
          </cell>
          <cell r="AR174">
            <v>0.25019069399999999</v>
          </cell>
          <cell r="AS174">
            <v>1.43203E-4</v>
          </cell>
          <cell r="AT174">
            <v>0.14228719500000001</v>
          </cell>
          <cell r="AU174">
            <v>2.4983480000000001E-3</v>
          </cell>
        </row>
        <row r="175">
          <cell r="D175">
            <v>1139</v>
          </cell>
          <cell r="J175">
            <v>7.7260755E-2</v>
          </cell>
          <cell r="K175">
            <v>6.2600000000000004E-5</v>
          </cell>
          <cell r="L175">
            <v>0.123615899</v>
          </cell>
          <cell r="M175">
            <v>4.260125E-3</v>
          </cell>
          <cell r="N175">
            <v>0.27392449499999999</v>
          </cell>
          <cell r="O175">
            <v>1.74771E-4</v>
          </cell>
          <cell r="P175">
            <v>0.233722441</v>
          </cell>
          <cell r="Q175">
            <v>6.109349E-3</v>
          </cell>
          <cell r="AI175">
            <v>0.23880597000000001</v>
          </cell>
          <cell r="AJ175">
            <v>1.59734E-4</v>
          </cell>
          <cell r="AK175">
            <v>0.3758032</v>
          </cell>
          <cell r="AL175">
            <v>1.2568864000000001E-2</v>
          </cell>
          <cell r="AR175">
            <v>7.3748903000000005E-2</v>
          </cell>
          <cell r="AS175">
            <v>6.0000000000000002E-5</v>
          </cell>
          <cell r="AT175">
            <v>0.14228719500000001</v>
          </cell>
          <cell r="AU175">
            <v>2.4983480000000001E-3</v>
          </cell>
        </row>
        <row r="176">
          <cell r="D176">
            <v>1257</v>
          </cell>
          <cell r="J176">
            <v>8.1145585000000006E-2</v>
          </cell>
          <cell r="K176">
            <v>5.94E-5</v>
          </cell>
          <cell r="L176">
            <v>0.123615899</v>
          </cell>
          <cell r="M176">
            <v>4.260125E-3</v>
          </cell>
          <cell r="N176">
            <v>0.18615751799999999</v>
          </cell>
          <cell r="O176">
            <v>1.20623E-4</v>
          </cell>
          <cell r="P176">
            <v>0.233722441</v>
          </cell>
          <cell r="Q176">
            <v>6.109349E-3</v>
          </cell>
          <cell r="AI176">
            <v>0.32617342900000001</v>
          </cell>
          <cell r="AJ176">
            <v>1.74988E-4</v>
          </cell>
          <cell r="AK176">
            <v>0.3758032</v>
          </cell>
          <cell r="AL176">
            <v>1.2568864000000001E-2</v>
          </cell>
          <cell r="AR176">
            <v>0.107398568</v>
          </cell>
          <cell r="AS176">
            <v>7.6299999999999998E-5</v>
          </cell>
          <cell r="AT176">
            <v>0.14228719500000001</v>
          </cell>
          <cell r="AU176">
            <v>2.4983480000000001E-3</v>
          </cell>
        </row>
        <row r="186">
          <cell r="G186">
            <v>454</v>
          </cell>
          <cell r="H186">
            <v>420</v>
          </cell>
          <cell r="AD186">
            <v>0.95814977999999995</v>
          </cell>
          <cell r="AE186">
            <v>8.8499999999999996E-5</v>
          </cell>
          <cell r="AF186">
            <v>0.94445786600000003</v>
          </cell>
          <cell r="AG186">
            <v>1.05383E-3</v>
          </cell>
          <cell r="AM186">
            <v>0.98809523799999999</v>
          </cell>
          <cell r="AN186">
            <v>2.8099999999999999E-5</v>
          </cell>
          <cell r="AO186">
            <v>0.91365352</v>
          </cell>
          <cell r="AP186">
            <v>3.0979309999999999E-3</v>
          </cell>
          <cell r="AV186">
            <v>1.1904761999999999E-2</v>
          </cell>
          <cell r="AW186">
            <v>2.8099999999999999E-5</v>
          </cell>
          <cell r="AX186">
            <v>8.6346480000000003E-2</v>
          </cell>
          <cell r="AY186">
            <v>3.0910619999999999E-3</v>
          </cell>
        </row>
        <row r="187">
          <cell r="G187">
            <v>983</v>
          </cell>
          <cell r="H187">
            <v>614</v>
          </cell>
          <cell r="AD187">
            <v>0.97456765000000001</v>
          </cell>
          <cell r="AE187">
            <v>2.5199999999999999E-5</v>
          </cell>
          <cell r="AF187">
            <v>0.94445786600000003</v>
          </cell>
          <cell r="AG187">
            <v>1.05383E-3</v>
          </cell>
          <cell r="AM187">
            <v>0.98697068399999999</v>
          </cell>
          <cell r="AN187">
            <v>2.0999999999999999E-5</v>
          </cell>
          <cell r="AO187">
            <v>0.91365352</v>
          </cell>
          <cell r="AP187">
            <v>3.0979309999999999E-3</v>
          </cell>
          <cell r="AV187">
            <v>1.3029316000000001E-2</v>
          </cell>
          <cell r="AW187">
            <v>2.0999999999999999E-5</v>
          </cell>
          <cell r="AX187">
            <v>8.6346480000000003E-2</v>
          </cell>
          <cell r="AY187">
            <v>3.0910619999999999E-3</v>
          </cell>
        </row>
        <row r="188">
          <cell r="G188">
            <v>1173</v>
          </cell>
          <cell r="H188">
            <v>801</v>
          </cell>
          <cell r="AD188">
            <v>0.99317988099999999</v>
          </cell>
          <cell r="AE188">
            <v>5.7799999999999997E-6</v>
          </cell>
          <cell r="AF188">
            <v>0.94445786600000003</v>
          </cell>
          <cell r="AG188">
            <v>1.05383E-3</v>
          </cell>
          <cell r="AM188">
            <v>0.94631710400000002</v>
          </cell>
          <cell r="AN188">
            <v>6.3499999999999999E-5</v>
          </cell>
          <cell r="AO188">
            <v>0.91365352</v>
          </cell>
          <cell r="AP188">
            <v>3.0979309999999999E-3</v>
          </cell>
          <cell r="AV188">
            <v>5.3682896000000001E-2</v>
          </cell>
          <cell r="AW188">
            <v>6.3499999999999999E-5</v>
          </cell>
          <cell r="AX188">
            <v>8.6346480000000003E-2</v>
          </cell>
          <cell r="AY188">
            <v>3.0910619999999999E-3</v>
          </cell>
        </row>
        <row r="189">
          <cell r="G189">
            <v>710</v>
          </cell>
          <cell r="H189">
            <v>343</v>
          </cell>
          <cell r="AD189">
            <v>0.97887323900000001</v>
          </cell>
          <cell r="AE189">
            <v>2.9200000000000002E-5</v>
          </cell>
          <cell r="AF189">
            <v>0.94445786600000003</v>
          </cell>
          <cell r="AG189">
            <v>1.05383E-3</v>
          </cell>
          <cell r="AM189">
            <v>0.97084548100000001</v>
          </cell>
          <cell r="AN189">
            <v>8.2799999999999993E-5</v>
          </cell>
          <cell r="AO189">
            <v>0.91365352</v>
          </cell>
          <cell r="AP189">
            <v>3.0979309999999999E-3</v>
          </cell>
          <cell r="AV189">
            <v>2.9154519E-2</v>
          </cell>
          <cell r="AW189">
            <v>8.2799999999999993E-5</v>
          </cell>
          <cell r="AX189">
            <v>8.6346480000000003E-2</v>
          </cell>
          <cell r="AY189">
            <v>3.0910619999999999E-3</v>
          </cell>
        </row>
        <row r="190">
          <cell r="G190">
            <v>940</v>
          </cell>
          <cell r="H190">
            <v>530</v>
          </cell>
          <cell r="AD190">
            <v>0.96595744699999997</v>
          </cell>
          <cell r="AE190">
            <v>3.4999999999999997E-5</v>
          </cell>
          <cell r="AF190">
            <v>0.94445786600000003</v>
          </cell>
          <cell r="AG190">
            <v>1.05383E-3</v>
          </cell>
          <cell r="AM190">
            <v>0.94716981099999997</v>
          </cell>
          <cell r="AN190">
            <v>9.4599999999999996E-5</v>
          </cell>
          <cell r="AO190">
            <v>0.91365352</v>
          </cell>
          <cell r="AP190">
            <v>3.0979309999999999E-3</v>
          </cell>
          <cell r="AV190">
            <v>5.2830189E-2</v>
          </cell>
          <cell r="AW190">
            <v>9.4599999999999996E-5</v>
          </cell>
          <cell r="AX190">
            <v>8.6346480000000003E-2</v>
          </cell>
          <cell r="AY190">
            <v>3.0910619999999999E-3</v>
          </cell>
        </row>
        <row r="191">
          <cell r="G191">
            <v>2215</v>
          </cell>
          <cell r="H191">
            <v>695</v>
          </cell>
          <cell r="AD191">
            <v>0.97652370200000005</v>
          </cell>
          <cell r="AE191">
            <v>1.04E-5</v>
          </cell>
          <cell r="AF191">
            <v>0.94445786600000003</v>
          </cell>
          <cell r="AG191">
            <v>1.05383E-3</v>
          </cell>
          <cell r="AM191">
            <v>0.92230215800000004</v>
          </cell>
          <cell r="AN191">
            <v>1.0325800000000001E-4</v>
          </cell>
          <cell r="AO191">
            <v>0.91365352</v>
          </cell>
          <cell r="AP191">
            <v>3.0979309999999999E-3</v>
          </cell>
          <cell r="AV191">
            <v>7.7697842000000003E-2</v>
          </cell>
          <cell r="AW191">
            <v>1.0325800000000001E-4</v>
          </cell>
          <cell r="AX191">
            <v>8.6346480000000003E-2</v>
          </cell>
          <cell r="AY191">
            <v>3.0910619999999999E-3</v>
          </cell>
        </row>
        <row r="192">
          <cell r="G192">
            <v>1908</v>
          </cell>
          <cell r="H192">
            <v>758</v>
          </cell>
          <cell r="AD192">
            <v>0.95702306100000001</v>
          </cell>
          <cell r="AE192">
            <v>2.16E-5</v>
          </cell>
          <cell r="AF192">
            <v>0.94445786600000003</v>
          </cell>
          <cell r="AG192">
            <v>1.05383E-3</v>
          </cell>
          <cell r="AM192">
            <v>0.90105540900000003</v>
          </cell>
          <cell r="AN192">
            <v>1.17774E-4</v>
          </cell>
          <cell r="AO192">
            <v>0.91365352</v>
          </cell>
          <cell r="AP192">
            <v>3.0979309999999999E-3</v>
          </cell>
          <cell r="AV192">
            <v>9.8944590999999998E-2</v>
          </cell>
          <cell r="AW192">
            <v>1.17774E-4</v>
          </cell>
          <cell r="AX192">
            <v>8.6346480000000003E-2</v>
          </cell>
          <cell r="AY192">
            <v>3.0910619999999999E-3</v>
          </cell>
        </row>
        <row r="193">
          <cell r="G193">
            <v>2447</v>
          </cell>
          <cell r="H193">
            <v>743</v>
          </cell>
          <cell r="AD193">
            <v>0.92766652999999999</v>
          </cell>
          <cell r="AE193">
            <v>2.7399999999999999E-5</v>
          </cell>
          <cell r="AF193">
            <v>0.94445786600000003</v>
          </cell>
          <cell r="AG193">
            <v>1.05383E-3</v>
          </cell>
          <cell r="AM193">
            <v>0.868102288</v>
          </cell>
          <cell r="AN193">
            <v>1.5431399999999999E-4</v>
          </cell>
          <cell r="AO193">
            <v>0.91365352</v>
          </cell>
          <cell r="AP193">
            <v>3.0979309999999999E-3</v>
          </cell>
          <cell r="AV193">
            <v>0.131897712</v>
          </cell>
          <cell r="AW193">
            <v>1.5431399999999999E-4</v>
          </cell>
          <cell r="AX193">
            <v>8.6346480000000003E-2</v>
          </cell>
          <cell r="AY193">
            <v>3.0910619999999999E-3</v>
          </cell>
        </row>
        <row r="194">
          <cell r="G194">
            <v>2095</v>
          </cell>
          <cell r="H194">
            <v>824</v>
          </cell>
          <cell r="AD194">
            <v>0.93317422400000005</v>
          </cell>
          <cell r="AE194">
            <v>2.9799999999999999E-5</v>
          </cell>
          <cell r="AF194">
            <v>0.94445786600000003</v>
          </cell>
          <cell r="AG194">
            <v>1.05383E-3</v>
          </cell>
          <cell r="AM194">
            <v>0.875</v>
          </cell>
          <cell r="AN194">
            <v>1.32898E-4</v>
          </cell>
          <cell r="AO194">
            <v>0.91365352</v>
          </cell>
          <cell r="AP194">
            <v>3.0979309999999999E-3</v>
          </cell>
          <cell r="AV194">
            <v>0.125</v>
          </cell>
          <cell r="AW194">
            <v>1.32898E-4</v>
          </cell>
          <cell r="AX194">
            <v>8.6346480000000003E-2</v>
          </cell>
          <cell r="AY194">
            <v>3.0910619999999999E-3</v>
          </cell>
        </row>
        <row r="195">
          <cell r="G195">
            <v>2389</v>
          </cell>
          <cell r="H195">
            <v>984</v>
          </cell>
          <cell r="AD195">
            <v>0.95144411900000003</v>
          </cell>
          <cell r="AE195">
            <v>1.9300000000000002E-5</v>
          </cell>
          <cell r="AF195">
            <v>0.94445786600000003</v>
          </cell>
          <cell r="AG195">
            <v>1.05383E-3</v>
          </cell>
          <cell r="AM195">
            <v>0.90345528500000005</v>
          </cell>
          <cell r="AN195">
            <v>8.8700000000000001E-5</v>
          </cell>
          <cell r="AO195">
            <v>0.91365352</v>
          </cell>
          <cell r="AP195">
            <v>3.0979309999999999E-3</v>
          </cell>
          <cell r="AV195">
            <v>9.6544715000000003E-2</v>
          </cell>
          <cell r="AW195">
            <v>8.8700000000000001E-5</v>
          </cell>
          <cell r="AX195">
            <v>8.6346480000000003E-2</v>
          </cell>
          <cell r="AY195">
            <v>3.0910619999999999E-3</v>
          </cell>
        </row>
        <row r="196">
          <cell r="G196">
            <v>2060</v>
          </cell>
          <cell r="H196">
            <v>748</v>
          </cell>
          <cell r="AD196">
            <v>0.90388349499999998</v>
          </cell>
          <cell r="AE196">
            <v>4.2200000000000003E-5</v>
          </cell>
          <cell r="AF196">
            <v>0.94445786600000003</v>
          </cell>
          <cell r="AG196">
            <v>1.05383E-3</v>
          </cell>
          <cell r="AM196">
            <v>0.93048128299999999</v>
          </cell>
          <cell r="AN196">
            <v>8.6600000000000004E-5</v>
          </cell>
          <cell r="AO196">
            <v>0.91365352</v>
          </cell>
          <cell r="AP196">
            <v>3.0979309999999999E-3</v>
          </cell>
          <cell r="AV196">
            <v>6.9518716999999994E-2</v>
          </cell>
          <cell r="AW196">
            <v>8.6600000000000004E-5</v>
          </cell>
          <cell r="AX196">
            <v>8.6346480000000003E-2</v>
          </cell>
          <cell r="AY196">
            <v>3.0910619999999999E-3</v>
          </cell>
        </row>
        <row r="197">
          <cell r="G197">
            <v>2635</v>
          </cell>
          <cell r="H197">
            <v>598</v>
          </cell>
          <cell r="AD197">
            <v>0.90132827299999996</v>
          </cell>
          <cell r="AE197">
            <v>3.3800000000000002E-5</v>
          </cell>
          <cell r="AF197">
            <v>0.94445786600000003</v>
          </cell>
          <cell r="AG197">
            <v>1.05383E-3</v>
          </cell>
          <cell r="AM197">
            <v>0.91806020099999996</v>
          </cell>
          <cell r="AN197">
            <v>1.2600600000000001E-4</v>
          </cell>
          <cell r="AO197">
            <v>0.91365352</v>
          </cell>
          <cell r="AP197">
            <v>3.0979309999999999E-3</v>
          </cell>
          <cell r="AV197">
            <v>8.1939798999999994E-2</v>
          </cell>
          <cell r="AW197">
            <v>1.2600600000000001E-4</v>
          </cell>
          <cell r="AX197">
            <v>8.6346480000000003E-2</v>
          </cell>
          <cell r="AY197">
            <v>3.0910619999999999E-3</v>
          </cell>
        </row>
        <row r="198">
          <cell r="G198">
            <v>3199</v>
          </cell>
          <cell r="H198">
            <v>568</v>
          </cell>
          <cell r="AD198">
            <v>0.91278524500000002</v>
          </cell>
          <cell r="AE198">
            <v>2.4899999999999999E-5</v>
          </cell>
          <cell r="AF198">
            <v>0.94445786600000003</v>
          </cell>
          <cell r="AG198">
            <v>1.05383E-3</v>
          </cell>
          <cell r="AM198">
            <v>0.88204225400000003</v>
          </cell>
          <cell r="AN198">
            <v>1.83499E-4</v>
          </cell>
          <cell r="AO198">
            <v>0.91365352</v>
          </cell>
          <cell r="AP198">
            <v>3.0979309999999999E-3</v>
          </cell>
          <cell r="AV198">
            <v>0.117957746</v>
          </cell>
          <cell r="AW198">
            <v>1.83499E-4</v>
          </cell>
          <cell r="AX198">
            <v>8.6346480000000003E-2</v>
          </cell>
          <cell r="AY198">
            <v>3.0910619999999999E-3</v>
          </cell>
        </row>
        <row r="208">
          <cell r="D208">
            <v>66</v>
          </cell>
          <cell r="J208">
            <v>0.393939394</v>
          </cell>
          <cell r="K208">
            <v>3.6730949999999999E-3</v>
          </cell>
          <cell r="L208">
            <v>0.18842210000000001</v>
          </cell>
          <cell r="M208">
            <v>1.3004187E-2</v>
          </cell>
          <cell r="N208">
            <v>0.37878787899999999</v>
          </cell>
          <cell r="O208">
            <v>3.620117E-3</v>
          </cell>
          <cell r="P208">
            <v>0.60603261600000002</v>
          </cell>
          <cell r="Q208">
            <v>2.2931693999999999E-2</v>
          </cell>
          <cell r="AI208">
            <v>0.56060606099999999</v>
          </cell>
          <cell r="AJ208">
            <v>3.7896449999999999E-3</v>
          </cell>
          <cell r="AK208">
            <v>0.32461732300000001</v>
          </cell>
          <cell r="AL208">
            <v>2.2102109000000002E-2</v>
          </cell>
          <cell r="AR208">
            <v>6.0606061000000003E-2</v>
          </cell>
          <cell r="AS208">
            <v>8.7589199999999997E-4</v>
          </cell>
          <cell r="AT208">
            <v>2.5532718999999999E-2</v>
          </cell>
          <cell r="AU208">
            <v>5.47684E-4</v>
          </cell>
        </row>
        <row r="209">
          <cell r="D209">
            <v>61</v>
          </cell>
          <cell r="J209">
            <v>0.44262295099999999</v>
          </cell>
          <cell r="K209">
            <v>4.1117979999999998E-3</v>
          </cell>
          <cell r="L209">
            <v>0.18842210000000001</v>
          </cell>
          <cell r="M209">
            <v>1.3004187E-2</v>
          </cell>
          <cell r="N209">
            <v>0.32786885199999999</v>
          </cell>
          <cell r="O209">
            <v>3.6728479999999998E-3</v>
          </cell>
          <cell r="P209">
            <v>0.60603261600000002</v>
          </cell>
          <cell r="Q209">
            <v>2.2931693999999999E-2</v>
          </cell>
          <cell r="AI209">
            <v>0.63934426200000005</v>
          </cell>
          <cell r="AJ209">
            <v>3.8430529999999999E-3</v>
          </cell>
          <cell r="AK209">
            <v>0.32461732300000001</v>
          </cell>
          <cell r="AL209">
            <v>2.2102109000000002E-2</v>
          </cell>
          <cell r="AR209">
            <v>1.6393443000000001E-2</v>
          </cell>
          <cell r="AS209">
            <v>2.6874499999999998E-4</v>
          </cell>
          <cell r="AT209">
            <v>2.5532718999999999E-2</v>
          </cell>
          <cell r="AU209">
            <v>5.47684E-4</v>
          </cell>
        </row>
        <row r="210">
          <cell r="D210">
            <v>101</v>
          </cell>
          <cell r="J210">
            <v>0.19801980199999999</v>
          </cell>
          <cell r="K210">
            <v>1.58808E-3</v>
          </cell>
          <cell r="L210">
            <v>0.18842210000000001</v>
          </cell>
          <cell r="M210">
            <v>1.3004187E-2</v>
          </cell>
          <cell r="N210">
            <v>0.63366336599999995</v>
          </cell>
          <cell r="O210">
            <v>2.3213410000000002E-3</v>
          </cell>
          <cell r="P210">
            <v>0.60603261600000002</v>
          </cell>
          <cell r="Q210">
            <v>2.2931693999999999E-2</v>
          </cell>
          <cell r="AI210">
            <v>0.27722772299999998</v>
          </cell>
          <cell r="AJ210">
            <v>2.003725E-3</v>
          </cell>
          <cell r="AK210">
            <v>0.32461732300000001</v>
          </cell>
          <cell r="AL210">
            <v>2.2102109000000002E-2</v>
          </cell>
          <cell r="AR210">
            <v>7.9207921000000001E-2</v>
          </cell>
          <cell r="AS210">
            <v>7.2933999999999998E-4</v>
          </cell>
          <cell r="AT210">
            <v>2.5532718999999999E-2</v>
          </cell>
          <cell r="AU210">
            <v>5.47684E-4</v>
          </cell>
        </row>
        <row r="211">
          <cell r="D211">
            <v>78</v>
          </cell>
          <cell r="J211">
            <v>0.23076923099999999</v>
          </cell>
          <cell r="K211">
            <v>2.3053869999999999E-3</v>
          </cell>
          <cell r="L211">
            <v>0.18842210000000001</v>
          </cell>
          <cell r="M211">
            <v>1.3004187E-2</v>
          </cell>
          <cell r="N211">
            <v>0.35897435900000002</v>
          </cell>
          <cell r="O211">
            <v>2.988465E-3</v>
          </cell>
          <cell r="P211">
            <v>0.60603261600000002</v>
          </cell>
          <cell r="Q211">
            <v>2.2931693999999999E-2</v>
          </cell>
          <cell r="AI211">
            <v>0.448717949</v>
          </cell>
          <cell r="AJ211">
            <v>3.212599E-3</v>
          </cell>
          <cell r="AK211">
            <v>0.32461732300000001</v>
          </cell>
          <cell r="AL211">
            <v>2.2102109000000002E-2</v>
          </cell>
          <cell r="AR211">
            <v>5.1282051000000002E-2</v>
          </cell>
          <cell r="AS211">
            <v>6.3184700000000005E-4</v>
          </cell>
          <cell r="AT211">
            <v>2.5532718999999999E-2</v>
          </cell>
          <cell r="AU211">
            <v>5.47684E-4</v>
          </cell>
        </row>
        <row r="212">
          <cell r="D212">
            <v>162</v>
          </cell>
          <cell r="J212">
            <v>0.27160493800000002</v>
          </cell>
          <cell r="K212">
            <v>1.2287929999999999E-3</v>
          </cell>
          <cell r="L212">
            <v>0.18842210000000001</v>
          </cell>
          <cell r="M212">
            <v>1.3004187E-2</v>
          </cell>
          <cell r="N212">
            <v>0.54938271599999999</v>
          </cell>
          <cell r="O212">
            <v>1.537648E-3</v>
          </cell>
          <cell r="P212">
            <v>0.60603261600000002</v>
          </cell>
          <cell r="Q212">
            <v>2.2931693999999999E-2</v>
          </cell>
          <cell r="AI212">
            <v>0.42592592600000001</v>
          </cell>
          <cell r="AJ212">
            <v>1.518714E-3</v>
          </cell>
          <cell r="AK212">
            <v>0.32461732300000001</v>
          </cell>
          <cell r="AL212">
            <v>2.2102109000000002E-2</v>
          </cell>
          <cell r="AR212">
            <v>0</v>
          </cell>
          <cell r="AS212">
            <v>0</v>
          </cell>
          <cell r="AT212">
            <v>2.5532718999999999E-2</v>
          </cell>
          <cell r="AU212">
            <v>5.47684E-4</v>
          </cell>
        </row>
        <row r="213">
          <cell r="D213">
            <v>165</v>
          </cell>
          <cell r="J213">
            <v>0.212121212</v>
          </cell>
          <cell r="K213">
            <v>1.01906E-3</v>
          </cell>
          <cell r="L213">
            <v>0.18842210000000001</v>
          </cell>
          <cell r="M213">
            <v>1.3004187E-2</v>
          </cell>
          <cell r="N213">
            <v>0.55151515200000001</v>
          </cell>
          <cell r="O213">
            <v>1.508208E-3</v>
          </cell>
          <cell r="P213">
            <v>0.60603261600000002</v>
          </cell>
          <cell r="Q213">
            <v>2.2931693999999999E-2</v>
          </cell>
          <cell r="AI213">
            <v>0.37575757599999998</v>
          </cell>
          <cell r="AJ213">
            <v>1.430267E-3</v>
          </cell>
          <cell r="AK213">
            <v>0.32461732300000001</v>
          </cell>
          <cell r="AL213">
            <v>2.2102109000000002E-2</v>
          </cell>
          <cell r="AR213">
            <v>3.6363635999999998E-2</v>
          </cell>
          <cell r="AS213">
            <v>2.1366700000000001E-4</v>
          </cell>
          <cell r="AT213">
            <v>2.5532718999999999E-2</v>
          </cell>
          <cell r="AU213">
            <v>5.47684E-4</v>
          </cell>
        </row>
        <row r="214">
          <cell r="D214">
            <v>257</v>
          </cell>
          <cell r="J214">
            <v>0.13618677000000001</v>
          </cell>
          <cell r="K214">
            <v>4.59531E-4</v>
          </cell>
          <cell r="L214">
            <v>0.18842210000000001</v>
          </cell>
          <cell r="M214">
            <v>1.3004187E-2</v>
          </cell>
          <cell r="N214">
            <v>0.68093385200000001</v>
          </cell>
          <cell r="O214">
            <v>8.4868300000000003E-4</v>
          </cell>
          <cell r="P214">
            <v>0.60603261600000002</v>
          </cell>
          <cell r="Q214">
            <v>2.2931693999999999E-2</v>
          </cell>
          <cell r="AI214">
            <v>0.28793774300000002</v>
          </cell>
          <cell r="AJ214">
            <v>8.0089699999999996E-4</v>
          </cell>
          <cell r="AK214">
            <v>0.32461732300000001</v>
          </cell>
          <cell r="AL214">
            <v>2.2102109000000002E-2</v>
          </cell>
          <cell r="AR214">
            <v>1.5564201999999999E-2</v>
          </cell>
          <cell r="AS214">
            <v>5.9899999999999999E-5</v>
          </cell>
          <cell r="AT214">
            <v>2.5532718999999999E-2</v>
          </cell>
          <cell r="AU214">
            <v>5.47684E-4</v>
          </cell>
        </row>
        <row r="215">
          <cell r="D215">
            <v>306</v>
          </cell>
          <cell r="J215">
            <v>0.130718954</v>
          </cell>
          <cell r="K215">
            <v>3.72562E-4</v>
          </cell>
          <cell r="L215">
            <v>0.18842210000000001</v>
          </cell>
          <cell r="M215">
            <v>1.3004187E-2</v>
          </cell>
          <cell r="N215">
            <v>0.67973856200000005</v>
          </cell>
          <cell r="O215">
            <v>7.1375099999999999E-4</v>
          </cell>
          <cell r="P215">
            <v>0.60603261600000002</v>
          </cell>
          <cell r="Q215">
            <v>2.2931693999999999E-2</v>
          </cell>
          <cell r="AI215">
            <v>0.27777777799999998</v>
          </cell>
          <cell r="AJ215">
            <v>6.57762E-4</v>
          </cell>
          <cell r="AK215">
            <v>0.32461732300000001</v>
          </cell>
          <cell r="AL215">
            <v>2.2102109000000002E-2</v>
          </cell>
          <cell r="AR215">
            <v>1.3071895E-2</v>
          </cell>
          <cell r="AS215">
            <v>4.2299999999999998E-5</v>
          </cell>
          <cell r="AT215">
            <v>2.5532718999999999E-2</v>
          </cell>
          <cell r="AU215">
            <v>5.47684E-4</v>
          </cell>
        </row>
        <row r="216">
          <cell r="D216">
            <v>424</v>
          </cell>
          <cell r="J216">
            <v>7.0754716999999995E-2</v>
          </cell>
          <cell r="K216">
            <v>1.55434E-4</v>
          </cell>
          <cell r="L216">
            <v>0.18842210000000001</v>
          </cell>
          <cell r="M216">
            <v>1.3004187E-2</v>
          </cell>
          <cell r="N216">
            <v>0.77358490599999996</v>
          </cell>
          <cell r="O216">
            <v>4.1406899999999998E-4</v>
          </cell>
          <cell r="P216">
            <v>0.60603261600000002</v>
          </cell>
          <cell r="Q216">
            <v>2.2931693999999999E-2</v>
          </cell>
          <cell r="AI216">
            <v>0.16745283</v>
          </cell>
          <cell r="AJ216">
            <v>3.2958E-4</v>
          </cell>
          <cell r="AK216">
            <v>0.32461732300000001</v>
          </cell>
          <cell r="AL216">
            <v>2.2102109000000002E-2</v>
          </cell>
          <cell r="AR216">
            <v>1.4150942999999999E-2</v>
          </cell>
          <cell r="AS216">
            <v>3.3000000000000003E-5</v>
          </cell>
          <cell r="AT216">
            <v>2.5532718999999999E-2</v>
          </cell>
          <cell r="AU216">
            <v>5.47684E-4</v>
          </cell>
        </row>
        <row r="217">
          <cell r="D217">
            <v>313</v>
          </cell>
          <cell r="J217">
            <v>0.17891373799999999</v>
          </cell>
          <cell r="K217">
            <v>4.7084500000000001E-4</v>
          </cell>
          <cell r="L217">
            <v>0.18842210000000001</v>
          </cell>
          <cell r="M217">
            <v>1.3004187E-2</v>
          </cell>
          <cell r="N217">
            <v>0.619808307</v>
          </cell>
          <cell r="O217">
            <v>7.5527600000000004E-4</v>
          </cell>
          <cell r="P217">
            <v>0.60603261600000002</v>
          </cell>
          <cell r="Q217">
            <v>2.2931693999999999E-2</v>
          </cell>
          <cell r="AI217">
            <v>0.35143770000000002</v>
          </cell>
          <cell r="AJ217">
            <v>7.3054200000000004E-4</v>
          </cell>
          <cell r="AK217">
            <v>0.32461732300000001</v>
          </cell>
          <cell r="AL217">
            <v>2.2102109000000002E-2</v>
          </cell>
          <cell r="AR217">
            <v>1.2779553000000001E-2</v>
          </cell>
          <cell r="AS217">
            <v>4.0399999999999999E-5</v>
          </cell>
          <cell r="AT217">
            <v>2.5532718999999999E-2</v>
          </cell>
          <cell r="AU217">
            <v>5.47684E-4</v>
          </cell>
        </row>
        <row r="218">
          <cell r="D218">
            <v>502</v>
          </cell>
          <cell r="J218">
            <v>0.109561753</v>
          </cell>
          <cell r="K218">
            <v>1.9472599999999999E-4</v>
          </cell>
          <cell r="L218">
            <v>0.18842210000000001</v>
          </cell>
          <cell r="M218">
            <v>1.3004187E-2</v>
          </cell>
          <cell r="N218">
            <v>0.67330677299999997</v>
          </cell>
          <cell r="O218">
            <v>4.3905099999999998E-4</v>
          </cell>
          <cell r="P218">
            <v>0.60603261600000002</v>
          </cell>
          <cell r="Q218">
            <v>2.2931693999999999E-2</v>
          </cell>
          <cell r="AI218">
            <v>0.25896414299999998</v>
          </cell>
          <cell r="AJ218">
            <v>3.8303700000000003E-4</v>
          </cell>
          <cell r="AK218">
            <v>0.32461732300000001</v>
          </cell>
          <cell r="AL218">
            <v>2.2102109000000002E-2</v>
          </cell>
          <cell r="AR218">
            <v>9.9601589999999997E-3</v>
          </cell>
          <cell r="AS218">
            <v>1.9700000000000001E-5</v>
          </cell>
          <cell r="AT218">
            <v>2.5532718999999999E-2</v>
          </cell>
          <cell r="AU218">
            <v>5.47684E-4</v>
          </cell>
        </row>
        <row r="219">
          <cell r="D219">
            <v>513</v>
          </cell>
          <cell r="J219">
            <v>0.10331384</v>
          </cell>
          <cell r="K219">
            <v>1.8093800000000001E-4</v>
          </cell>
          <cell r="L219">
            <v>0.18842210000000001</v>
          </cell>
          <cell r="M219">
            <v>1.3004187E-2</v>
          </cell>
          <cell r="N219">
            <v>0.74463937599999996</v>
          </cell>
          <cell r="O219">
            <v>3.7138999999999998E-4</v>
          </cell>
          <cell r="P219">
            <v>0.60603261600000002</v>
          </cell>
          <cell r="Q219">
            <v>2.2931693999999999E-2</v>
          </cell>
          <cell r="AI219">
            <v>0.16959064300000001</v>
          </cell>
          <cell r="AJ219">
            <v>2.7505800000000001E-4</v>
          </cell>
          <cell r="AK219">
            <v>0.32461732300000001</v>
          </cell>
          <cell r="AL219">
            <v>2.2102109000000002E-2</v>
          </cell>
          <cell r="AR219">
            <v>9.7465889999999999E-3</v>
          </cell>
          <cell r="AS219">
            <v>1.8899999999999999E-5</v>
          </cell>
          <cell r="AT219">
            <v>2.5532718999999999E-2</v>
          </cell>
          <cell r="AU219">
            <v>5.47684E-4</v>
          </cell>
        </row>
        <row r="220">
          <cell r="D220">
            <v>471</v>
          </cell>
          <cell r="J220">
            <v>0.10191082799999999</v>
          </cell>
          <cell r="K220">
            <v>1.9473400000000001E-4</v>
          </cell>
          <cell r="L220">
            <v>0.18842210000000001</v>
          </cell>
          <cell r="M220">
            <v>1.3004187E-2</v>
          </cell>
          <cell r="N220">
            <v>0.73885350299999997</v>
          </cell>
          <cell r="O220">
            <v>4.1052999999999999E-4</v>
          </cell>
          <cell r="P220">
            <v>0.60603261600000002</v>
          </cell>
          <cell r="Q220">
            <v>2.2931693999999999E-2</v>
          </cell>
          <cell r="AI220">
            <v>0.18895966</v>
          </cell>
          <cell r="AJ220">
            <v>3.26072E-4</v>
          </cell>
          <cell r="AK220">
            <v>0.32461732300000001</v>
          </cell>
          <cell r="AL220">
            <v>2.2102109000000002E-2</v>
          </cell>
          <cell r="AR220">
            <v>1.6985138E-2</v>
          </cell>
          <cell r="AS220">
            <v>3.5500000000000002E-5</v>
          </cell>
          <cell r="AT220">
            <v>2.5532718999999999E-2</v>
          </cell>
          <cell r="AU220">
            <v>5.47684E-4</v>
          </cell>
        </row>
        <row r="230">
          <cell r="G230">
            <v>364</v>
          </cell>
          <cell r="H230">
            <v>626</v>
          </cell>
          <cell r="AD230">
            <v>0.87912087900000002</v>
          </cell>
          <cell r="AE230">
            <v>2.9274800000000001E-4</v>
          </cell>
          <cell r="AF230">
            <v>0.82585154199999999</v>
          </cell>
          <cell r="AG230">
            <v>4.4134789999999997E-3</v>
          </cell>
          <cell r="AM230">
            <v>0.80670926499999995</v>
          </cell>
          <cell r="AN230">
            <v>2.4948700000000001E-4</v>
          </cell>
          <cell r="AO230">
            <v>0.82811818500000001</v>
          </cell>
          <cell r="AP230">
            <v>1.076132E-3</v>
          </cell>
          <cell r="AV230">
            <v>0.19329073499999999</v>
          </cell>
          <cell r="AW230">
            <v>2.4948700000000001E-4</v>
          </cell>
          <cell r="AX230">
            <v>0.17188181499999999</v>
          </cell>
          <cell r="AY230">
            <v>1.0755000000000001E-3</v>
          </cell>
        </row>
        <row r="231">
          <cell r="G231">
            <v>204</v>
          </cell>
          <cell r="H231">
            <v>821</v>
          </cell>
          <cell r="AD231">
            <v>0.735294118</v>
          </cell>
          <cell r="AE231">
            <v>9.5880100000000001E-4</v>
          </cell>
          <cell r="AF231">
            <v>0.82585154199999999</v>
          </cell>
          <cell r="AG231">
            <v>4.4134789999999997E-3</v>
          </cell>
          <cell r="AM231">
            <v>0.78806333699999997</v>
          </cell>
          <cell r="AN231">
            <v>2.0368200000000001E-4</v>
          </cell>
          <cell r="AO231">
            <v>0.82811818500000001</v>
          </cell>
          <cell r="AP231">
            <v>1.076132E-3</v>
          </cell>
          <cell r="AV231">
            <v>0.211936663</v>
          </cell>
          <cell r="AW231">
            <v>2.0368200000000001E-4</v>
          </cell>
          <cell r="AX231">
            <v>0.17188181499999999</v>
          </cell>
          <cell r="AY231">
            <v>1.0755000000000001E-3</v>
          </cell>
        </row>
        <row r="232">
          <cell r="G232">
            <v>254</v>
          </cell>
          <cell r="H232">
            <v>576</v>
          </cell>
          <cell r="AD232">
            <v>0.90157480300000004</v>
          </cell>
          <cell r="AE232">
            <v>3.5074200000000002E-4</v>
          </cell>
          <cell r="AF232">
            <v>0.82585154199999999</v>
          </cell>
          <cell r="AG232">
            <v>4.4134789999999997E-3</v>
          </cell>
          <cell r="AM232">
            <v>0.87847222199999997</v>
          </cell>
          <cell r="AN232">
            <v>1.8566700000000001E-4</v>
          </cell>
          <cell r="AO232">
            <v>0.82811818500000001</v>
          </cell>
          <cell r="AP232">
            <v>1.076132E-3</v>
          </cell>
          <cell r="AV232">
            <v>0.121527778</v>
          </cell>
          <cell r="AW232">
            <v>1.8566700000000001E-4</v>
          </cell>
          <cell r="AX232">
            <v>0.17188181499999999</v>
          </cell>
          <cell r="AY232">
            <v>1.0755000000000001E-3</v>
          </cell>
        </row>
        <row r="233">
          <cell r="G233">
            <v>375</v>
          </cell>
          <cell r="H233">
            <v>731</v>
          </cell>
          <cell r="AD233">
            <v>0.85066666700000004</v>
          </cell>
          <cell r="AE233">
            <v>3.3965999999999998E-4</v>
          </cell>
          <cell r="AF233">
            <v>0.82585154199999999</v>
          </cell>
          <cell r="AG233">
            <v>4.4134789999999997E-3</v>
          </cell>
          <cell r="AM233">
            <v>0.88645690799999999</v>
          </cell>
          <cell r="AN233">
            <v>1.37878E-4</v>
          </cell>
          <cell r="AO233">
            <v>0.82811818500000001</v>
          </cell>
          <cell r="AP233">
            <v>1.076132E-3</v>
          </cell>
          <cell r="AV233">
            <v>0.113543092</v>
          </cell>
          <cell r="AW233">
            <v>1.37878E-4</v>
          </cell>
          <cell r="AX233">
            <v>0.17188181499999999</v>
          </cell>
          <cell r="AY233">
            <v>1.0755000000000001E-3</v>
          </cell>
        </row>
        <row r="234">
          <cell r="G234">
            <v>390</v>
          </cell>
          <cell r="H234">
            <v>729</v>
          </cell>
          <cell r="AD234">
            <v>0.90256410300000001</v>
          </cell>
          <cell r="AE234">
            <v>2.2607200000000001E-4</v>
          </cell>
          <cell r="AF234">
            <v>0.82585154199999999</v>
          </cell>
          <cell r="AG234">
            <v>4.4134789999999997E-3</v>
          </cell>
          <cell r="AM234">
            <v>0.82578875200000001</v>
          </cell>
          <cell r="AN234">
            <v>1.97612E-4</v>
          </cell>
          <cell r="AO234">
            <v>0.82811818500000001</v>
          </cell>
          <cell r="AP234">
            <v>1.076132E-3</v>
          </cell>
          <cell r="AV234">
            <v>0.17421124800000001</v>
          </cell>
          <cell r="AW234">
            <v>1.97612E-4</v>
          </cell>
          <cell r="AX234">
            <v>0.17188181499999999</v>
          </cell>
          <cell r="AY234">
            <v>1.0755000000000001E-3</v>
          </cell>
        </row>
        <row r="235">
          <cell r="G235">
            <v>963</v>
          </cell>
          <cell r="H235">
            <v>836</v>
          </cell>
          <cell r="AD235">
            <v>0.84631360300000003</v>
          </cell>
          <cell r="AE235">
            <v>1.35205E-4</v>
          </cell>
          <cell r="AF235">
            <v>0.82585154199999999</v>
          </cell>
          <cell r="AG235">
            <v>4.4134789999999997E-3</v>
          </cell>
          <cell r="AM235">
            <v>0.83732057400000004</v>
          </cell>
          <cell r="AN235">
            <v>1.63132E-4</v>
          </cell>
          <cell r="AO235">
            <v>0.82811818500000001</v>
          </cell>
          <cell r="AP235">
            <v>1.076132E-3</v>
          </cell>
          <cell r="AV235">
            <v>0.16267942599999999</v>
          </cell>
          <cell r="AW235">
            <v>1.63132E-4</v>
          </cell>
          <cell r="AX235">
            <v>0.17188181499999999</v>
          </cell>
          <cell r="AY235">
            <v>1.0755000000000001E-3</v>
          </cell>
        </row>
        <row r="236">
          <cell r="G236">
            <v>487</v>
          </cell>
          <cell r="H236">
            <v>801</v>
          </cell>
          <cell r="AD236">
            <v>0.89322381900000003</v>
          </cell>
          <cell r="AE236">
            <v>1.96245E-4</v>
          </cell>
          <cell r="AF236">
            <v>0.82585154199999999</v>
          </cell>
          <cell r="AG236">
            <v>4.4134789999999997E-3</v>
          </cell>
          <cell r="AM236">
            <v>0.856429463</v>
          </cell>
          <cell r="AN236">
            <v>1.5369799999999999E-4</v>
          </cell>
          <cell r="AO236">
            <v>0.82811818500000001</v>
          </cell>
          <cell r="AP236">
            <v>1.076132E-3</v>
          </cell>
          <cell r="AV236">
            <v>0.143570537</v>
          </cell>
          <cell r="AW236">
            <v>1.5369799999999999E-4</v>
          </cell>
          <cell r="AX236">
            <v>0.17188181499999999</v>
          </cell>
          <cell r="AY236">
            <v>1.0755000000000001E-3</v>
          </cell>
        </row>
        <row r="237">
          <cell r="G237">
            <v>457</v>
          </cell>
          <cell r="H237">
            <v>675</v>
          </cell>
          <cell r="AD237">
            <v>0.81181619299999996</v>
          </cell>
          <cell r="AE237">
            <v>3.3502299999999999E-4</v>
          </cell>
          <cell r="AF237">
            <v>0.82585154199999999</v>
          </cell>
          <cell r="AG237">
            <v>4.4134789999999997E-3</v>
          </cell>
          <cell r="AM237">
            <v>0.82814814800000003</v>
          </cell>
          <cell r="AN237">
            <v>2.1115500000000001E-4</v>
          </cell>
          <cell r="AO237">
            <v>0.82811818500000001</v>
          </cell>
          <cell r="AP237">
            <v>1.076132E-3</v>
          </cell>
          <cell r="AV237">
            <v>0.171851852</v>
          </cell>
          <cell r="AW237">
            <v>2.1115500000000001E-4</v>
          </cell>
          <cell r="AX237">
            <v>0.17188181499999999</v>
          </cell>
          <cell r="AY237">
            <v>1.0755000000000001E-3</v>
          </cell>
        </row>
        <row r="238">
          <cell r="G238">
            <v>557</v>
          </cell>
          <cell r="H238">
            <v>1423</v>
          </cell>
          <cell r="AD238">
            <v>0.84560143600000004</v>
          </cell>
          <cell r="AE238">
            <v>2.3482E-4</v>
          </cell>
          <cell r="AF238">
            <v>0.82585154199999999</v>
          </cell>
          <cell r="AG238">
            <v>4.4134789999999997E-3</v>
          </cell>
          <cell r="AM238">
            <v>0.78004216400000004</v>
          </cell>
          <cell r="AN238">
            <v>1.20658E-4</v>
          </cell>
          <cell r="AO238">
            <v>0.82811818500000001</v>
          </cell>
          <cell r="AP238">
            <v>1.076132E-3</v>
          </cell>
          <cell r="AV238">
            <v>0.21995783599999999</v>
          </cell>
          <cell r="AW238">
            <v>1.20658E-4</v>
          </cell>
          <cell r="AX238">
            <v>0.17188181499999999</v>
          </cell>
          <cell r="AY238">
            <v>1.0755000000000001E-3</v>
          </cell>
        </row>
        <row r="239">
          <cell r="G239">
            <v>1185</v>
          </cell>
          <cell r="H239">
            <v>2765</v>
          </cell>
          <cell r="AD239">
            <v>0.88438818600000002</v>
          </cell>
          <cell r="AE239">
            <v>8.6399999999999999E-5</v>
          </cell>
          <cell r="AF239">
            <v>0.82585154199999999</v>
          </cell>
          <cell r="AG239">
            <v>4.4134789999999997E-3</v>
          </cell>
          <cell r="AM239">
            <v>0.79710669099999998</v>
          </cell>
          <cell r="AN239">
            <v>5.8499999999999999E-5</v>
          </cell>
          <cell r="AO239">
            <v>0.82811818500000001</v>
          </cell>
          <cell r="AP239">
            <v>1.076132E-3</v>
          </cell>
          <cell r="AV239">
            <v>0.20289330899999999</v>
          </cell>
          <cell r="AW239">
            <v>5.8499999999999999E-5</v>
          </cell>
          <cell r="AX239">
            <v>0.17188181499999999</v>
          </cell>
          <cell r="AY239">
            <v>1.0755000000000001E-3</v>
          </cell>
        </row>
        <row r="240">
          <cell r="G240">
            <v>958</v>
          </cell>
          <cell r="H240">
            <v>2151</v>
          </cell>
          <cell r="AD240">
            <v>0.79018789099999998</v>
          </cell>
          <cell r="AE240">
            <v>1.7323999999999999E-4</v>
          </cell>
          <cell r="AF240">
            <v>0.82585154199999999</v>
          </cell>
          <cell r="AG240">
            <v>4.4134789999999997E-3</v>
          </cell>
          <cell r="AM240">
            <v>0.80009297999999995</v>
          </cell>
          <cell r="AN240">
            <v>7.4400000000000006E-5</v>
          </cell>
          <cell r="AO240">
            <v>0.82811818500000001</v>
          </cell>
          <cell r="AP240">
            <v>1.076132E-3</v>
          </cell>
          <cell r="AV240">
            <v>0.19990701999999999</v>
          </cell>
          <cell r="AW240">
            <v>7.4400000000000006E-5</v>
          </cell>
          <cell r="AX240">
            <v>0.17188181499999999</v>
          </cell>
          <cell r="AY240">
            <v>1.0755000000000001E-3</v>
          </cell>
        </row>
        <row r="241">
          <cell r="G241">
            <v>1749</v>
          </cell>
          <cell r="H241">
            <v>1595</v>
          </cell>
          <cell r="AD241">
            <v>0.69582618600000001</v>
          </cell>
          <cell r="AE241">
            <v>1.21082E-4</v>
          </cell>
          <cell r="AF241">
            <v>0.82585154199999999</v>
          </cell>
          <cell r="AG241">
            <v>4.4134789999999997E-3</v>
          </cell>
          <cell r="AM241">
            <v>0.82257053300000005</v>
          </cell>
          <cell r="AN241">
            <v>9.1600000000000004E-5</v>
          </cell>
          <cell r="AO241">
            <v>0.82811818500000001</v>
          </cell>
          <cell r="AP241">
            <v>1.076132E-3</v>
          </cell>
          <cell r="AV241">
            <v>0.17742946700000001</v>
          </cell>
          <cell r="AW241">
            <v>9.1600000000000004E-5</v>
          </cell>
          <cell r="AX241">
            <v>0.17188181499999999</v>
          </cell>
          <cell r="AY241">
            <v>1.0755000000000001E-3</v>
          </cell>
        </row>
        <row r="242">
          <cell r="G242">
            <v>640</v>
          </cell>
          <cell r="H242">
            <v>524</v>
          </cell>
          <cell r="AD242">
            <v>0.74531250000000004</v>
          </cell>
          <cell r="AE242">
            <v>2.9706099999999999E-4</v>
          </cell>
          <cell r="AF242">
            <v>0.82585154199999999</v>
          </cell>
          <cell r="AG242">
            <v>4.4134789999999997E-3</v>
          </cell>
          <cell r="AM242">
            <v>0.85496183199999998</v>
          </cell>
          <cell r="AN242">
            <v>2.3709800000000001E-4</v>
          </cell>
          <cell r="AO242">
            <v>0.82811818500000001</v>
          </cell>
          <cell r="AP242">
            <v>1.076132E-3</v>
          </cell>
          <cell r="AV242">
            <v>0.145038168</v>
          </cell>
          <cell r="AW242">
            <v>2.3709800000000001E-4</v>
          </cell>
          <cell r="AX242">
            <v>0.17188181499999999</v>
          </cell>
          <cell r="AY242">
            <v>1.0755000000000001E-3</v>
          </cell>
        </row>
        <row r="252">
          <cell r="D252">
            <v>1221</v>
          </cell>
          <cell r="J252">
            <v>0.246519247</v>
          </cell>
          <cell r="K252">
            <v>1.5225199999999999E-4</v>
          </cell>
          <cell r="L252">
            <v>0.21847649699999999</v>
          </cell>
          <cell r="M252">
            <v>1.3657820000000001E-3</v>
          </cell>
          <cell r="N252">
            <v>9.9099098999999996E-2</v>
          </cell>
          <cell r="O252">
            <v>7.3200000000000004E-5</v>
          </cell>
          <cell r="P252">
            <v>0.102844633</v>
          </cell>
          <cell r="Q252">
            <v>1.7448629999999999E-3</v>
          </cell>
          <cell r="AI252">
            <v>0.75184275199999995</v>
          </cell>
          <cell r="AJ252">
            <v>1.52931E-4</v>
          </cell>
          <cell r="AK252">
            <v>0.70614782399999998</v>
          </cell>
          <cell r="AL252">
            <v>1.9061060000000001E-3</v>
          </cell>
          <cell r="AR252">
            <v>0.10892710899999999</v>
          </cell>
          <cell r="AS252">
            <v>7.9599999999999997E-5</v>
          </cell>
          <cell r="AT252">
            <v>0.112747126</v>
          </cell>
          <cell r="AU252">
            <v>1.0561609999999999E-3</v>
          </cell>
        </row>
        <row r="253">
          <cell r="D253">
            <v>1591</v>
          </cell>
          <cell r="J253">
            <v>0.233815211</v>
          </cell>
          <cell r="K253">
            <v>1.1267E-4</v>
          </cell>
          <cell r="L253">
            <v>0.21847649699999999</v>
          </cell>
          <cell r="M253">
            <v>1.3657820000000001E-3</v>
          </cell>
          <cell r="N253">
            <v>7.7938404000000003E-2</v>
          </cell>
          <cell r="O253">
            <v>4.5200000000000001E-5</v>
          </cell>
          <cell r="P253">
            <v>0.102844633</v>
          </cell>
          <cell r="Q253">
            <v>1.7448629999999999E-3</v>
          </cell>
          <cell r="AI253">
            <v>0.76492771800000003</v>
          </cell>
          <cell r="AJ253">
            <v>1.1309E-4</v>
          </cell>
          <cell r="AK253">
            <v>0.70614782399999998</v>
          </cell>
          <cell r="AL253">
            <v>1.9061060000000001E-3</v>
          </cell>
          <cell r="AR253">
            <v>0.12130735400000001</v>
          </cell>
          <cell r="AS253">
            <v>6.7000000000000002E-5</v>
          </cell>
          <cell r="AT253">
            <v>0.112747126</v>
          </cell>
          <cell r="AU253">
            <v>1.0561609999999999E-3</v>
          </cell>
        </row>
        <row r="254">
          <cell r="D254">
            <v>1203</v>
          </cell>
          <cell r="J254">
            <v>0.20532003300000001</v>
          </cell>
          <cell r="K254">
            <v>1.3574400000000001E-4</v>
          </cell>
          <cell r="L254">
            <v>0.21847649699999999</v>
          </cell>
          <cell r="M254">
            <v>1.3657820000000001E-3</v>
          </cell>
          <cell r="N254">
            <v>0.12551953399999999</v>
          </cell>
          <cell r="O254">
            <v>9.1299999999999997E-5</v>
          </cell>
          <cell r="P254">
            <v>0.102844633</v>
          </cell>
          <cell r="Q254">
            <v>1.7448629999999999E-3</v>
          </cell>
          <cell r="AI254">
            <v>0.71903574400000003</v>
          </cell>
          <cell r="AJ254">
            <v>1.68073E-4</v>
          </cell>
          <cell r="AK254">
            <v>0.70614782399999998</v>
          </cell>
          <cell r="AL254">
            <v>1.9061060000000001E-3</v>
          </cell>
          <cell r="AR254">
            <v>9.1438070999999996E-2</v>
          </cell>
          <cell r="AS254">
            <v>6.9099999999999999E-5</v>
          </cell>
          <cell r="AT254">
            <v>0.112747126</v>
          </cell>
          <cell r="AU254">
            <v>1.0561609999999999E-3</v>
          </cell>
        </row>
        <row r="255">
          <cell r="D255">
            <v>1041</v>
          </cell>
          <cell r="J255">
            <v>0.20845341000000001</v>
          </cell>
          <cell r="K255">
            <v>1.5865399999999999E-4</v>
          </cell>
          <cell r="L255">
            <v>0.21847649699999999</v>
          </cell>
          <cell r="M255">
            <v>1.3657820000000001E-3</v>
          </cell>
          <cell r="N255">
            <v>9.0297791000000002E-2</v>
          </cell>
          <cell r="O255">
            <v>7.8999999999999996E-5</v>
          </cell>
          <cell r="P255">
            <v>0.102844633</v>
          </cell>
          <cell r="Q255">
            <v>1.7448629999999999E-3</v>
          </cell>
          <cell r="AI255">
            <v>0.71950048</v>
          </cell>
          <cell r="AJ255">
            <v>1.94057E-4</v>
          </cell>
          <cell r="AK255">
            <v>0.70614782399999998</v>
          </cell>
          <cell r="AL255">
            <v>1.9061060000000001E-3</v>
          </cell>
          <cell r="AR255">
            <v>7.6849183000000001E-2</v>
          </cell>
          <cell r="AS255">
            <v>6.8200000000000004E-5</v>
          </cell>
          <cell r="AT255">
            <v>0.112747126</v>
          </cell>
          <cell r="AU255">
            <v>1.0561609999999999E-3</v>
          </cell>
        </row>
        <row r="256">
          <cell r="D256">
            <v>1117</v>
          </cell>
          <cell r="J256">
            <v>0.28021486099999998</v>
          </cell>
          <cell r="K256">
            <v>1.8073000000000001E-4</v>
          </cell>
          <cell r="L256">
            <v>0.21847649699999999</v>
          </cell>
          <cell r="M256">
            <v>1.3657820000000001E-3</v>
          </cell>
          <cell r="N256">
            <v>9.6687555999999994E-2</v>
          </cell>
          <cell r="O256">
            <v>7.8300000000000006E-5</v>
          </cell>
          <cell r="P256">
            <v>0.102844633</v>
          </cell>
          <cell r="Q256">
            <v>1.7448629999999999E-3</v>
          </cell>
          <cell r="AI256">
            <v>0.77350044799999995</v>
          </cell>
          <cell r="AJ256">
            <v>1.5698700000000001E-4</v>
          </cell>
          <cell r="AK256">
            <v>0.70614782399999998</v>
          </cell>
          <cell r="AL256">
            <v>1.9061060000000001E-3</v>
          </cell>
          <cell r="AR256">
            <v>5.5505818999999998E-2</v>
          </cell>
          <cell r="AS256">
            <v>4.6999999999999997E-5</v>
          </cell>
          <cell r="AT256">
            <v>0.112747126</v>
          </cell>
          <cell r="AU256">
            <v>1.0561609999999999E-3</v>
          </cell>
        </row>
        <row r="257">
          <cell r="D257">
            <v>1283</v>
          </cell>
          <cell r="J257">
            <v>0.27513639899999998</v>
          </cell>
          <cell r="K257">
            <v>1.5556700000000001E-4</v>
          </cell>
          <cell r="L257">
            <v>0.21847649699999999</v>
          </cell>
          <cell r="M257">
            <v>1.3657820000000001E-3</v>
          </cell>
          <cell r="N257">
            <v>9.6648479999999995E-2</v>
          </cell>
          <cell r="O257">
            <v>6.8100000000000002E-5</v>
          </cell>
          <cell r="P257">
            <v>0.102844633</v>
          </cell>
          <cell r="Q257">
            <v>1.7448629999999999E-3</v>
          </cell>
          <cell r="AI257">
            <v>0.71940763799999996</v>
          </cell>
          <cell r="AJ257">
            <v>1.5745700000000001E-4</v>
          </cell>
          <cell r="AK257">
            <v>0.70614782399999998</v>
          </cell>
          <cell r="AL257">
            <v>1.9061060000000001E-3</v>
          </cell>
          <cell r="AR257">
            <v>0.11457521399999999</v>
          </cell>
          <cell r="AS257">
            <v>7.9099999999999998E-5</v>
          </cell>
          <cell r="AT257">
            <v>0.112747126</v>
          </cell>
          <cell r="AU257">
            <v>1.0561609999999999E-3</v>
          </cell>
        </row>
        <row r="258">
          <cell r="D258">
            <v>1167</v>
          </cell>
          <cell r="J258">
            <v>0.26649528700000003</v>
          </cell>
          <cell r="K258">
            <v>1.67646E-4</v>
          </cell>
          <cell r="L258">
            <v>0.21847649699999999</v>
          </cell>
          <cell r="M258">
            <v>1.3657820000000001E-3</v>
          </cell>
          <cell r="N258">
            <v>3.5132819000000003E-2</v>
          </cell>
          <cell r="O258">
            <v>2.9099999999999999E-5</v>
          </cell>
          <cell r="P258">
            <v>0.102844633</v>
          </cell>
          <cell r="Q258">
            <v>1.7448629999999999E-3</v>
          </cell>
          <cell r="AI258">
            <v>0.715509854</v>
          </cell>
          <cell r="AJ258">
            <v>1.7457599999999999E-4</v>
          </cell>
          <cell r="AK258">
            <v>0.70614782399999998</v>
          </cell>
          <cell r="AL258">
            <v>1.9061060000000001E-3</v>
          </cell>
          <cell r="AR258">
            <v>0.14481576700000001</v>
          </cell>
          <cell r="AS258">
            <v>1.0621299999999999E-4</v>
          </cell>
          <cell r="AT258">
            <v>0.112747126</v>
          </cell>
          <cell r="AU258">
            <v>1.0561609999999999E-3</v>
          </cell>
        </row>
        <row r="259">
          <cell r="D259">
            <v>1571</v>
          </cell>
          <cell r="J259">
            <v>0.187141948</v>
          </cell>
          <cell r="K259">
            <v>9.6899999999999997E-5</v>
          </cell>
          <cell r="L259">
            <v>0.21847649699999999</v>
          </cell>
          <cell r="M259">
            <v>1.3657820000000001E-3</v>
          </cell>
          <cell r="N259">
            <v>0.12667091</v>
          </cell>
          <cell r="O259">
            <v>7.0500000000000006E-5</v>
          </cell>
          <cell r="P259">
            <v>0.102844633</v>
          </cell>
          <cell r="Q259">
            <v>1.7448629999999999E-3</v>
          </cell>
          <cell r="AI259">
            <v>0.69700827499999995</v>
          </cell>
          <cell r="AJ259">
            <v>1.3451399999999999E-4</v>
          </cell>
          <cell r="AK259">
            <v>0.70614782399999998</v>
          </cell>
          <cell r="AL259">
            <v>1.9061060000000001E-3</v>
          </cell>
          <cell r="AR259">
            <v>0.12985359599999999</v>
          </cell>
          <cell r="AS259">
            <v>7.2000000000000002E-5</v>
          </cell>
          <cell r="AT259">
            <v>0.112747126</v>
          </cell>
          <cell r="AU259">
            <v>1.0561609999999999E-3</v>
          </cell>
        </row>
        <row r="260">
          <cell r="D260">
            <v>1979</v>
          </cell>
          <cell r="J260">
            <v>0.16776149600000001</v>
          </cell>
          <cell r="K260">
            <v>7.0599999999999995E-5</v>
          </cell>
          <cell r="L260">
            <v>0.21847649699999999</v>
          </cell>
          <cell r="M260">
            <v>1.3657820000000001E-3</v>
          </cell>
          <cell r="N260">
            <v>7.5290550999999997E-2</v>
          </cell>
          <cell r="O260">
            <v>3.5200000000000002E-5</v>
          </cell>
          <cell r="P260">
            <v>0.102844633</v>
          </cell>
          <cell r="Q260">
            <v>1.7448629999999999E-3</v>
          </cell>
          <cell r="AI260">
            <v>0.67003537099999999</v>
          </cell>
          <cell r="AJ260">
            <v>1.11773E-4</v>
          </cell>
          <cell r="AK260">
            <v>0.70614782399999998</v>
          </cell>
          <cell r="AL260">
            <v>1.9061060000000001E-3</v>
          </cell>
          <cell r="AR260">
            <v>0.16422435599999999</v>
          </cell>
          <cell r="AS260">
            <v>6.9400000000000006E-5</v>
          </cell>
          <cell r="AT260">
            <v>0.112747126</v>
          </cell>
          <cell r="AU260">
            <v>1.0561609999999999E-3</v>
          </cell>
        </row>
        <row r="261">
          <cell r="D261">
            <v>1976</v>
          </cell>
          <cell r="J261">
            <v>0.17763157900000001</v>
          </cell>
          <cell r="K261">
            <v>7.3999999999999996E-5</v>
          </cell>
          <cell r="L261">
            <v>0.21847649699999999</v>
          </cell>
          <cell r="M261">
            <v>1.3657820000000001E-3</v>
          </cell>
          <cell r="N261">
            <v>6.2753035999999998E-2</v>
          </cell>
          <cell r="O261">
            <v>2.9799999999999999E-5</v>
          </cell>
          <cell r="P261">
            <v>0.102844633</v>
          </cell>
          <cell r="Q261">
            <v>1.7448629999999999E-3</v>
          </cell>
          <cell r="AI261">
            <v>0.75708502</v>
          </cell>
          <cell r="AJ261">
            <v>9.31E-5</v>
          </cell>
          <cell r="AK261">
            <v>0.70614782399999998</v>
          </cell>
          <cell r="AL261">
            <v>1.9061060000000001E-3</v>
          </cell>
          <cell r="AR261">
            <v>0.11386639699999999</v>
          </cell>
          <cell r="AS261">
            <v>5.1100000000000002E-5</v>
          </cell>
          <cell r="AT261">
            <v>0.112747126</v>
          </cell>
          <cell r="AU261">
            <v>1.0561609999999999E-3</v>
          </cell>
        </row>
        <row r="262">
          <cell r="D262">
            <v>1997</v>
          </cell>
          <cell r="J262">
            <v>0.17826740099999999</v>
          </cell>
          <cell r="K262">
            <v>7.3399999999999995E-5</v>
          </cell>
          <cell r="L262">
            <v>0.21847649699999999</v>
          </cell>
          <cell r="M262">
            <v>1.3657820000000001E-3</v>
          </cell>
          <cell r="N262">
            <v>7.7616425000000003E-2</v>
          </cell>
          <cell r="O262">
            <v>3.5899999999999998E-5</v>
          </cell>
          <cell r="P262">
            <v>0.102844633</v>
          </cell>
          <cell r="Q262">
            <v>1.7448629999999999E-3</v>
          </cell>
          <cell r="AI262">
            <v>0.69404106200000004</v>
          </cell>
          <cell r="AJ262">
            <v>1.06387E-4</v>
          </cell>
          <cell r="AK262">
            <v>0.70614782399999998</v>
          </cell>
          <cell r="AL262">
            <v>1.9061060000000001E-3</v>
          </cell>
          <cell r="AR262">
            <v>0.14972458699999999</v>
          </cell>
          <cell r="AS262">
            <v>6.3800000000000006E-5</v>
          </cell>
          <cell r="AT262">
            <v>0.112747126</v>
          </cell>
          <cell r="AU262">
            <v>1.0561609999999999E-3</v>
          </cell>
        </row>
        <row r="263">
          <cell r="D263">
            <v>1472</v>
          </cell>
          <cell r="J263">
            <v>0.228940217</v>
          </cell>
          <cell r="K263">
            <v>1.20004E-4</v>
          </cell>
          <cell r="L263">
            <v>0.21847649699999999</v>
          </cell>
          <cell r="M263">
            <v>1.3657820000000001E-3</v>
          </cell>
          <cell r="N263">
            <v>0.11073369600000001</v>
          </cell>
          <cell r="O263">
            <v>6.69E-5</v>
          </cell>
          <cell r="P263">
            <v>0.102844633</v>
          </cell>
          <cell r="Q263">
            <v>1.7448629999999999E-3</v>
          </cell>
          <cell r="AI263">
            <v>0.66915760899999999</v>
          </cell>
          <cell r="AJ263">
            <v>1.505E-4</v>
          </cell>
          <cell r="AK263">
            <v>0.70614782399999998</v>
          </cell>
          <cell r="AL263">
            <v>1.9061060000000001E-3</v>
          </cell>
          <cell r="AR263">
            <v>0.13790760899999999</v>
          </cell>
          <cell r="AS263">
            <v>8.0799999999999999E-5</v>
          </cell>
          <cell r="AT263">
            <v>0.112747126</v>
          </cell>
          <cell r="AU263">
            <v>1.0561609999999999E-3</v>
          </cell>
        </row>
        <row r="264">
          <cell r="D264">
            <v>1657</v>
          </cell>
          <cell r="J264">
            <v>0.21062160499999999</v>
          </cell>
          <cell r="K264">
            <v>1.00399E-4</v>
          </cell>
          <cell r="L264">
            <v>0.21847649699999999</v>
          </cell>
          <cell r="M264">
            <v>1.3657820000000001E-3</v>
          </cell>
          <cell r="N264">
            <v>0.15570307799999999</v>
          </cell>
          <cell r="O264">
            <v>7.9400000000000006E-5</v>
          </cell>
          <cell r="P264">
            <v>0.102844633</v>
          </cell>
          <cell r="Q264">
            <v>1.7448629999999999E-3</v>
          </cell>
          <cell r="AI264">
            <v>0.63246831599999997</v>
          </cell>
          <cell r="AJ264">
            <v>1.4037000000000001E-4</v>
          </cell>
          <cell r="AK264">
            <v>0.70614782399999998</v>
          </cell>
          <cell r="AL264">
            <v>1.9061060000000001E-3</v>
          </cell>
          <cell r="AR264">
            <v>9.4146046999999997E-2</v>
          </cell>
          <cell r="AS264">
            <v>5.1499999999999998E-5</v>
          </cell>
          <cell r="AT264">
            <v>0.112747126</v>
          </cell>
          <cell r="AU264">
            <v>1.0561609999999999E-3</v>
          </cell>
        </row>
        <row r="274">
          <cell r="G274">
            <v>525</v>
          </cell>
          <cell r="H274">
            <v>292</v>
          </cell>
          <cell r="AD274">
            <v>0.98476190500000005</v>
          </cell>
          <cell r="AE274">
            <v>2.8600000000000001E-5</v>
          </cell>
          <cell r="AF274">
            <v>0.98358856900000002</v>
          </cell>
          <cell r="AG274">
            <v>8.8900000000000006E-5</v>
          </cell>
          <cell r="AM274">
            <v>0.96232876700000003</v>
          </cell>
          <cell r="AN274">
            <v>1.24578E-4</v>
          </cell>
          <cell r="AO274">
            <v>0.94453026799999995</v>
          </cell>
          <cell r="AP274">
            <v>9.1593100000000004E-4</v>
          </cell>
          <cell r="AV274">
            <v>3.7671232999999998E-2</v>
          </cell>
          <cell r="AW274">
            <v>1.24578E-4</v>
          </cell>
          <cell r="AX274">
            <v>5.5469732000000001E-2</v>
          </cell>
          <cell r="AY274">
            <v>9.1827300000000005E-4</v>
          </cell>
        </row>
        <row r="275">
          <cell r="G275">
            <v>880</v>
          </cell>
          <cell r="H275">
            <v>634</v>
          </cell>
          <cell r="AD275">
            <v>0.98068181799999998</v>
          </cell>
          <cell r="AE275">
            <v>2.16E-5</v>
          </cell>
          <cell r="AF275">
            <v>0.98358856900000002</v>
          </cell>
          <cell r="AG275">
            <v>8.8900000000000006E-5</v>
          </cell>
          <cell r="AM275">
            <v>0.97003154599999997</v>
          </cell>
          <cell r="AN275">
            <v>4.5899999999999998E-5</v>
          </cell>
          <cell r="AO275">
            <v>0.94453026799999995</v>
          </cell>
          <cell r="AP275">
            <v>9.1593100000000004E-4</v>
          </cell>
          <cell r="AV275">
            <v>2.9968453999999999E-2</v>
          </cell>
          <cell r="AW275">
            <v>4.5899999999999998E-5</v>
          </cell>
          <cell r="AX275">
            <v>5.5469732000000001E-2</v>
          </cell>
          <cell r="AY275">
            <v>9.1827300000000005E-4</v>
          </cell>
        </row>
        <row r="276">
          <cell r="G276">
            <v>1714</v>
          </cell>
          <cell r="H276">
            <v>918</v>
          </cell>
          <cell r="AD276">
            <v>0.98483080499999998</v>
          </cell>
          <cell r="AE276">
            <v>8.7199999999999995E-6</v>
          </cell>
          <cell r="AF276">
            <v>0.98358856900000002</v>
          </cell>
          <cell r="AG276">
            <v>8.8900000000000006E-5</v>
          </cell>
          <cell r="AM276">
            <v>0.95098039199999995</v>
          </cell>
          <cell r="AN276">
            <v>5.0800000000000002E-5</v>
          </cell>
          <cell r="AO276">
            <v>0.94453026799999995</v>
          </cell>
          <cell r="AP276">
            <v>9.1593100000000004E-4</v>
          </cell>
          <cell r="AV276">
            <v>4.9019607999999999E-2</v>
          </cell>
          <cell r="AW276">
            <v>5.0800000000000002E-5</v>
          </cell>
          <cell r="AX276">
            <v>5.5469732000000001E-2</v>
          </cell>
          <cell r="AY276">
            <v>9.1827300000000005E-4</v>
          </cell>
        </row>
        <row r="277">
          <cell r="G277">
            <v>761</v>
          </cell>
          <cell r="H277">
            <v>556</v>
          </cell>
          <cell r="AD277">
            <v>0.97634691200000001</v>
          </cell>
          <cell r="AE277">
            <v>3.04E-5</v>
          </cell>
          <cell r="AF277">
            <v>0.98358856900000002</v>
          </cell>
          <cell r="AG277">
            <v>8.8900000000000006E-5</v>
          </cell>
          <cell r="AM277">
            <v>0.96043165500000005</v>
          </cell>
          <cell r="AN277">
            <v>6.8499999999999998E-5</v>
          </cell>
          <cell r="AO277">
            <v>0.94453026799999995</v>
          </cell>
          <cell r="AP277">
            <v>9.1593100000000004E-4</v>
          </cell>
          <cell r="AV277">
            <v>3.9568344999999998E-2</v>
          </cell>
          <cell r="AW277">
            <v>6.8499999999999998E-5</v>
          </cell>
          <cell r="AX277">
            <v>5.5469732000000001E-2</v>
          </cell>
          <cell r="AY277">
            <v>9.1827300000000005E-4</v>
          </cell>
        </row>
        <row r="278">
          <cell r="G278">
            <v>1117</v>
          </cell>
          <cell r="H278">
            <v>702</v>
          </cell>
          <cell r="AD278">
            <v>0.98746642799999995</v>
          </cell>
          <cell r="AE278">
            <v>1.11E-5</v>
          </cell>
          <cell r="AF278">
            <v>0.98358856900000002</v>
          </cell>
          <cell r="AG278">
            <v>8.8900000000000006E-5</v>
          </cell>
          <cell r="AM278">
            <v>0.97435897400000004</v>
          </cell>
          <cell r="AN278">
            <v>3.5599999999999998E-5</v>
          </cell>
          <cell r="AO278">
            <v>0.94453026799999995</v>
          </cell>
          <cell r="AP278">
            <v>9.1593100000000004E-4</v>
          </cell>
          <cell r="AV278">
            <v>2.5641026000000001E-2</v>
          </cell>
          <cell r="AW278">
            <v>3.5599999999999998E-5</v>
          </cell>
          <cell r="AX278">
            <v>5.5469732000000001E-2</v>
          </cell>
          <cell r="AY278">
            <v>9.1827300000000005E-4</v>
          </cell>
        </row>
        <row r="279">
          <cell r="G279">
            <v>1398</v>
          </cell>
          <cell r="H279">
            <v>489</v>
          </cell>
          <cell r="AD279">
            <v>0.99284692399999996</v>
          </cell>
          <cell r="AE279">
            <v>5.0799999999999996E-6</v>
          </cell>
          <cell r="AF279">
            <v>0.98358856900000002</v>
          </cell>
          <cell r="AG279">
            <v>8.8900000000000006E-5</v>
          </cell>
          <cell r="AM279">
            <v>0.93660531700000005</v>
          </cell>
          <cell r="AN279">
            <v>1.21672E-4</v>
          </cell>
          <cell r="AO279">
            <v>0.94453026799999995</v>
          </cell>
          <cell r="AP279">
            <v>9.1593100000000004E-4</v>
          </cell>
          <cell r="AV279">
            <v>6.3394682999999993E-2</v>
          </cell>
          <cell r="AW279">
            <v>1.21672E-4</v>
          </cell>
          <cell r="AX279">
            <v>5.5469732000000001E-2</v>
          </cell>
          <cell r="AY279">
            <v>9.1827300000000005E-4</v>
          </cell>
        </row>
        <row r="280">
          <cell r="G280">
            <v>1429</v>
          </cell>
          <cell r="H280">
            <v>635</v>
          </cell>
          <cell r="AD280">
            <v>0.96571028699999995</v>
          </cell>
          <cell r="AE280">
            <v>2.3200000000000001E-5</v>
          </cell>
          <cell r="AF280">
            <v>0.98358856900000002</v>
          </cell>
          <cell r="AG280">
            <v>8.8900000000000006E-5</v>
          </cell>
          <cell r="AM280">
            <v>0.94803149600000003</v>
          </cell>
          <cell r="AN280">
            <v>7.7700000000000005E-5</v>
          </cell>
          <cell r="AO280">
            <v>0.94453026799999995</v>
          </cell>
          <cell r="AP280">
            <v>9.1593100000000004E-4</v>
          </cell>
          <cell r="AV280">
            <v>5.1968503999999999E-2</v>
          </cell>
          <cell r="AW280">
            <v>7.7700000000000005E-5</v>
          </cell>
          <cell r="AX280">
            <v>5.5469732000000001E-2</v>
          </cell>
          <cell r="AY280">
            <v>9.1827300000000005E-4</v>
          </cell>
        </row>
        <row r="281">
          <cell r="G281">
            <v>2502</v>
          </cell>
          <cell r="H281">
            <v>720</v>
          </cell>
          <cell r="AD281">
            <v>0.98641087100000002</v>
          </cell>
          <cell r="AE281">
            <v>5.3600000000000004E-6</v>
          </cell>
          <cell r="AF281">
            <v>0.98358856900000002</v>
          </cell>
          <cell r="AG281">
            <v>8.8900000000000006E-5</v>
          </cell>
          <cell r="AM281">
            <v>0.94444444400000005</v>
          </cell>
          <cell r="AN281">
            <v>7.2999999999999999E-5</v>
          </cell>
          <cell r="AO281">
            <v>0.94453026799999995</v>
          </cell>
          <cell r="AP281">
            <v>9.1593100000000004E-4</v>
          </cell>
          <cell r="AV281">
            <v>5.5555555999999999E-2</v>
          </cell>
          <cell r="AW281">
            <v>7.2999999999999999E-5</v>
          </cell>
          <cell r="AX281">
            <v>5.5469732000000001E-2</v>
          </cell>
          <cell r="AY281">
            <v>9.1827300000000005E-4</v>
          </cell>
        </row>
        <row r="282">
          <cell r="G282">
            <v>2746</v>
          </cell>
          <cell r="H282">
            <v>1021</v>
          </cell>
          <cell r="AD282">
            <v>0.96467589200000003</v>
          </cell>
          <cell r="AE282">
            <v>1.24E-5</v>
          </cell>
          <cell r="AF282">
            <v>0.98358856900000002</v>
          </cell>
          <cell r="AG282">
            <v>8.8900000000000006E-5</v>
          </cell>
          <cell r="AM282">
            <v>0.95788442699999998</v>
          </cell>
          <cell r="AN282">
            <v>3.96E-5</v>
          </cell>
          <cell r="AO282">
            <v>0.94453026799999995</v>
          </cell>
          <cell r="AP282">
            <v>9.1593100000000004E-4</v>
          </cell>
          <cell r="AV282">
            <v>4.2115573000000003E-2</v>
          </cell>
          <cell r="AW282">
            <v>3.96E-5</v>
          </cell>
          <cell r="AX282">
            <v>5.5469732000000001E-2</v>
          </cell>
          <cell r="AY282">
            <v>9.1827300000000005E-4</v>
          </cell>
        </row>
        <row r="283">
          <cell r="G283">
            <v>2836</v>
          </cell>
          <cell r="H283">
            <v>1053</v>
          </cell>
          <cell r="AD283">
            <v>0.98942172100000003</v>
          </cell>
          <cell r="AE283">
            <v>3.6899999999999998E-6</v>
          </cell>
          <cell r="AF283">
            <v>0.98358856900000002</v>
          </cell>
          <cell r="AG283">
            <v>8.8900000000000006E-5</v>
          </cell>
          <cell r="AM283">
            <v>0.96391263100000002</v>
          </cell>
          <cell r="AN283">
            <v>3.3099999999999998E-5</v>
          </cell>
          <cell r="AO283">
            <v>0.94453026799999995</v>
          </cell>
          <cell r="AP283">
            <v>9.1593100000000004E-4</v>
          </cell>
          <cell r="AV283">
            <v>3.6087369000000001E-2</v>
          </cell>
          <cell r="AW283">
            <v>3.3099999999999998E-5</v>
          </cell>
          <cell r="AX283">
            <v>5.5469732000000001E-2</v>
          </cell>
          <cell r="AY283">
            <v>9.1827300000000005E-4</v>
          </cell>
        </row>
        <row r="284">
          <cell r="G284">
            <v>3442</v>
          </cell>
          <cell r="H284">
            <v>951</v>
          </cell>
          <cell r="AD284">
            <v>0.99331783799999995</v>
          </cell>
          <cell r="AE284">
            <v>1.9300000000000002E-6</v>
          </cell>
          <cell r="AF284">
            <v>0.98358856900000002</v>
          </cell>
          <cell r="AG284">
            <v>8.8900000000000006E-5</v>
          </cell>
          <cell r="AM284">
            <v>0.94742376399999995</v>
          </cell>
          <cell r="AN284">
            <v>5.24E-5</v>
          </cell>
          <cell r="AO284">
            <v>0.94453026799999995</v>
          </cell>
          <cell r="AP284">
            <v>9.1593100000000004E-4</v>
          </cell>
          <cell r="AV284">
            <v>5.2576235999999998E-2</v>
          </cell>
          <cell r="AW284">
            <v>5.24E-5</v>
          </cell>
          <cell r="AX284">
            <v>5.5469732000000001E-2</v>
          </cell>
          <cell r="AY284">
            <v>9.1827300000000005E-4</v>
          </cell>
        </row>
        <row r="285">
          <cell r="G285">
            <v>3327</v>
          </cell>
          <cell r="H285">
            <v>828</v>
          </cell>
          <cell r="AD285">
            <v>0.98767658599999997</v>
          </cell>
          <cell r="AE285">
            <v>3.6600000000000001E-6</v>
          </cell>
          <cell r="AF285">
            <v>0.98358856900000002</v>
          </cell>
          <cell r="AG285">
            <v>8.8900000000000006E-5</v>
          </cell>
          <cell r="AM285">
            <v>0.89492753599999997</v>
          </cell>
          <cell r="AN285">
            <v>1.1370300000000001E-4</v>
          </cell>
          <cell r="AO285">
            <v>0.94453026799999995</v>
          </cell>
          <cell r="AP285">
            <v>9.1593100000000004E-4</v>
          </cell>
          <cell r="AV285">
            <v>0.105072464</v>
          </cell>
          <cell r="AW285">
            <v>1.1370300000000001E-4</v>
          </cell>
          <cell r="AX285">
            <v>5.5469732000000001E-2</v>
          </cell>
          <cell r="AY285">
            <v>9.1827300000000005E-4</v>
          </cell>
        </row>
        <row r="286">
          <cell r="G286">
            <v>3638</v>
          </cell>
          <cell r="H286">
            <v>718</v>
          </cell>
          <cell r="AD286">
            <v>0.99505222599999998</v>
          </cell>
          <cell r="AE286">
            <v>1.35E-6</v>
          </cell>
          <cell r="AF286">
            <v>0.98358856900000002</v>
          </cell>
          <cell r="AG286">
            <v>8.8900000000000006E-5</v>
          </cell>
          <cell r="AM286">
            <v>0.86350974899999999</v>
          </cell>
          <cell r="AN286">
            <v>1.6437999999999999E-4</v>
          </cell>
          <cell r="AO286">
            <v>0.94453026799999995</v>
          </cell>
          <cell r="AP286">
            <v>9.1593100000000004E-4</v>
          </cell>
          <cell r="AV286">
            <v>0.13649025100000001</v>
          </cell>
          <cell r="AW286">
            <v>1.6437999999999999E-4</v>
          </cell>
          <cell r="AX286">
            <v>5.5469732000000001E-2</v>
          </cell>
          <cell r="AY286">
            <v>9.1827300000000005E-4</v>
          </cell>
        </row>
        <row r="296">
          <cell r="D296">
            <v>136</v>
          </cell>
          <cell r="J296">
            <v>0.20588235299999999</v>
          </cell>
          <cell r="K296">
            <v>1.211073E-3</v>
          </cell>
          <cell r="L296">
            <v>0.147368685</v>
          </cell>
          <cell r="M296">
            <v>1.584455E-3</v>
          </cell>
          <cell r="N296">
            <v>0.40441176499999998</v>
          </cell>
          <cell r="O296">
            <v>1.7841700000000001E-3</v>
          </cell>
          <cell r="P296">
            <v>0.61686394099999997</v>
          </cell>
          <cell r="Q296">
            <v>5.4486090000000001E-3</v>
          </cell>
          <cell r="AI296">
            <v>0.514705882</v>
          </cell>
          <cell r="AJ296">
            <v>1.8502499999999999E-3</v>
          </cell>
          <cell r="AK296">
            <v>0.33750976900000002</v>
          </cell>
          <cell r="AL296">
            <v>4.4505789999999996E-3</v>
          </cell>
          <cell r="AR296">
            <v>2.2058824000000001E-2</v>
          </cell>
          <cell r="AS296">
            <v>1.59794E-4</v>
          </cell>
          <cell r="AT296">
            <v>2.5710309000000001E-2</v>
          </cell>
          <cell r="AU296">
            <v>1.86811E-4</v>
          </cell>
        </row>
        <row r="297">
          <cell r="D297">
            <v>371</v>
          </cell>
          <cell r="J297">
            <v>0.15094339600000001</v>
          </cell>
          <cell r="K297">
            <v>3.4637699999999998E-4</v>
          </cell>
          <cell r="L297">
            <v>0.147368685</v>
          </cell>
          <cell r="M297">
            <v>1.584455E-3</v>
          </cell>
          <cell r="N297">
            <v>0.62533692699999999</v>
          </cell>
          <cell r="O297">
            <v>6.3321799999999995E-4</v>
          </cell>
          <cell r="P297">
            <v>0.61686394099999997</v>
          </cell>
          <cell r="Q297">
            <v>5.4486090000000001E-3</v>
          </cell>
          <cell r="AI297">
            <v>0.35040431300000002</v>
          </cell>
          <cell r="AJ297">
            <v>6.1519199999999997E-4</v>
          </cell>
          <cell r="AK297">
            <v>0.33750976900000002</v>
          </cell>
          <cell r="AL297">
            <v>4.4505789999999996E-3</v>
          </cell>
          <cell r="AR297">
            <v>8.0862529999999998E-3</v>
          </cell>
          <cell r="AS297">
            <v>2.1699999999999999E-5</v>
          </cell>
          <cell r="AT297">
            <v>2.5710309000000001E-2</v>
          </cell>
          <cell r="AU297">
            <v>1.86811E-4</v>
          </cell>
        </row>
        <row r="298">
          <cell r="D298">
            <v>532</v>
          </cell>
          <cell r="J298">
            <v>0.12593984999999999</v>
          </cell>
          <cell r="K298">
            <v>2.0730499999999999E-4</v>
          </cell>
          <cell r="L298">
            <v>0.147368685</v>
          </cell>
          <cell r="M298">
            <v>1.584455E-3</v>
          </cell>
          <cell r="N298">
            <v>0.64849624100000003</v>
          </cell>
          <cell r="O298">
            <v>4.2928200000000001E-4</v>
          </cell>
          <cell r="P298">
            <v>0.61686394099999997</v>
          </cell>
          <cell r="Q298">
            <v>5.4486090000000001E-3</v>
          </cell>
          <cell r="AI298">
            <v>0.31578947400000001</v>
          </cell>
          <cell r="AJ298">
            <v>4.0690499999999999E-4</v>
          </cell>
          <cell r="AK298">
            <v>0.33750976900000002</v>
          </cell>
          <cell r="AL298">
            <v>4.4505789999999996E-3</v>
          </cell>
          <cell r="AR298">
            <v>1.3157894999999999E-2</v>
          </cell>
          <cell r="AS298">
            <v>2.4499999999999999E-5</v>
          </cell>
          <cell r="AT298">
            <v>2.5710309000000001E-2</v>
          </cell>
          <cell r="AU298">
            <v>1.86811E-4</v>
          </cell>
        </row>
        <row r="299">
          <cell r="D299">
            <v>654</v>
          </cell>
          <cell r="J299">
            <v>0.120795107</v>
          </cell>
          <cell r="K299">
            <v>1.6264E-4</v>
          </cell>
          <cell r="L299">
            <v>0.147368685</v>
          </cell>
          <cell r="M299">
            <v>1.584455E-3</v>
          </cell>
          <cell r="N299">
            <v>0.64373088700000003</v>
          </cell>
          <cell r="O299">
            <v>3.51212E-4</v>
          </cell>
          <cell r="P299">
            <v>0.61686394099999997</v>
          </cell>
          <cell r="Q299">
            <v>5.4486090000000001E-3</v>
          </cell>
          <cell r="AI299">
            <v>0.31498470899999997</v>
          </cell>
          <cell r="AJ299">
            <v>3.3042800000000002E-4</v>
          </cell>
          <cell r="AK299">
            <v>0.33750976900000002</v>
          </cell>
          <cell r="AL299">
            <v>4.4505789999999996E-3</v>
          </cell>
          <cell r="AR299">
            <v>1.6819572000000001E-2</v>
          </cell>
          <cell r="AS299">
            <v>2.5299999999999998E-5</v>
          </cell>
          <cell r="AT299">
            <v>2.5710309000000001E-2</v>
          </cell>
          <cell r="AU299">
            <v>1.86811E-4</v>
          </cell>
        </row>
        <row r="300">
          <cell r="D300">
            <v>783</v>
          </cell>
          <cell r="J300">
            <v>0.185185185</v>
          </cell>
          <cell r="K300">
            <v>1.9295599999999999E-4</v>
          </cell>
          <cell r="L300">
            <v>0.147368685</v>
          </cell>
          <cell r="M300">
            <v>1.584455E-3</v>
          </cell>
          <cell r="N300">
            <v>0.54278416299999999</v>
          </cell>
          <cell r="O300">
            <v>3.1735200000000002E-4</v>
          </cell>
          <cell r="P300">
            <v>0.61686394099999997</v>
          </cell>
          <cell r="Q300">
            <v>5.4486090000000001E-3</v>
          </cell>
          <cell r="AI300">
            <v>0.40868454700000001</v>
          </cell>
          <cell r="AJ300">
            <v>3.0903000000000001E-4</v>
          </cell>
          <cell r="AK300">
            <v>0.33750976900000002</v>
          </cell>
          <cell r="AL300">
            <v>4.4505789999999996E-3</v>
          </cell>
          <cell r="AR300">
            <v>2.8097062999999999E-2</v>
          </cell>
          <cell r="AS300">
            <v>3.4900000000000001E-5</v>
          </cell>
          <cell r="AT300">
            <v>2.5710309000000001E-2</v>
          </cell>
          <cell r="AU300">
            <v>1.86811E-4</v>
          </cell>
        </row>
        <row r="301">
          <cell r="D301">
            <v>511</v>
          </cell>
          <cell r="J301">
            <v>0.121330724</v>
          </cell>
          <cell r="K301">
            <v>2.0903800000000001E-4</v>
          </cell>
          <cell r="L301">
            <v>0.147368685</v>
          </cell>
          <cell r="M301">
            <v>1.584455E-3</v>
          </cell>
          <cell r="N301">
            <v>0.60861056800000002</v>
          </cell>
          <cell r="O301">
            <v>4.6706599999999998E-4</v>
          </cell>
          <cell r="P301">
            <v>0.61686394099999997</v>
          </cell>
          <cell r="Q301">
            <v>5.4486090000000001E-3</v>
          </cell>
          <cell r="AI301">
            <v>0.356164384</v>
          </cell>
          <cell r="AJ301">
            <v>4.4963000000000002E-4</v>
          </cell>
          <cell r="AK301">
            <v>0.33750976900000002</v>
          </cell>
          <cell r="AL301">
            <v>4.4505789999999996E-3</v>
          </cell>
          <cell r="AR301">
            <v>2.9354207E-2</v>
          </cell>
          <cell r="AS301">
            <v>5.5899999999999997E-5</v>
          </cell>
          <cell r="AT301">
            <v>2.5710309000000001E-2</v>
          </cell>
          <cell r="AU301">
            <v>1.86811E-4</v>
          </cell>
        </row>
        <row r="302">
          <cell r="D302">
            <v>612</v>
          </cell>
          <cell r="J302">
            <v>0.13888888899999999</v>
          </cell>
          <cell r="K302">
            <v>1.9574300000000001E-4</v>
          </cell>
          <cell r="L302">
            <v>0.147368685</v>
          </cell>
          <cell r="M302">
            <v>1.584455E-3</v>
          </cell>
          <cell r="N302">
            <v>0.66176470600000004</v>
          </cell>
          <cell r="O302">
            <v>3.66337E-4</v>
          </cell>
          <cell r="P302">
            <v>0.61686394099999997</v>
          </cell>
          <cell r="Q302">
            <v>5.4486090000000001E-3</v>
          </cell>
          <cell r="AI302">
            <v>0.29084967299999998</v>
          </cell>
          <cell r="AJ302">
            <v>3.37571E-4</v>
          </cell>
          <cell r="AK302">
            <v>0.33750976900000002</v>
          </cell>
          <cell r="AL302">
            <v>4.4505789999999996E-3</v>
          </cell>
          <cell r="AR302">
            <v>3.2679738999999999E-2</v>
          </cell>
          <cell r="AS302">
            <v>5.1700000000000003E-5</v>
          </cell>
          <cell r="AT302">
            <v>2.5710309000000001E-2</v>
          </cell>
          <cell r="AU302">
            <v>1.86811E-4</v>
          </cell>
        </row>
        <row r="303">
          <cell r="D303">
            <v>475</v>
          </cell>
          <cell r="J303">
            <v>0.149473684</v>
          </cell>
          <cell r="K303">
            <v>2.6820899999999999E-4</v>
          </cell>
          <cell r="L303">
            <v>0.147368685</v>
          </cell>
          <cell r="M303">
            <v>1.584455E-3</v>
          </cell>
          <cell r="N303">
            <v>0.675789474</v>
          </cell>
          <cell r="O303">
            <v>4.6223199999999997E-4</v>
          </cell>
          <cell r="P303">
            <v>0.61686394099999997</v>
          </cell>
          <cell r="Q303">
            <v>5.4486090000000001E-3</v>
          </cell>
          <cell r="AI303">
            <v>0.29052631600000001</v>
          </cell>
          <cell r="AJ303">
            <v>4.3485399999999998E-4</v>
          </cell>
          <cell r="AK303">
            <v>0.33750976900000002</v>
          </cell>
          <cell r="AL303">
            <v>4.4505789999999996E-3</v>
          </cell>
          <cell r="AR303">
            <v>1.4736842E-2</v>
          </cell>
          <cell r="AS303">
            <v>3.0599999999999998E-5</v>
          </cell>
          <cell r="AT303">
            <v>2.5710309000000001E-2</v>
          </cell>
          <cell r="AU303">
            <v>1.86811E-4</v>
          </cell>
        </row>
        <row r="304">
          <cell r="D304">
            <v>618</v>
          </cell>
          <cell r="J304">
            <v>0.105177994</v>
          </cell>
          <cell r="K304">
            <v>1.5253700000000001E-4</v>
          </cell>
          <cell r="L304">
            <v>0.147368685</v>
          </cell>
          <cell r="M304">
            <v>1.584455E-3</v>
          </cell>
          <cell r="N304">
            <v>0.601941748</v>
          </cell>
          <cell r="O304">
            <v>3.8834299999999998E-4</v>
          </cell>
          <cell r="P304">
            <v>0.61686394099999997</v>
          </cell>
          <cell r="Q304">
            <v>5.4486090000000001E-3</v>
          </cell>
          <cell r="AI304">
            <v>0.33171520999999998</v>
          </cell>
          <cell r="AJ304">
            <v>3.5928700000000002E-4</v>
          </cell>
          <cell r="AK304">
            <v>0.33750976900000002</v>
          </cell>
          <cell r="AL304">
            <v>4.4505789999999996E-3</v>
          </cell>
          <cell r="AR304">
            <v>2.7508090999999998E-2</v>
          </cell>
          <cell r="AS304">
            <v>4.3399999999999998E-5</v>
          </cell>
          <cell r="AT304">
            <v>2.5710309000000001E-2</v>
          </cell>
          <cell r="AU304">
            <v>1.86811E-4</v>
          </cell>
        </row>
        <row r="305">
          <cell r="D305">
            <v>680</v>
          </cell>
          <cell r="J305">
            <v>9.2647059000000004E-2</v>
          </cell>
          <cell r="K305">
            <v>1.23805E-4</v>
          </cell>
          <cell r="L305">
            <v>0.147368685</v>
          </cell>
          <cell r="M305">
            <v>1.584455E-3</v>
          </cell>
          <cell r="N305">
            <v>0.64264705899999996</v>
          </cell>
          <cell r="O305">
            <v>3.3822099999999999E-4</v>
          </cell>
          <cell r="P305">
            <v>0.61686394099999997</v>
          </cell>
          <cell r="Q305">
            <v>5.4486090000000001E-3</v>
          </cell>
          <cell r="AI305">
            <v>0.31470588199999999</v>
          </cell>
          <cell r="AJ305">
            <v>3.17623E-4</v>
          </cell>
          <cell r="AK305">
            <v>0.33750976900000002</v>
          </cell>
          <cell r="AL305">
            <v>4.4505789999999996E-3</v>
          </cell>
          <cell r="AR305">
            <v>3.2352941000000003E-2</v>
          </cell>
          <cell r="AS305">
            <v>4.6100000000000002E-5</v>
          </cell>
          <cell r="AT305">
            <v>2.5710309000000001E-2</v>
          </cell>
          <cell r="AU305">
            <v>1.86811E-4</v>
          </cell>
        </row>
        <row r="306">
          <cell r="D306">
            <v>362</v>
          </cell>
          <cell r="J306">
            <v>0.16850828700000001</v>
          </cell>
          <cell r="K306">
            <v>3.8812500000000002E-4</v>
          </cell>
          <cell r="L306">
            <v>0.147368685</v>
          </cell>
          <cell r="M306">
            <v>1.584455E-3</v>
          </cell>
          <cell r="N306">
            <v>0.62983425400000004</v>
          </cell>
          <cell r="O306">
            <v>6.4582599999999995E-4</v>
          </cell>
          <cell r="P306">
            <v>0.61686394099999997</v>
          </cell>
          <cell r="Q306">
            <v>5.4486090000000001E-3</v>
          </cell>
          <cell r="AI306">
            <v>0.35911602199999998</v>
          </cell>
          <cell r="AJ306">
            <v>6.3753900000000001E-4</v>
          </cell>
          <cell r="AK306">
            <v>0.33750976900000002</v>
          </cell>
          <cell r="AL306">
            <v>4.4505789999999996E-3</v>
          </cell>
          <cell r="AR306">
            <v>1.1049724E-2</v>
          </cell>
          <cell r="AS306">
            <v>3.0300000000000001E-5</v>
          </cell>
          <cell r="AT306">
            <v>2.5710309000000001E-2</v>
          </cell>
          <cell r="AU306">
            <v>1.86811E-4</v>
          </cell>
        </row>
        <row r="307">
          <cell r="D307">
            <v>370</v>
          </cell>
          <cell r="J307">
            <v>0.10270270300000001</v>
          </cell>
          <cell r="K307">
            <v>2.4974200000000001E-4</v>
          </cell>
          <cell r="L307">
            <v>0.147368685</v>
          </cell>
          <cell r="M307">
            <v>1.584455E-3</v>
          </cell>
          <cell r="N307">
            <v>0.66756756799999994</v>
          </cell>
          <cell r="O307">
            <v>6.0141199999999995E-4</v>
          </cell>
          <cell r="P307">
            <v>0.61686394099999997</v>
          </cell>
          <cell r="Q307">
            <v>5.4486090000000001E-3</v>
          </cell>
          <cell r="AI307">
            <v>0.27027026999999998</v>
          </cell>
          <cell r="AJ307">
            <v>5.3448299999999999E-4</v>
          </cell>
          <cell r="AK307">
            <v>0.33750976900000002</v>
          </cell>
          <cell r="AL307">
            <v>4.4505789999999996E-3</v>
          </cell>
          <cell r="AR307">
            <v>5.6756756999999998E-2</v>
          </cell>
          <cell r="AS307">
            <v>1.4508199999999999E-4</v>
          </cell>
          <cell r="AT307">
            <v>2.5710309000000001E-2</v>
          </cell>
          <cell r="AU307">
            <v>1.86811E-4</v>
          </cell>
        </row>
        <row r="308">
          <cell r="D308">
            <v>637</v>
          </cell>
          <cell r="J308">
            <v>0.150706436</v>
          </cell>
          <cell r="K308">
            <v>2.0124800000000001E-4</v>
          </cell>
          <cell r="L308">
            <v>0.147368685</v>
          </cell>
          <cell r="M308">
            <v>1.584455E-3</v>
          </cell>
          <cell r="N308">
            <v>0.70486656199999997</v>
          </cell>
          <cell r="O308">
            <v>3.27091E-4</v>
          </cell>
          <cell r="P308">
            <v>0.61686394099999997</v>
          </cell>
          <cell r="Q308">
            <v>5.4486090000000001E-3</v>
          </cell>
          <cell r="AI308">
            <v>0.24175824200000001</v>
          </cell>
          <cell r="AJ308">
            <v>2.8822500000000003E-4</v>
          </cell>
          <cell r="AK308">
            <v>0.33750976900000002</v>
          </cell>
          <cell r="AL308">
            <v>4.4505789999999996E-3</v>
          </cell>
          <cell r="AR308">
            <v>2.5117739E-2</v>
          </cell>
          <cell r="AS308">
            <v>3.8500000000000001E-5</v>
          </cell>
          <cell r="AT308">
            <v>2.5710309000000001E-2</v>
          </cell>
          <cell r="AU308">
            <v>1.86811E-4</v>
          </cell>
        </row>
        <row r="318">
          <cell r="G318">
            <v>1478</v>
          </cell>
          <cell r="H318">
            <v>279</v>
          </cell>
          <cell r="AD318">
            <v>0.99932341000000002</v>
          </cell>
          <cell r="AE318">
            <v>4.58E-7</v>
          </cell>
          <cell r="AF318">
            <v>0.98827245600000002</v>
          </cell>
          <cell r="AG318">
            <v>2.0881200000000001E-4</v>
          </cell>
          <cell r="AM318">
            <v>1</v>
          </cell>
          <cell r="AN318">
            <v>0</v>
          </cell>
          <cell r="AO318">
            <v>0.98821826700000004</v>
          </cell>
          <cell r="AP318">
            <v>5.1367999999999997E-4</v>
          </cell>
          <cell r="AV318">
            <v>0</v>
          </cell>
          <cell r="AW318">
            <v>0</v>
          </cell>
          <cell r="AX318">
            <v>1.1781733000000001E-2</v>
          </cell>
          <cell r="AY318">
            <v>5.1641100000000004E-4</v>
          </cell>
        </row>
        <row r="319">
          <cell r="G319">
            <v>868</v>
          </cell>
          <cell r="H319">
            <v>119</v>
          </cell>
          <cell r="AD319">
            <v>1</v>
          </cell>
          <cell r="AE319">
            <v>0</v>
          </cell>
          <cell r="AF319">
            <v>0.98827245600000002</v>
          </cell>
          <cell r="AG319">
            <v>2.0881200000000001E-4</v>
          </cell>
          <cell r="AM319">
            <v>1</v>
          </cell>
          <cell r="AN319">
            <v>0</v>
          </cell>
          <cell r="AO319">
            <v>0.98821826700000004</v>
          </cell>
          <cell r="AP319">
            <v>5.1367999999999997E-4</v>
          </cell>
          <cell r="AV319">
            <v>0</v>
          </cell>
          <cell r="AW319">
            <v>0</v>
          </cell>
          <cell r="AX319">
            <v>1.1781733000000001E-2</v>
          </cell>
          <cell r="AY319">
            <v>5.1641100000000004E-4</v>
          </cell>
        </row>
        <row r="320">
          <cell r="G320">
            <v>1473</v>
          </cell>
          <cell r="H320">
            <v>284</v>
          </cell>
          <cell r="AD320">
            <v>0.99932111300000004</v>
          </cell>
          <cell r="AE320">
            <v>4.6100000000000001E-7</v>
          </cell>
          <cell r="AF320">
            <v>0.98827245600000002</v>
          </cell>
          <cell r="AG320">
            <v>2.0881200000000001E-4</v>
          </cell>
          <cell r="AM320">
            <v>1</v>
          </cell>
          <cell r="AN320">
            <v>0</v>
          </cell>
          <cell r="AO320">
            <v>0.98821826700000004</v>
          </cell>
          <cell r="AP320">
            <v>5.1367999999999997E-4</v>
          </cell>
          <cell r="AV320">
            <v>0</v>
          </cell>
          <cell r="AW320">
            <v>0</v>
          </cell>
          <cell r="AX320">
            <v>1.1781733000000001E-2</v>
          </cell>
          <cell r="AY320">
            <v>5.1641100000000004E-4</v>
          </cell>
        </row>
        <row r="321">
          <cell r="G321">
            <v>1248</v>
          </cell>
          <cell r="H321">
            <v>124</v>
          </cell>
          <cell r="AD321">
            <v>0.99759615400000001</v>
          </cell>
          <cell r="AE321">
            <v>1.9199999999999998E-6</v>
          </cell>
          <cell r="AF321">
            <v>0.98827245600000002</v>
          </cell>
          <cell r="AG321">
            <v>2.0881200000000001E-4</v>
          </cell>
          <cell r="AM321">
            <v>1</v>
          </cell>
          <cell r="AN321">
            <v>0</v>
          </cell>
          <cell r="AO321">
            <v>0.98821826700000004</v>
          </cell>
          <cell r="AP321">
            <v>5.1367999999999997E-4</v>
          </cell>
          <cell r="AV321">
            <v>0</v>
          </cell>
          <cell r="AW321">
            <v>0</v>
          </cell>
          <cell r="AX321">
            <v>1.1781733000000001E-2</v>
          </cell>
          <cell r="AY321">
            <v>5.1641100000000004E-4</v>
          </cell>
        </row>
        <row r="322">
          <cell r="G322">
            <v>680</v>
          </cell>
          <cell r="H322">
            <v>181</v>
          </cell>
          <cell r="AD322">
            <v>0.97794117599999997</v>
          </cell>
          <cell r="AE322">
            <v>3.18E-5</v>
          </cell>
          <cell r="AF322">
            <v>0.98827245600000002</v>
          </cell>
          <cell r="AG322">
            <v>2.0881200000000001E-4</v>
          </cell>
          <cell r="AM322">
            <v>1</v>
          </cell>
          <cell r="AN322">
            <v>0</v>
          </cell>
          <cell r="AO322">
            <v>0.98821826700000004</v>
          </cell>
          <cell r="AP322">
            <v>5.1367999999999997E-4</v>
          </cell>
          <cell r="AV322">
            <v>0</v>
          </cell>
          <cell r="AW322">
            <v>0</v>
          </cell>
          <cell r="AX322">
            <v>1.1781733000000001E-2</v>
          </cell>
          <cell r="AY322">
            <v>5.1641100000000004E-4</v>
          </cell>
        </row>
        <row r="323">
          <cell r="G323">
            <v>1280</v>
          </cell>
          <cell r="H323">
            <v>216</v>
          </cell>
          <cell r="AD323">
            <v>0.98593750000000002</v>
          </cell>
          <cell r="AE323">
            <v>1.08E-5</v>
          </cell>
          <cell r="AF323">
            <v>0.98827245600000002</v>
          </cell>
          <cell r="AG323">
            <v>2.0881200000000001E-4</v>
          </cell>
          <cell r="AM323">
            <v>0.97685185200000002</v>
          </cell>
          <cell r="AN323">
            <v>1.0517400000000001E-4</v>
          </cell>
          <cell r="AO323">
            <v>0.98821826700000004</v>
          </cell>
          <cell r="AP323">
            <v>5.1367999999999997E-4</v>
          </cell>
          <cell r="AV323">
            <v>2.3148148E-2</v>
          </cell>
          <cell r="AW323">
            <v>1.0517400000000001E-4</v>
          </cell>
          <cell r="AX323">
            <v>1.1781733000000001E-2</v>
          </cell>
          <cell r="AY323">
            <v>5.1641100000000004E-4</v>
          </cell>
        </row>
        <row r="324">
          <cell r="G324">
            <v>1494</v>
          </cell>
          <cell r="H324">
            <v>287</v>
          </cell>
          <cell r="AD324">
            <v>0.97657295899999996</v>
          </cell>
          <cell r="AE324">
            <v>1.5299999999999999E-5</v>
          </cell>
          <cell r="AF324">
            <v>0.98827245600000002</v>
          </cell>
          <cell r="AG324">
            <v>2.0881200000000001E-4</v>
          </cell>
          <cell r="AM324">
            <v>0.92682926799999998</v>
          </cell>
          <cell r="AN324">
            <v>2.3712200000000001E-4</v>
          </cell>
          <cell r="AO324">
            <v>0.98821826700000004</v>
          </cell>
          <cell r="AP324">
            <v>5.1367999999999997E-4</v>
          </cell>
          <cell r="AV324">
            <v>7.3170732000000002E-2</v>
          </cell>
          <cell r="AW324">
            <v>2.3712200000000001E-4</v>
          </cell>
          <cell r="AX324">
            <v>1.1781733000000001E-2</v>
          </cell>
          <cell r="AY324">
            <v>5.1641100000000004E-4</v>
          </cell>
        </row>
        <row r="325">
          <cell r="G325">
            <v>1811</v>
          </cell>
          <cell r="H325">
            <v>170</v>
          </cell>
          <cell r="AD325">
            <v>0.99558255100000004</v>
          </cell>
          <cell r="AE325">
            <v>2.43E-6</v>
          </cell>
          <cell r="AF325">
            <v>0.98827245600000002</v>
          </cell>
          <cell r="AG325">
            <v>2.0881200000000001E-4</v>
          </cell>
          <cell r="AM325">
            <v>1</v>
          </cell>
          <cell r="AN325">
            <v>0</v>
          </cell>
          <cell r="AO325">
            <v>0.98821826700000004</v>
          </cell>
          <cell r="AP325">
            <v>5.1367999999999997E-4</v>
          </cell>
          <cell r="AV325">
            <v>0</v>
          </cell>
          <cell r="AW325">
            <v>0</v>
          </cell>
          <cell r="AX325">
            <v>1.1781733000000001E-2</v>
          </cell>
          <cell r="AY325">
            <v>5.1641100000000004E-4</v>
          </cell>
        </row>
        <row r="326">
          <cell r="G326">
            <v>1784</v>
          </cell>
          <cell r="H326">
            <v>243</v>
          </cell>
          <cell r="AD326">
            <v>0.998878924</v>
          </cell>
          <cell r="AE326">
            <v>6.2799999999999996E-7</v>
          </cell>
          <cell r="AF326">
            <v>0.98827245600000002</v>
          </cell>
          <cell r="AG326">
            <v>2.0881200000000001E-4</v>
          </cell>
          <cell r="AM326">
            <v>1</v>
          </cell>
          <cell r="AN326">
            <v>0</v>
          </cell>
          <cell r="AO326">
            <v>0.98821826700000004</v>
          </cell>
          <cell r="AP326">
            <v>5.1367999999999997E-4</v>
          </cell>
          <cell r="AV326">
            <v>0</v>
          </cell>
          <cell r="AW326">
            <v>0</v>
          </cell>
          <cell r="AX326">
            <v>1.1781733000000001E-2</v>
          </cell>
          <cell r="AY326">
            <v>5.1641100000000004E-4</v>
          </cell>
        </row>
        <row r="327">
          <cell r="G327">
            <v>1953</v>
          </cell>
          <cell r="H327">
            <v>232</v>
          </cell>
          <cell r="AD327">
            <v>0.99692780299999995</v>
          </cell>
          <cell r="AE327">
            <v>1.57E-6</v>
          </cell>
          <cell r="AF327">
            <v>0.98827245600000002</v>
          </cell>
          <cell r="AG327">
            <v>2.0881200000000001E-4</v>
          </cell>
          <cell r="AM327">
            <v>1</v>
          </cell>
          <cell r="AN327">
            <v>0</v>
          </cell>
          <cell r="AO327">
            <v>0.98821826700000004</v>
          </cell>
          <cell r="AP327">
            <v>5.1367999999999997E-4</v>
          </cell>
          <cell r="AV327">
            <v>0</v>
          </cell>
          <cell r="AW327">
            <v>0</v>
          </cell>
          <cell r="AX327">
            <v>1.1781733000000001E-2</v>
          </cell>
          <cell r="AY327">
            <v>5.1641100000000004E-4</v>
          </cell>
        </row>
        <row r="328">
          <cell r="G328">
            <v>1815</v>
          </cell>
          <cell r="H328">
            <v>277</v>
          </cell>
          <cell r="AD328">
            <v>0.99944903600000001</v>
          </cell>
          <cell r="AE328">
            <v>3.0400000000000002E-7</v>
          </cell>
          <cell r="AF328">
            <v>0.98827245600000002</v>
          </cell>
          <cell r="AG328">
            <v>2.0881200000000001E-4</v>
          </cell>
          <cell r="AM328">
            <v>1</v>
          </cell>
          <cell r="AN328">
            <v>0</v>
          </cell>
          <cell r="AO328">
            <v>0.98821826700000004</v>
          </cell>
          <cell r="AP328">
            <v>5.1367999999999997E-4</v>
          </cell>
          <cell r="AV328">
            <v>0</v>
          </cell>
          <cell r="AW328">
            <v>0</v>
          </cell>
          <cell r="AX328">
            <v>1.1781733000000001E-2</v>
          </cell>
          <cell r="AY328">
            <v>5.1641100000000004E-4</v>
          </cell>
        </row>
        <row r="329">
          <cell r="G329">
            <v>2009</v>
          </cell>
          <cell r="H329">
            <v>259</v>
          </cell>
          <cell r="AD329">
            <v>0.96864111500000005</v>
          </cell>
          <cell r="AE329">
            <v>1.5099999999999999E-5</v>
          </cell>
          <cell r="AF329">
            <v>0.98827245600000002</v>
          </cell>
          <cell r="AG329">
            <v>2.0881200000000001E-4</v>
          </cell>
          <cell r="AM329">
            <v>0.988416988</v>
          </cell>
          <cell r="AN329">
            <v>4.4400000000000002E-5</v>
          </cell>
          <cell r="AO329">
            <v>0.98821826700000004</v>
          </cell>
          <cell r="AP329">
            <v>5.1367999999999997E-4</v>
          </cell>
          <cell r="AV329">
            <v>1.1583012E-2</v>
          </cell>
          <cell r="AW329">
            <v>4.4400000000000002E-5</v>
          </cell>
          <cell r="AX329">
            <v>1.1781733000000001E-2</v>
          </cell>
          <cell r="AY329">
            <v>5.1641100000000004E-4</v>
          </cell>
        </row>
        <row r="330">
          <cell r="G330">
            <v>2275</v>
          </cell>
          <cell r="H330">
            <v>259</v>
          </cell>
          <cell r="AD330">
            <v>0.978901099</v>
          </cell>
          <cell r="AE330">
            <v>9.0799999999999995E-6</v>
          </cell>
          <cell r="AF330">
            <v>0.98827245600000002</v>
          </cell>
          <cell r="AG330">
            <v>2.0881200000000001E-4</v>
          </cell>
          <cell r="AM330">
            <v>0.94980695000000004</v>
          </cell>
          <cell r="AN330">
            <v>1.8478200000000001E-4</v>
          </cell>
          <cell r="AO330">
            <v>0.98821826700000004</v>
          </cell>
          <cell r="AP330">
            <v>5.1367999999999997E-4</v>
          </cell>
          <cell r="AV330">
            <v>5.0193050000000003E-2</v>
          </cell>
          <cell r="AW330">
            <v>1.8478200000000001E-4</v>
          </cell>
          <cell r="AX330">
            <v>1.1781733000000001E-2</v>
          </cell>
          <cell r="AY330">
            <v>5.1641100000000004E-4</v>
          </cell>
        </row>
        <row r="340">
          <cell r="D340">
            <v>160</v>
          </cell>
          <cell r="J340">
            <v>0</v>
          </cell>
          <cell r="K340">
            <v>0</v>
          </cell>
          <cell r="L340">
            <v>1.5193142999999999E-2</v>
          </cell>
          <cell r="M340">
            <v>2.3593400000000001E-4</v>
          </cell>
          <cell r="N340">
            <v>0.91249999999999998</v>
          </cell>
          <cell r="O340">
            <v>5.0216200000000001E-4</v>
          </cell>
          <cell r="P340">
            <v>0.87222709799999998</v>
          </cell>
          <cell r="Q340">
            <v>5.2842940000000001E-3</v>
          </cell>
        </row>
        <row r="341">
          <cell r="D341">
            <v>157</v>
          </cell>
          <cell r="J341">
            <v>6.3694270000000004E-3</v>
          </cell>
          <cell r="K341">
            <v>4.0599999999999998E-5</v>
          </cell>
          <cell r="L341">
            <v>1.5193142999999999E-2</v>
          </cell>
          <cell r="M341">
            <v>2.3593400000000001E-4</v>
          </cell>
          <cell r="N341">
            <v>0.94904458599999997</v>
          </cell>
          <cell r="O341">
            <v>3.09993E-4</v>
          </cell>
          <cell r="P341">
            <v>0.87222709799999998</v>
          </cell>
          <cell r="Q341">
            <v>5.2842940000000001E-3</v>
          </cell>
        </row>
        <row r="342">
          <cell r="D342">
            <v>67</v>
          </cell>
          <cell r="J342">
            <v>4.4776119000000003E-2</v>
          </cell>
          <cell r="K342">
            <v>6.4804900000000004E-4</v>
          </cell>
          <cell r="L342">
            <v>1.5193142999999999E-2</v>
          </cell>
          <cell r="M342">
            <v>2.3593400000000001E-4</v>
          </cell>
          <cell r="N342">
            <v>0.79104477600000001</v>
          </cell>
          <cell r="O342">
            <v>2.5044379999999999E-3</v>
          </cell>
          <cell r="P342">
            <v>0.87222709799999998</v>
          </cell>
          <cell r="Q342">
            <v>5.2842940000000001E-3</v>
          </cell>
        </row>
        <row r="343">
          <cell r="D343">
            <v>192</v>
          </cell>
          <cell r="J343">
            <v>1.5625E-2</v>
          </cell>
          <cell r="K343">
            <v>8.0500000000000005E-5</v>
          </cell>
          <cell r="L343">
            <v>1.5193142999999999E-2</v>
          </cell>
          <cell r="M343">
            <v>2.3593400000000001E-4</v>
          </cell>
          <cell r="N343">
            <v>0.94270833300000001</v>
          </cell>
          <cell r="O343">
            <v>2.8277100000000002E-4</v>
          </cell>
          <cell r="P343">
            <v>0.87222709799999998</v>
          </cell>
          <cell r="Q343">
            <v>5.2842940000000001E-3</v>
          </cell>
        </row>
        <row r="344">
          <cell r="D344">
            <v>201</v>
          </cell>
          <cell r="J344">
            <v>1.4925373E-2</v>
          </cell>
          <cell r="K344">
            <v>7.3499999999999998E-5</v>
          </cell>
          <cell r="L344">
            <v>1.5193142999999999E-2</v>
          </cell>
          <cell r="M344">
            <v>2.3593400000000001E-4</v>
          </cell>
          <cell r="N344">
            <v>0.89552238799999995</v>
          </cell>
          <cell r="O344">
            <v>4.6780999999999998E-4</v>
          </cell>
          <cell r="P344">
            <v>0.87222709799999998</v>
          </cell>
          <cell r="Q344">
            <v>5.2842940000000001E-3</v>
          </cell>
        </row>
        <row r="345">
          <cell r="D345">
            <v>276</v>
          </cell>
          <cell r="J345">
            <v>1.8115941999999999E-2</v>
          </cell>
          <cell r="K345">
            <v>6.4700000000000001E-5</v>
          </cell>
          <cell r="L345">
            <v>1.5193142999999999E-2</v>
          </cell>
          <cell r="M345">
            <v>2.3593400000000001E-4</v>
          </cell>
          <cell r="N345">
            <v>0.82608695700000001</v>
          </cell>
          <cell r="O345">
            <v>5.22427E-4</v>
          </cell>
          <cell r="P345">
            <v>0.87222709799999998</v>
          </cell>
          <cell r="Q345">
            <v>5.2842940000000001E-3</v>
          </cell>
        </row>
        <row r="346">
          <cell r="D346">
            <v>135</v>
          </cell>
          <cell r="J346">
            <v>2.2222222E-2</v>
          </cell>
          <cell r="K346">
            <v>1.6215199999999999E-4</v>
          </cell>
          <cell r="L346">
            <v>1.5193142999999999E-2</v>
          </cell>
          <cell r="M346">
            <v>2.3593400000000001E-4</v>
          </cell>
          <cell r="N346">
            <v>0.79259259299999996</v>
          </cell>
          <cell r="O346">
            <v>1.2267879999999999E-3</v>
          </cell>
          <cell r="P346">
            <v>0.87222709799999998</v>
          </cell>
          <cell r="Q346">
            <v>5.2842940000000001E-3</v>
          </cell>
        </row>
        <row r="349">
          <cell r="D349">
            <v>55</v>
          </cell>
          <cell r="J349">
            <v>0</v>
          </cell>
          <cell r="K349">
            <v>0</v>
          </cell>
          <cell r="L349">
            <v>1.5193142999999999E-2</v>
          </cell>
          <cell r="M349">
            <v>2.3593400000000001E-4</v>
          </cell>
          <cell r="N349">
            <v>0.98181818200000004</v>
          </cell>
          <cell r="O349">
            <v>3.3057900000000001E-4</v>
          </cell>
          <cell r="P349">
            <v>0.87222709799999998</v>
          </cell>
          <cell r="Q349">
            <v>5.2842940000000001E-3</v>
          </cell>
        </row>
        <row r="350">
          <cell r="D350">
            <v>80</v>
          </cell>
          <cell r="J350">
            <v>3.7499999999999999E-2</v>
          </cell>
          <cell r="K350">
            <v>4.56883E-4</v>
          </cell>
          <cell r="L350">
            <v>1.5193142999999999E-2</v>
          </cell>
          <cell r="M350">
            <v>2.3593400000000001E-4</v>
          </cell>
          <cell r="N350">
            <v>0.85</v>
          </cell>
          <cell r="O350">
            <v>1.6139240000000001E-3</v>
          </cell>
          <cell r="P350">
            <v>0.87222709799999998</v>
          </cell>
          <cell r="Q350">
            <v>5.2842940000000001E-3</v>
          </cell>
        </row>
        <row r="351">
          <cell r="D351">
            <v>391</v>
          </cell>
          <cell r="J351">
            <v>0</v>
          </cell>
          <cell r="K351">
            <v>0</v>
          </cell>
          <cell r="L351">
            <v>1.5193142999999999E-2</v>
          </cell>
          <cell r="M351">
            <v>2.3593400000000001E-4</v>
          </cell>
          <cell r="N351">
            <v>0.90537084400000001</v>
          </cell>
          <cell r="O351">
            <v>2.1967800000000001E-4</v>
          </cell>
          <cell r="P351">
            <v>0.87222709799999998</v>
          </cell>
          <cell r="Q351">
            <v>5.2842940000000001E-3</v>
          </cell>
        </row>
        <row r="352">
          <cell r="D352">
            <v>243</v>
          </cell>
          <cell r="J352">
            <v>2.0576132E-2</v>
          </cell>
          <cell r="K352">
            <v>8.3300000000000005E-5</v>
          </cell>
          <cell r="L352">
            <v>1.5193142999999999E-2</v>
          </cell>
          <cell r="M352">
            <v>2.3593400000000001E-4</v>
          </cell>
          <cell r="N352">
            <v>0.76131687199999998</v>
          </cell>
          <cell r="O352">
            <v>7.5088200000000003E-4</v>
          </cell>
          <cell r="P352">
            <v>0.87222709799999998</v>
          </cell>
          <cell r="Q352">
            <v>5.2842940000000001E-3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atie Howard" id="{4EF1F454-7715-4346-9203-AE6840C64668}" userId="Katie Howard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19-11-08T23:24:26.42" personId="{4EF1F454-7715-4346-9203-AE6840C64668}" id="{775795E9-59A4-4C2B-9D0B-970CC03CF14A}">
    <text>C:\Users\kghoward\Desktop\Rockfish SF Harvest reconstruction\R code\logbook_releaseforR</text>
  </threadedComment>
  <threadedComment ref="E1" dT="2019-11-18T22:10:30.62" personId="{4EF1F454-7715-4346-9203-AE6840C64668}" id="{E26A6E32-E032-4145-81F5-32992E0EE82C}">
    <text>SWHS data with too few respondents: 
mainland and westside=WKMA
SOUTHEAST, SOUTHWEST = SKMA
EYKT and IBS=EWYKT</text>
  </threadedComment>
  <threadedComment ref="K1" dT="2019-11-04T20:56:56.47" personId="{4EF1F454-7715-4346-9203-AE6840C64668}" id="{AA9E4D02-CF20-4B46-8624-D9D4257BE7DB}">
    <text>=logbook CFMU RF harvest /guided proportion SWHS RF harvest</text>
  </threadedComment>
  <threadedComment ref="L1" dT="2019-11-04T20:56:56.47" personId="{4EF1F454-7715-4346-9203-AE6840C64668}" id="{6ED5C177-5F75-486B-AE5C-4D8904CC603D}">
    <text>=logbook CFMU RF harvest /guided proportion SWHS RF harvest</text>
  </threadedComment>
  <threadedComment ref="L1" dT="2019-12-31T00:11:06.98" personId="{4EF1F454-7715-4346-9203-AE6840C64668}" id="{A301F803-BE1F-42C8-96BE-ACC1EBA73C81}" parentId="{6ED5C177-5F75-486B-AE5C-4D8904CC603D}">
    <text>pre-2011 bootstrapping needed for variance estimates</text>
  </threadedComment>
  <threadedComment ref="P1" dT="2019-11-04T22:30:11.90" personId="{4EF1F454-7715-4346-9203-AE6840C64668}" id="{4A58EEE8-6932-45F5-8E80-9D47700F3E80}">
    <text>add variances of log_rfharv and TOTAL_rfharv. since logbook assume variance of zero, variance = that of total harvest estimate</text>
  </threadedComment>
  <threadedComment ref="E57" dT="2019-12-11T01:50:06.68" personId="{4EF1F454-7715-4346-9203-AE6840C64668}" id="{46CE470B-EED6-45CB-8F8A-68AB7B0414E1}">
    <text>substitute WKMA as best surrogate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" dT="2019-11-08T23:24:26.42" personId="{4EF1F454-7715-4346-9203-AE6840C64668}" id="{CDEF81F2-575A-4396-92F0-157572F31FB5}">
    <text>C:\Users\kghoward\Desktop\Rockfish SF Harvest reconstruction\R code\logbook_harvest</text>
  </threadedComment>
  <threadedComment ref="F2" dT="2019-11-09T01:53:04.10" personId="{4EF1F454-7715-4346-9203-AE6840C64668}" id="{F6C31A2C-E692-40FE-9BCF-418DC29BCE93}">
    <text>Substitutions when no port sample data available:
1. AFOGNAK &amp; WKMA = NORTHEAST
2. SKMA = EASTSIDE</text>
  </threadedComment>
  <threadedComment ref="N2" dT="2019-11-04T22:30:11.90" personId="{4EF1F454-7715-4346-9203-AE6840C64668}" id="{37717508-8924-41EE-BD2E-DBB495D51F38}">
    <text>add variances of log_rfharv and TOTAL_rfharv. since logbook assume variance of zero, variance = that of total harvest estimate</text>
  </threadedComment>
  <threadedComment ref="O2" dT="2019-11-12T19:36:13.11" personId="{4EF1F454-7715-4346-9203-AE6840C64668}" id="{35011469-C84D-4FE4-9515-70FC1774D3C5}">
    <text>Substitutions when no port sample data available:
1. AFOGNAK &amp; WKMA &amp; SKMA &amp; EASTSIDE = NORTHEAST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dT="2019-11-09T01:53:04.10" personId="{4EF1F454-7715-4346-9203-AE6840C64668}" id="{5536D63F-8920-4E36-8CC8-1A7F12ED2E6C}">
    <text>Substitutions when no port sample data available from mean logbook proportions (AFOGNAK, WKMA, SKMA, CI, EASTSIDE, NORTHEAST)</text>
  </threadedComment>
  <threadedComment ref="O2" dT="2019-11-04T22:30:11.90" personId="{4EF1F454-7715-4346-9203-AE6840C64668}" id="{D3FDD8F1-8010-4BF3-997A-CBBA4560959A}">
    <text>add variances of log_rfharv and TOTAL_rfharv. since logbook assume variance of zero, variance = that of total harvest estimate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2" dT="2019-11-09T01:53:04.10" personId="{4EF1F454-7715-4346-9203-AE6840C64668}" id="{82A54769-B3F5-423E-A0B1-4937F58EE817}">
    <text>Substitutions when no port sample data available from mean logbook proportions (AFOGNAK, WKMA, SKMA, CI, EASTSIDE, NORTHEAST)</text>
  </threadedComment>
  <threadedComment ref="N2" dT="2019-11-04T22:30:11.90" personId="{4EF1F454-7715-4346-9203-AE6840C64668}" id="{F77074F7-6D74-4646-8869-922CC614472E}">
    <text>add variances of log_rfharv and TOTAL_rfharv. since logbook assume variance of zero, variance = that of total harvest estimate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2" dT="2019-11-09T01:53:04.10" personId="{4EF1F454-7715-4346-9203-AE6840C64668}" id="{E3EEF2A5-CF37-419A-9EE1-F429012DA333}">
    <text>Substitutions when no port sample data available from mean logbook proportions (AFOGNAK, WKMA, SKMA, CI, EASTSIDE, NORTHEAST)</text>
  </threadedComment>
  <threadedComment ref="N2" dT="2019-11-04T22:30:11.90" personId="{4EF1F454-7715-4346-9203-AE6840C64668}" id="{9407ED6A-3F1B-4374-97D4-4141ECFCB917}">
    <text>add variances of log_rfharv and TOTAL_rfharv. since logbook assume variance of zero, variance = that of total harvest estimate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" dT="2019-11-08T23:24:26.42" personId="{4EF1F454-7715-4346-9203-AE6840C64668}" id="{6A782F1B-EE30-4623-A70E-0F248925A880}">
    <text>C:\Users\kghoward\Desktop\Rockfish SF Harvest reconstruction\R code\logbook_harvest</text>
  </threadedComment>
  <threadedComment ref="D1" dT="2019-11-18T22:10:30.62" personId="{4EF1F454-7715-4346-9203-AE6840C64668}" id="{8C8DE39C-9C9D-4C4C-AFEE-9B7D1EB24BE1}">
    <text>SWHS data with too few respondents: BSAI - Bering and aleutian
mainland and westside=WKMA
Chignik, SAKPEN, SOUTHEAST, SOUTHWEST = SOKO2SAP
EYKT and IBS=EWT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B42C-ACC5-408D-AB66-156210C7E187}">
  <sheetPr>
    <tabColor rgb="FF00B050"/>
  </sheetPr>
  <dimension ref="A1:T51"/>
  <sheetViews>
    <sheetView workbookViewId="0">
      <selection activeCell="A2" sqref="A2"/>
    </sheetView>
  </sheetViews>
  <sheetFormatPr defaultRowHeight="15" x14ac:dyDescent="0.25"/>
  <sheetData>
    <row r="1" spans="1:3" ht="18.75" x14ac:dyDescent="0.3">
      <c r="A1" s="7" t="s">
        <v>126</v>
      </c>
    </row>
    <row r="2" spans="1:3" x14ac:dyDescent="0.25">
      <c r="A2" s="44" t="s">
        <v>60</v>
      </c>
    </row>
    <row r="3" spans="1:3" x14ac:dyDescent="0.25">
      <c r="A3" s="44"/>
      <c r="B3" s="45" t="s">
        <v>61</v>
      </c>
    </row>
    <row r="4" spans="1:3" x14ac:dyDescent="0.25">
      <c r="A4" s="6"/>
      <c r="B4" t="s">
        <v>68</v>
      </c>
    </row>
    <row r="5" spans="1:3" x14ac:dyDescent="0.25">
      <c r="A5" s="6"/>
      <c r="B5" t="s">
        <v>58</v>
      </c>
    </row>
    <row r="6" spans="1:3" x14ac:dyDescent="0.25">
      <c r="A6" t="s">
        <v>70</v>
      </c>
    </row>
    <row r="7" spans="1:3" x14ac:dyDescent="0.25">
      <c r="A7" t="s">
        <v>95</v>
      </c>
    </row>
    <row r="8" spans="1:3" x14ac:dyDescent="0.25">
      <c r="A8" s="5" t="s">
        <v>3</v>
      </c>
    </row>
    <row r="9" spans="1:3" x14ac:dyDescent="0.25">
      <c r="B9" s="5" t="s">
        <v>9</v>
      </c>
    </row>
    <row r="10" spans="1:3" x14ac:dyDescent="0.25">
      <c r="B10" t="s">
        <v>59</v>
      </c>
    </row>
    <row r="11" spans="1:3" x14ac:dyDescent="0.25">
      <c r="C11" t="s">
        <v>69</v>
      </c>
    </row>
    <row r="12" spans="1:3" x14ac:dyDescent="0.25">
      <c r="B12" t="s">
        <v>64</v>
      </c>
    </row>
    <row r="13" spans="1:3" x14ac:dyDescent="0.25">
      <c r="C13" t="s">
        <v>66</v>
      </c>
    </row>
    <row r="14" spans="1:3" x14ac:dyDescent="0.25">
      <c r="B14" t="s">
        <v>65</v>
      </c>
    </row>
    <row r="15" spans="1:3" x14ac:dyDescent="0.25">
      <c r="C15" t="s">
        <v>62</v>
      </c>
    </row>
    <row r="16" spans="1:3" x14ac:dyDescent="0.25">
      <c r="B16" s="5" t="s">
        <v>10</v>
      </c>
    </row>
    <row r="17" spans="1:4" x14ac:dyDescent="0.25">
      <c r="B17" t="s">
        <v>59</v>
      </c>
    </row>
    <row r="18" spans="1:4" x14ac:dyDescent="0.25">
      <c r="C18" t="s">
        <v>63</v>
      </c>
    </row>
    <row r="19" spans="1:4" x14ac:dyDescent="0.25">
      <c r="B19" t="s">
        <v>64</v>
      </c>
    </row>
    <row r="20" spans="1:4" x14ac:dyDescent="0.25">
      <c r="C20" t="s">
        <v>67</v>
      </c>
    </row>
    <row r="21" spans="1:4" x14ac:dyDescent="0.25">
      <c r="B21" t="s">
        <v>65</v>
      </c>
    </row>
    <row r="22" spans="1:4" x14ac:dyDescent="0.25">
      <c r="C22" t="s">
        <v>62</v>
      </c>
    </row>
    <row r="24" spans="1:4" s="13" customFormat="1" x14ac:dyDescent="0.25">
      <c r="A24" s="52" t="s">
        <v>4</v>
      </c>
    </row>
    <row r="25" spans="1:4" s="13" customFormat="1" x14ac:dyDescent="0.25">
      <c r="B25" s="52" t="s">
        <v>9</v>
      </c>
    </row>
    <row r="26" spans="1:4" s="13" customFormat="1" x14ac:dyDescent="0.25">
      <c r="B26" s="53" t="s">
        <v>72</v>
      </c>
    </row>
    <row r="27" spans="1:4" s="13" customFormat="1" x14ac:dyDescent="0.25">
      <c r="B27" s="13" t="s">
        <v>73</v>
      </c>
    </row>
    <row r="28" spans="1:4" s="13" customFormat="1" x14ac:dyDescent="0.25">
      <c r="C28" s="13" t="s">
        <v>74</v>
      </c>
    </row>
    <row r="29" spans="1:4" s="13" customFormat="1" x14ac:dyDescent="0.25">
      <c r="D29" s="13" t="s">
        <v>75</v>
      </c>
    </row>
    <row r="30" spans="1:4" s="13" customFormat="1" x14ac:dyDescent="0.25">
      <c r="C30" s="13" t="s">
        <v>76</v>
      </c>
    </row>
    <row r="31" spans="1:4" s="13" customFormat="1" x14ac:dyDescent="0.25">
      <c r="D31" s="13" t="s">
        <v>77</v>
      </c>
    </row>
    <row r="32" spans="1:4" s="13" customFormat="1" x14ac:dyDescent="0.25">
      <c r="C32" s="13" t="s">
        <v>78</v>
      </c>
    </row>
    <row r="33" spans="1:20" s="13" customFormat="1" x14ac:dyDescent="0.25">
      <c r="D33" s="13" t="s">
        <v>81</v>
      </c>
    </row>
    <row r="34" spans="1:20" s="13" customFormat="1" x14ac:dyDescent="0.25">
      <c r="B34" s="52" t="s">
        <v>10</v>
      </c>
    </row>
    <row r="35" spans="1:20" s="13" customFormat="1" x14ac:dyDescent="0.25">
      <c r="B35" s="13" t="s">
        <v>5</v>
      </c>
    </row>
    <row r="36" spans="1:20" s="13" customFormat="1" x14ac:dyDescent="0.25">
      <c r="C36" s="13" t="s">
        <v>85</v>
      </c>
    </row>
    <row r="37" spans="1:20" s="13" customFormat="1" x14ac:dyDescent="0.25">
      <c r="B37" s="13" t="s">
        <v>64</v>
      </c>
    </row>
    <row r="38" spans="1:20" s="13" customFormat="1" x14ac:dyDescent="0.25">
      <c r="C38" s="13" t="s">
        <v>88</v>
      </c>
    </row>
    <row r="39" spans="1:20" s="13" customFormat="1" x14ac:dyDescent="0.25">
      <c r="B39" s="13" t="s">
        <v>89</v>
      </c>
    </row>
    <row r="40" spans="1:20" s="13" customFormat="1" x14ac:dyDescent="0.25">
      <c r="C40" s="13" t="s">
        <v>92</v>
      </c>
    </row>
    <row r="41" spans="1:20" s="13" customFormat="1" x14ac:dyDescent="0.25"/>
    <row r="42" spans="1:20" s="13" customFormat="1" x14ac:dyDescent="0.25">
      <c r="A42" s="13" t="s">
        <v>6</v>
      </c>
    </row>
    <row r="43" spans="1:20" s="13" customFormat="1" x14ac:dyDescent="0.25">
      <c r="B43" s="13" t="s">
        <v>93</v>
      </c>
    </row>
    <row r="44" spans="1:20" s="13" customFormat="1" x14ac:dyDescent="0.25">
      <c r="B44" s="13" t="s">
        <v>94</v>
      </c>
    </row>
    <row r="45" spans="1:20" s="13" customFormat="1" x14ac:dyDescent="0.25"/>
    <row r="46" spans="1:20" x14ac:dyDescent="0.25">
      <c r="A46" s="47" t="s">
        <v>7</v>
      </c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</row>
    <row r="47" spans="1:20" s="13" customFormat="1" x14ac:dyDescent="0.25"/>
    <row r="48" spans="1:20" s="13" customFormat="1" x14ac:dyDescent="0.25"/>
    <row r="49" s="13" customFormat="1" x14ac:dyDescent="0.25"/>
    <row r="50" s="13" customFormat="1" x14ac:dyDescent="0.25"/>
    <row r="51" s="13" customFormat="1" x14ac:dyDescent="0.2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F0DC-5E07-4106-8471-0321948C826C}">
  <sheetPr>
    <tabColor rgb="FF00B0F0"/>
  </sheetPr>
  <dimension ref="A1:O73"/>
  <sheetViews>
    <sheetView topLeftCell="A19" zoomScale="80" zoomScaleNormal="80" workbookViewId="0">
      <selection activeCell="H53" sqref="H53:I73"/>
    </sheetView>
  </sheetViews>
  <sheetFormatPr defaultRowHeight="15" x14ac:dyDescent="0.25"/>
  <cols>
    <col min="2" max="2" width="9.5703125" bestFit="1" customWidth="1"/>
    <col min="3" max="3" width="10.140625" bestFit="1" customWidth="1"/>
    <col min="5" max="7" width="11" bestFit="1" customWidth="1"/>
    <col min="9" max="9" width="10.140625" bestFit="1" customWidth="1"/>
    <col min="13" max="13" width="11" bestFit="1" customWidth="1"/>
  </cols>
  <sheetData>
    <row r="1" spans="1:15" x14ac:dyDescent="0.25">
      <c r="A1" s="93" t="s">
        <v>123</v>
      </c>
      <c r="B1" s="93"/>
      <c r="C1" s="93"/>
      <c r="D1" s="93"/>
      <c r="E1" s="93"/>
      <c r="F1" s="93"/>
    </row>
    <row r="2" spans="1:15" x14ac:dyDescent="0.25">
      <c r="A2" t="s">
        <v>23</v>
      </c>
      <c r="B2" t="s">
        <v>31</v>
      </c>
      <c r="C2" t="s">
        <v>33</v>
      </c>
      <c r="D2" t="s">
        <v>54</v>
      </c>
      <c r="E2" t="s">
        <v>38</v>
      </c>
      <c r="F2" t="s">
        <v>51</v>
      </c>
      <c r="G2" t="s">
        <v>57</v>
      </c>
    </row>
    <row r="3" spans="1:15" x14ac:dyDescent="0.25">
      <c r="A3">
        <v>1999</v>
      </c>
      <c r="B3" s="1">
        <f>'rockfish release'!K3</f>
        <v>1181.552007740248</v>
      </c>
      <c r="C3" s="1">
        <f>'rockfish release'!K87</f>
        <v>596.859496047015</v>
      </c>
      <c r="D3" s="1">
        <f>'rockfish release'!K129</f>
        <v>4850.8433996588765</v>
      </c>
      <c r="E3" s="1">
        <f>'rockfish release'!K24</f>
        <v>433.82748975180436</v>
      </c>
      <c r="F3" s="1">
        <f>'rockfish release'!K45</f>
        <v>176.28545615311415</v>
      </c>
      <c r="G3" s="2">
        <f>SUM(B3:F3)</f>
        <v>7239.367849351057</v>
      </c>
      <c r="H3" s="2"/>
      <c r="I3" s="2"/>
      <c r="J3" s="2"/>
      <c r="K3" s="2"/>
      <c r="L3" s="2"/>
      <c r="M3" s="2"/>
      <c r="N3" s="2"/>
      <c r="O3" s="2"/>
    </row>
    <row r="4" spans="1:15" x14ac:dyDescent="0.25">
      <c r="A4">
        <v>2000</v>
      </c>
      <c r="B4" s="1">
        <f>'rockfish release'!K4</f>
        <v>3068.9662538707739</v>
      </c>
      <c r="C4" s="1">
        <f>'rockfish release'!K88</f>
        <v>1642.0512402768109</v>
      </c>
      <c r="D4" s="1">
        <f>'rockfish release'!K130</f>
        <v>5731.036758467947</v>
      </c>
      <c r="E4" s="1">
        <f>'rockfish release'!K25</f>
        <v>600.47233502154506</v>
      </c>
      <c r="F4" s="1">
        <f>'rockfish release'!K46</f>
        <v>139.10024274581664</v>
      </c>
      <c r="G4" s="2">
        <f t="shared" ref="G4:G22" si="0">SUM(B4:F4)</f>
        <v>11181.626830382895</v>
      </c>
      <c r="H4" s="2"/>
      <c r="I4" s="2"/>
      <c r="J4" s="2"/>
      <c r="K4" s="2"/>
      <c r="L4" s="2"/>
      <c r="M4" s="2"/>
      <c r="N4" s="2"/>
      <c r="O4" s="2"/>
    </row>
    <row r="5" spans="1:15" x14ac:dyDescent="0.25">
      <c r="A5">
        <v>2001</v>
      </c>
      <c r="B5" s="1">
        <f>'rockfish release'!K5</f>
        <v>1396.3796455112022</v>
      </c>
      <c r="C5" s="1">
        <f>'rockfish release'!K89</f>
        <v>753.63825768148433</v>
      </c>
      <c r="D5" s="1">
        <f>'rockfish release'!K131</f>
        <v>5283.9544174855628</v>
      </c>
      <c r="E5" s="1">
        <f>'rockfish release'!K26</f>
        <v>594.96341451676028</v>
      </c>
      <c r="F5" s="1">
        <f>'rockfish release'!K47</f>
        <v>59.220895426436783</v>
      </c>
      <c r="G5" s="2">
        <f t="shared" si="0"/>
        <v>8088.1566306214463</v>
      </c>
      <c r="H5" s="2"/>
      <c r="I5" s="2"/>
      <c r="J5" s="2"/>
      <c r="K5" s="2"/>
      <c r="L5" s="2"/>
      <c r="M5" s="2"/>
      <c r="N5" s="2"/>
      <c r="O5" s="2"/>
    </row>
    <row r="6" spans="1:15" x14ac:dyDescent="0.25">
      <c r="A6">
        <v>2002</v>
      </c>
      <c r="B6" s="1">
        <f>'rockfish release'!K6</f>
        <v>1086.4140538702541</v>
      </c>
      <c r="C6" s="1">
        <f>'rockfish release'!K90</f>
        <v>1012.185689148855</v>
      </c>
      <c r="D6" s="1">
        <f>'rockfish release'!K132</f>
        <v>5345.4282393706399</v>
      </c>
      <c r="E6" s="1">
        <f>'rockfish release'!K27</f>
        <v>566.04158186663994</v>
      </c>
      <c r="F6" s="1">
        <f>'rockfish release'!K48</f>
        <v>85.388267824164657</v>
      </c>
      <c r="G6" s="2">
        <f t="shared" si="0"/>
        <v>8095.4578320805531</v>
      </c>
      <c r="H6" s="2"/>
      <c r="I6" s="2"/>
      <c r="J6" s="2"/>
      <c r="K6" s="2"/>
      <c r="L6" s="2"/>
      <c r="M6" s="2"/>
      <c r="N6" s="2"/>
      <c r="O6" s="2"/>
    </row>
    <row r="7" spans="1:15" x14ac:dyDescent="0.25">
      <c r="A7">
        <v>2003</v>
      </c>
      <c r="B7" s="1">
        <f>'rockfish release'!K7</f>
        <v>1255.2071978331467</v>
      </c>
      <c r="C7" s="1">
        <f>'rockfish release'!K91</f>
        <v>1207.4715150444219</v>
      </c>
      <c r="D7" s="1">
        <f>'rockfish release'!K133</f>
        <v>8720.8999137876472</v>
      </c>
      <c r="E7" s="1">
        <f>'rockfish release'!K28</f>
        <v>893.82235190133656</v>
      </c>
      <c r="F7" s="1">
        <f>'rockfish release'!K49</f>
        <v>188.68052728887997</v>
      </c>
      <c r="G7" s="2">
        <f t="shared" si="0"/>
        <v>12266.081505855433</v>
      </c>
      <c r="H7" s="2"/>
      <c r="I7" s="2"/>
      <c r="J7" s="2"/>
      <c r="K7" s="2"/>
      <c r="L7" s="2"/>
      <c r="M7" s="2"/>
      <c r="N7" s="2"/>
      <c r="O7" s="2"/>
    </row>
    <row r="8" spans="1:15" x14ac:dyDescent="0.25">
      <c r="A8">
        <v>2004</v>
      </c>
      <c r="B8" s="1">
        <f>'rockfish release'!K8</f>
        <v>1163.1382102170232</v>
      </c>
      <c r="C8" s="1">
        <f>'rockfish release'!K92</f>
        <v>622.98928965275991</v>
      </c>
      <c r="D8" s="1">
        <f>'rockfish release'!K134</f>
        <v>4906.7286922816747</v>
      </c>
      <c r="E8" s="1">
        <f>'rockfish release'!K29</f>
        <v>437.95918013039295</v>
      </c>
      <c r="F8" s="1">
        <f>'rockfish release'!K50</f>
        <v>35.807983281101308</v>
      </c>
      <c r="G8" s="2">
        <f t="shared" si="0"/>
        <v>7166.6233555629515</v>
      </c>
      <c r="H8" s="2"/>
      <c r="I8" s="2"/>
      <c r="J8" s="2"/>
      <c r="K8" s="2"/>
      <c r="L8" s="2"/>
      <c r="M8" s="2"/>
      <c r="N8" s="2"/>
      <c r="O8" s="2"/>
    </row>
    <row r="9" spans="1:15" x14ac:dyDescent="0.25">
      <c r="A9">
        <v>2005</v>
      </c>
      <c r="B9" s="1">
        <f>'rockfish release'!K9</f>
        <v>2188.1729390098617</v>
      </c>
      <c r="C9" s="1">
        <f>'rockfish release'!K93</f>
        <v>1023.1877075091686</v>
      </c>
      <c r="D9" s="1">
        <f>'rockfish release'!K135</f>
        <v>11400.599695050816</v>
      </c>
      <c r="E9" s="1">
        <f>'rockfish release'!K30</f>
        <v>579.81388312860201</v>
      </c>
      <c r="F9" s="1">
        <f>'rockfish release'!K51</f>
        <v>154.24977413397488</v>
      </c>
      <c r="G9" s="2">
        <f t="shared" si="0"/>
        <v>15346.023998832425</v>
      </c>
      <c r="H9" s="2"/>
      <c r="I9" s="2"/>
      <c r="J9" s="2"/>
      <c r="K9" s="2"/>
      <c r="L9" s="2"/>
      <c r="M9" s="2"/>
      <c r="N9" s="2"/>
      <c r="O9" s="2"/>
    </row>
    <row r="10" spans="1:15" x14ac:dyDescent="0.25">
      <c r="A10">
        <v>2006</v>
      </c>
      <c r="B10" s="1">
        <f>'rockfish release'!K10</f>
        <v>1292.0347928795959</v>
      </c>
      <c r="C10" s="1">
        <f>'rockfish release'!K94</f>
        <v>1130.4573865222267</v>
      </c>
      <c r="D10" s="1">
        <f>'rockfish release'!K136</f>
        <v>4658.0391401102233</v>
      </c>
      <c r="E10" s="1">
        <f>'rockfish release'!K31</f>
        <v>753.34487902932369</v>
      </c>
      <c r="F10" s="1">
        <f>'rockfish release'!K52</f>
        <v>110.17841009569634</v>
      </c>
      <c r="G10" s="2">
        <f t="shared" si="0"/>
        <v>7944.0546086370659</v>
      </c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>
        <v>2007</v>
      </c>
      <c r="B11" s="1">
        <f>'rockfish release'!K11</f>
        <v>4350.2596648618219</v>
      </c>
      <c r="C11" s="1">
        <f>'rockfish release'!K95</f>
        <v>3659.5463570993247</v>
      </c>
      <c r="D11" s="1">
        <f>'rockfish release'!K137</f>
        <v>4836.8720765031776</v>
      </c>
      <c r="E11" s="1">
        <f>'rockfish release'!K32</f>
        <v>545.3831299736969</v>
      </c>
      <c r="F11" s="1">
        <f>'rockfish release'!K53</f>
        <v>652.80707981700084</v>
      </c>
      <c r="G11" s="2">
        <f t="shared" si="0"/>
        <v>14044.868308255023</v>
      </c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>
        <v>2008</v>
      </c>
      <c r="B12" s="1">
        <f>'rockfish release'!K12</f>
        <v>2281.7764097529202</v>
      </c>
      <c r="C12" s="1">
        <f>'rockfish release'!K96</f>
        <v>1240.4775701253629</v>
      </c>
      <c r="D12" s="1">
        <f>'rockfish release'!K138</f>
        <v>4373.0241477339532</v>
      </c>
      <c r="E12" s="1">
        <f>'rockfish release'!K33</f>
        <v>791.9073225628174</v>
      </c>
      <c r="F12" s="1">
        <f>'rockfish release'!K54</f>
        <v>1132.0831637332799</v>
      </c>
      <c r="G12" s="2">
        <f t="shared" si="0"/>
        <v>9819.2686139083344</v>
      </c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>
        <v>2009</v>
      </c>
      <c r="B13" s="1">
        <f>'rockfish release'!K13</f>
        <v>2399.9316105269454</v>
      </c>
      <c r="C13" s="1">
        <f>'rockfish release'!K97</f>
        <v>876.03571193997368</v>
      </c>
      <c r="D13" s="1">
        <f>'rockfish release'!K139</f>
        <v>3680.0465192112561</v>
      </c>
      <c r="E13" s="1">
        <f>'rockfish release'!K34</f>
        <v>957.1749377063619</v>
      </c>
      <c r="F13" s="1">
        <f>'rockfish release'!K55</f>
        <v>465.50378265431704</v>
      </c>
      <c r="G13" s="2">
        <f t="shared" si="0"/>
        <v>8378.6925620388538</v>
      </c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>
        <v>2010</v>
      </c>
      <c r="B14" s="1">
        <f>'rockfish release'!K14</f>
        <v>2155.9487933442188</v>
      </c>
      <c r="C14" s="1">
        <f>'rockfish release'!K98</f>
        <v>1662.6800247023989</v>
      </c>
      <c r="D14" s="1">
        <f>'rockfish release'!K140</f>
        <v>2724.4080153614086</v>
      </c>
      <c r="E14" s="1">
        <f>'rockfish release'!K35</f>
        <v>725.80027650539967</v>
      </c>
      <c r="F14" s="1">
        <f>'rockfish release'!K56</f>
        <v>263.05095410347502</v>
      </c>
      <c r="G14" s="2">
        <f t="shared" si="0"/>
        <v>7531.8880640169018</v>
      </c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>
        <v>2011</v>
      </c>
      <c r="B15" s="1">
        <f>'rockfish release'!K15</f>
        <v>5205.8461538461534</v>
      </c>
      <c r="C15" s="1">
        <f>'rockfish release'!K99</f>
        <v>562.08754208754203</v>
      </c>
      <c r="D15" s="1">
        <f>'rockfish release'!K141</f>
        <v>3835.6798149500855</v>
      </c>
      <c r="E15" s="1">
        <f>'rockfish release'!K36</f>
        <v>399</v>
      </c>
      <c r="F15" s="1">
        <f>'rockfish release'!K57</f>
        <v>231</v>
      </c>
      <c r="G15" s="2">
        <f t="shared" si="0"/>
        <v>10233.613510883781</v>
      </c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>
        <v>2012</v>
      </c>
      <c r="B16" s="1">
        <f>'rockfish release'!K16</f>
        <v>2063.9967105263158</v>
      </c>
      <c r="C16" s="1">
        <f>'rockfish release'!K100</f>
        <v>998.47058823529403</v>
      </c>
      <c r="D16" s="1">
        <f>'rockfish release'!K142</f>
        <v>5144.1969775924963</v>
      </c>
      <c r="E16" s="1">
        <f>'rockfish release'!K37</f>
        <v>1069.1747146619844</v>
      </c>
      <c r="F16" s="1">
        <f>'rockfish release'!K58</f>
        <v>227.41176470588238</v>
      </c>
      <c r="G16" s="2">
        <f t="shared" si="0"/>
        <v>9503.2507557219724</v>
      </c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>
        <v>2013</v>
      </c>
      <c r="B17" s="1">
        <f>'rockfish release'!K17</f>
        <v>2394.3778677462888</v>
      </c>
      <c r="C17" s="1">
        <f>'rockfish release'!K101</f>
        <v>682.37016052880074</v>
      </c>
      <c r="D17" s="1">
        <f>'rockfish release'!K143</f>
        <v>1640.9872340425534</v>
      </c>
      <c r="E17" s="1">
        <f>'rockfish release'!K38</f>
        <v>1134.258394160584</v>
      </c>
      <c r="F17" s="1">
        <f>'rockfish release'!K59</f>
        <v>239.73284671532846</v>
      </c>
      <c r="G17" s="2">
        <f t="shared" si="0"/>
        <v>6091.7265031935558</v>
      </c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>
        <v>2014</v>
      </c>
      <c r="B18" s="1">
        <f>'rockfish release'!K18</f>
        <v>4342.3738450604123</v>
      </c>
      <c r="C18" s="1">
        <f>'rockfish release'!K102</f>
        <v>869.06521040796656</v>
      </c>
      <c r="D18" s="1">
        <f>'rockfish release'!K144</f>
        <v>2217.2714932126696</v>
      </c>
      <c r="E18" s="1">
        <f>'rockfish release'!K39</f>
        <v>3228.6711409395971</v>
      </c>
      <c r="F18" s="1">
        <f>'rockfish release'!K60</f>
        <v>680.77852348993281</v>
      </c>
      <c r="G18" s="2">
        <f t="shared" si="0"/>
        <v>11338.160213110579</v>
      </c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>
        <v>2015</v>
      </c>
      <c r="B19" s="1">
        <f>'rockfish release'!K19</f>
        <v>1977.3732283464567</v>
      </c>
      <c r="C19" s="1">
        <f>'rockfish release'!K103</f>
        <v>820.5452898550725</v>
      </c>
      <c r="D19" s="1">
        <f>'rockfish release'!K145</f>
        <v>2668.1167675329298</v>
      </c>
      <c r="E19" s="1">
        <f>'rockfish release'!K40</f>
        <v>1122.0404761904763</v>
      </c>
      <c r="F19" s="1">
        <f>'rockfish release'!K61</f>
        <v>35.896031746031746</v>
      </c>
      <c r="G19" s="2">
        <f t="shared" si="0"/>
        <v>6623.9717936709667</v>
      </c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>
        <v>2016</v>
      </c>
      <c r="B20" s="1">
        <f>'rockfish release'!K20</f>
        <v>2255.8292783505153</v>
      </c>
      <c r="C20" s="1">
        <f>'rockfish release'!K104</f>
        <v>1744.6029173419772</v>
      </c>
      <c r="D20" s="1">
        <f>'rockfish release'!K146</f>
        <v>2335.9730500951173</v>
      </c>
      <c r="E20" s="1">
        <f>'rockfish release'!K41</f>
        <v>2178.2680837563453</v>
      </c>
      <c r="F20" s="1">
        <f>'rockfish release'!K62</f>
        <v>531.28489847715741</v>
      </c>
      <c r="G20" s="2">
        <f t="shared" si="0"/>
        <v>9045.9582280211125</v>
      </c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>
        <v>2017</v>
      </c>
      <c r="B21" s="1">
        <f>'rockfish release'!K21</f>
        <v>1501.3143183114662</v>
      </c>
      <c r="C21" s="1">
        <f>'rockfish release'!K105</f>
        <v>3273.141304347826</v>
      </c>
      <c r="D21" s="1">
        <f>'rockfish release'!K147</f>
        <v>1078.3109112240907</v>
      </c>
      <c r="E21" s="1">
        <f>'rockfish release'!K42</f>
        <v>2481.6699029126212</v>
      </c>
      <c r="F21" s="1">
        <f>'rockfish release'!K63</f>
        <v>427.51456310679612</v>
      </c>
      <c r="G21" s="2">
        <f t="shared" si="0"/>
        <v>8761.9509999027996</v>
      </c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>
        <v>2018</v>
      </c>
      <c r="B22" s="1">
        <f>'rockfish release'!K22</f>
        <v>1449.0351201478743</v>
      </c>
      <c r="C22" s="1">
        <f>'rockfish release'!K106</f>
        <v>948.11574697173626</v>
      </c>
      <c r="D22" s="1">
        <f>'rockfish release'!K148</f>
        <v>1114.122735042735</v>
      </c>
      <c r="E22" s="1">
        <f>'rockfish release'!K43</f>
        <v>2478.9239690721647</v>
      </c>
      <c r="F22" s="1">
        <f>'rockfish release'!K64</f>
        <v>198.71134020618555</v>
      </c>
      <c r="G22" s="2">
        <f t="shared" si="0"/>
        <v>6188.9089114406961</v>
      </c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>
        <v>2019</v>
      </c>
      <c r="B23" s="1">
        <f>'rockfish release'!K23</f>
        <v>2923.5684702738808</v>
      </c>
      <c r="C23" s="1">
        <f>'rockfish release'!K107</f>
        <v>1112.3878923766817</v>
      </c>
      <c r="D23" s="1">
        <f>'rockfish release'!K149</f>
        <v>5150.0983074426158</v>
      </c>
      <c r="E23" s="1">
        <f>'rockfish release'!K44</f>
        <v>1694.8298969072166</v>
      </c>
      <c r="F23" s="1">
        <f>'rockfish release'!K65</f>
        <v>44.151030927835052</v>
      </c>
      <c r="G23" s="2">
        <f t="shared" ref="G23" si="1">SUM(B23:F23)</f>
        <v>10925.035597928229</v>
      </c>
      <c r="H23" s="2"/>
      <c r="I23" s="2"/>
      <c r="J23" s="2"/>
      <c r="K23" s="2"/>
      <c r="L23" s="2"/>
      <c r="M23" s="2"/>
      <c r="N23" s="2"/>
      <c r="O23" s="2"/>
    </row>
    <row r="25" spans="1:15" x14ac:dyDescent="0.25">
      <c r="A25" s="93" t="s">
        <v>124</v>
      </c>
      <c r="B25" s="93"/>
      <c r="C25" s="93"/>
      <c r="D25" s="93"/>
      <c r="E25" s="93"/>
      <c r="F25" s="93"/>
      <c r="G25" s="93"/>
      <c r="H25" s="93"/>
      <c r="I25" s="93"/>
      <c r="J25" s="93"/>
    </row>
    <row r="26" spans="1:15" x14ac:dyDescent="0.25">
      <c r="A26" t="s">
        <v>23</v>
      </c>
      <c r="B26" s="93" t="s">
        <v>31</v>
      </c>
      <c r="C26" s="93"/>
      <c r="D26" s="93" t="s">
        <v>33</v>
      </c>
      <c r="E26" s="93"/>
      <c r="F26" s="93" t="s">
        <v>54</v>
      </c>
      <c r="G26" s="93"/>
      <c r="H26" s="93" t="s">
        <v>38</v>
      </c>
      <c r="I26" s="93"/>
      <c r="J26" s="93" t="s">
        <v>51</v>
      </c>
      <c r="K26" s="93"/>
      <c r="L26" s="93" t="s">
        <v>152</v>
      </c>
      <c r="M26" s="93"/>
      <c r="N26" s="93"/>
      <c r="O26" s="93"/>
    </row>
    <row r="27" spans="1:15" x14ac:dyDescent="0.25">
      <c r="B27" s="84" t="s">
        <v>157</v>
      </c>
      <c r="C27" s="84" t="s">
        <v>156</v>
      </c>
      <c r="D27" s="84" t="s">
        <v>157</v>
      </c>
      <c r="E27" s="84" t="s">
        <v>156</v>
      </c>
      <c r="F27" s="84" t="s">
        <v>157</v>
      </c>
      <c r="G27" s="84" t="s">
        <v>156</v>
      </c>
      <c r="H27" s="84" t="s">
        <v>157</v>
      </c>
      <c r="I27" s="84" t="s">
        <v>156</v>
      </c>
      <c r="J27" s="84" t="s">
        <v>157</v>
      </c>
      <c r="K27" s="84" t="s">
        <v>156</v>
      </c>
      <c r="L27" s="84" t="s">
        <v>157</v>
      </c>
      <c r="M27" s="84" t="s">
        <v>153</v>
      </c>
      <c r="N27" s="84" t="s">
        <v>154</v>
      </c>
      <c r="O27" s="84" t="s">
        <v>155</v>
      </c>
    </row>
    <row r="28" spans="1:15" x14ac:dyDescent="0.25">
      <c r="A28">
        <v>1999</v>
      </c>
      <c r="B28" s="1">
        <f>'BRF release'!V4</f>
        <v>973.66699856599962</v>
      </c>
      <c r="C28" s="1">
        <f>'BRF release'!W4</f>
        <v>66252.078139441292</v>
      </c>
      <c r="D28" s="1">
        <f>'BRF release'!V88</f>
        <v>399.75416623550194</v>
      </c>
      <c r="E28" s="1">
        <f>'BRF release'!W88</f>
        <v>35895.657853481542</v>
      </c>
      <c r="F28" s="1">
        <f>'BRF release'!V130</f>
        <v>3661.0687399505832</v>
      </c>
      <c r="G28" s="1">
        <f>'BRF release'!W130</f>
        <v>1692657.5801153716</v>
      </c>
      <c r="H28" s="1">
        <f>'BRF release'!V25</f>
        <v>207.76067748950055</v>
      </c>
      <c r="I28" s="1">
        <f>'BRF release'!W25</f>
        <v>14951.052865652624</v>
      </c>
      <c r="J28" s="1">
        <f>'BRF release'!V46</f>
        <v>155.0431313251558</v>
      </c>
      <c r="K28" s="1">
        <f>'BRF release'!W46</f>
        <v>2488.877459990988</v>
      </c>
      <c r="L28" s="2">
        <f>J28+H28+F28+D28+B28</f>
        <v>5397.2937135667416</v>
      </c>
      <c r="M28" s="1">
        <f>SUM(E28,G28,I28,K28,C28)</f>
        <v>1812245.2464339382</v>
      </c>
      <c r="N28">
        <f>SQRT(M28)</f>
        <v>1346.1965853596339</v>
      </c>
      <c r="O28" s="19">
        <f>N28/L28</f>
        <v>0.24942066465195478</v>
      </c>
    </row>
    <row r="29" spans="1:15" x14ac:dyDescent="0.25">
      <c r="A29">
        <v>2000</v>
      </c>
      <c r="B29" s="1">
        <f>'BRF release'!V5</f>
        <v>2591.0095970834077</v>
      </c>
      <c r="C29" s="1">
        <f>'BRF release'!W5</f>
        <v>484639.45040805906</v>
      </c>
      <c r="D29" s="1">
        <f>'BRF release'!V89</f>
        <v>1308.4547682763161</v>
      </c>
      <c r="E29" s="1">
        <f>'BRF release'!W89</f>
        <v>296391.12774734147</v>
      </c>
      <c r="F29" s="1">
        <f>'BRF release'!V131</f>
        <v>4466.2219040187701</v>
      </c>
      <c r="G29" s="1">
        <f>'BRF release'!W131</f>
        <v>2568143.5919635473</v>
      </c>
      <c r="H29" s="1">
        <f>'BRF release'!V26</f>
        <v>374.72851300375294</v>
      </c>
      <c r="I29" s="1">
        <f>'BRF release'!W26</f>
        <v>30923.651211144177</v>
      </c>
      <c r="J29" s="1">
        <f>'BRF release'!V47</f>
        <v>99.946334341699654</v>
      </c>
      <c r="K29" s="1">
        <f>'BRF release'!W47</f>
        <v>1670.9461927104994</v>
      </c>
      <c r="L29" s="2">
        <f t="shared" ref="L29:L48" si="2">J29+H29+F29+D29+B29</f>
        <v>8840.3611167239469</v>
      </c>
      <c r="M29" s="1">
        <f t="shared" ref="M29:M48" si="3">SUM(E29,G29,I29,K29,C29)</f>
        <v>3381768.767522803</v>
      </c>
      <c r="N29">
        <f t="shared" ref="N29:N48" si="4">SQRT(M29)</f>
        <v>1838.9586095186598</v>
      </c>
      <c r="O29" s="19">
        <f t="shared" ref="O29:O48" si="5">N29/L29</f>
        <v>0.20801849440740261</v>
      </c>
    </row>
    <row r="30" spans="1:15" x14ac:dyDescent="0.25">
      <c r="A30">
        <v>2001</v>
      </c>
      <c r="B30" s="1">
        <f>'BRF release'!V6</f>
        <v>1209.9897882827454</v>
      </c>
      <c r="C30" s="1">
        <f>'BRF release'!W6</f>
        <v>121988.14747208403</v>
      </c>
      <c r="D30" s="1">
        <f>'BRF release'!V90</f>
        <v>531.45804354244501</v>
      </c>
      <c r="E30" s="1">
        <f>'BRF release'!W90</f>
        <v>75587.583023820305</v>
      </c>
      <c r="F30" s="1">
        <f>'BRF release'!V132</f>
        <v>4482.0998375259041</v>
      </c>
      <c r="G30" s="1">
        <f>'BRF release'!W132</f>
        <v>2659774.8160441625</v>
      </c>
      <c r="H30" s="1">
        <f>'BRF release'!V27</f>
        <v>390.3879323192902</v>
      </c>
      <c r="I30" s="1">
        <f>'BRF release'!W27</f>
        <v>36887.741907031144</v>
      </c>
      <c r="J30" s="1">
        <f>'BRF release'!V48</f>
        <v>31.208625541077495</v>
      </c>
      <c r="K30" s="1">
        <f>'BRF release'!W48</f>
        <v>365.89141918903545</v>
      </c>
      <c r="L30" s="2">
        <f t="shared" si="2"/>
        <v>6645.1442272114618</v>
      </c>
      <c r="M30" s="1">
        <f t="shared" si="3"/>
        <v>2894604.1798662874</v>
      </c>
      <c r="N30">
        <f t="shared" si="4"/>
        <v>1701.3536316316745</v>
      </c>
      <c r="O30" s="19">
        <f t="shared" si="5"/>
        <v>0.25602960198587332</v>
      </c>
    </row>
    <row r="31" spans="1:15" x14ac:dyDescent="0.25">
      <c r="A31">
        <v>2002</v>
      </c>
      <c r="B31" s="1">
        <f>'BRF release'!V7</f>
        <v>840.76619164476983</v>
      </c>
      <c r="C31" s="1">
        <f>'BRF release'!W7</f>
        <v>41392.181430596487</v>
      </c>
      <c r="D31" s="1">
        <f>'BRF release'!V91</f>
        <v>822.94453634238675</v>
      </c>
      <c r="E31" s="1">
        <f>'BRF release'!W91</f>
        <v>75875.501469744326</v>
      </c>
      <c r="F31" s="1">
        <f>'BRF release'!V133</f>
        <v>3651.5630277237524</v>
      </c>
      <c r="G31" s="1">
        <f>'BRF release'!W133</f>
        <v>1506552.0013941305</v>
      </c>
      <c r="H31" s="1">
        <f>'BRF release'!V28</f>
        <v>357.49042333542798</v>
      </c>
      <c r="I31" s="1">
        <f>'BRF release'!W28</f>
        <v>18503.596692076851</v>
      </c>
      <c r="J31" s="1">
        <f>'BRF release'!V49</f>
        <v>72.653288051436817</v>
      </c>
      <c r="K31" s="1">
        <f>'BRF release'!W49</f>
        <v>427.6152307908327</v>
      </c>
      <c r="L31" s="2">
        <f t="shared" si="2"/>
        <v>5745.4174670977736</v>
      </c>
      <c r="M31" s="1">
        <f t="shared" si="3"/>
        <v>1642750.896217339</v>
      </c>
      <c r="N31">
        <f t="shared" si="4"/>
        <v>1281.6984419969226</v>
      </c>
      <c r="O31" s="19">
        <f t="shared" si="5"/>
        <v>0.22308186469248104</v>
      </c>
    </row>
    <row r="32" spans="1:15" x14ac:dyDescent="0.25">
      <c r="A32">
        <v>2003</v>
      </c>
      <c r="B32" s="1">
        <f>'BRF release'!V8</f>
        <v>986.65470357203037</v>
      </c>
      <c r="C32" s="1">
        <f>'BRF release'!W8</f>
        <v>79062.706425784738</v>
      </c>
      <c r="D32" s="1">
        <f>'BRF release'!V92</f>
        <v>1027.2621422402008</v>
      </c>
      <c r="E32" s="1">
        <f>'BRF release'!W92</f>
        <v>155919.64559553494</v>
      </c>
      <c r="F32" s="1">
        <f>'BRF release'!V134</f>
        <v>6701.0135153589781</v>
      </c>
      <c r="G32" s="1">
        <f>'BRF release'!W134</f>
        <v>5781125.513085193</v>
      </c>
      <c r="H32" s="1">
        <f>'BRF release'!V29</f>
        <v>690.28574297793216</v>
      </c>
      <c r="I32" s="1">
        <f>'BRF release'!W29</f>
        <v>66807.428612588614</v>
      </c>
      <c r="J32" s="1">
        <f>'BRF release'!V50</f>
        <v>166.95835829582848</v>
      </c>
      <c r="K32" s="1">
        <f>'BRF release'!W50</f>
        <v>3007.1365469077728</v>
      </c>
      <c r="L32" s="2">
        <f t="shared" si="2"/>
        <v>9572.1744624449693</v>
      </c>
      <c r="M32" s="1">
        <f t="shared" si="3"/>
        <v>6085922.4302660096</v>
      </c>
      <c r="N32">
        <f t="shared" si="4"/>
        <v>2466.9662401958421</v>
      </c>
      <c r="O32" s="19">
        <f t="shared" si="5"/>
        <v>0.25772265746666284</v>
      </c>
    </row>
    <row r="33" spans="1:15" x14ac:dyDescent="0.25">
      <c r="A33">
        <v>2004</v>
      </c>
      <c r="B33" s="1">
        <f>'BRF release'!V9</f>
        <v>813.05636666936402</v>
      </c>
      <c r="C33" s="1">
        <f>'BRF release'!W9</f>
        <v>76578.972764268998</v>
      </c>
      <c r="D33" s="1">
        <f>'BRF release'!V93</f>
        <v>528.30325308977831</v>
      </c>
      <c r="E33" s="1">
        <f>'BRF release'!W93</f>
        <v>46903.012486159787</v>
      </c>
      <c r="F33" s="1">
        <f>'BRF release'!V135</f>
        <v>3695.9746960634106</v>
      </c>
      <c r="G33" s="1">
        <f>'BRF release'!W135</f>
        <v>2072948.8114579269</v>
      </c>
      <c r="H33" s="1">
        <f>'BRF release'!V30</f>
        <v>293.64288108694836</v>
      </c>
      <c r="I33" s="1">
        <f>'BRF release'!W30</f>
        <v>18107.492088479219</v>
      </c>
      <c r="J33" s="1">
        <f>'BRF release'!V51</f>
        <v>31.204594519662443</v>
      </c>
      <c r="K33" s="1">
        <f>'BRF release'!W51</f>
        <v>122.25102849827519</v>
      </c>
      <c r="L33" s="2">
        <f t="shared" si="2"/>
        <v>5362.1817914291642</v>
      </c>
      <c r="M33" s="1">
        <f t="shared" si="3"/>
        <v>2214660.5398253328</v>
      </c>
      <c r="N33">
        <f t="shared" si="4"/>
        <v>1488.1735583678851</v>
      </c>
      <c r="O33" s="19">
        <f t="shared" si="5"/>
        <v>0.27753135127693002</v>
      </c>
    </row>
    <row r="34" spans="1:15" x14ac:dyDescent="0.25">
      <c r="A34">
        <v>2005</v>
      </c>
      <c r="B34" s="1">
        <f>'BRF release'!V10</f>
        <v>1908.9465318717607</v>
      </c>
      <c r="C34" s="1">
        <f>'BRF release'!W10</f>
        <v>300224.80379202805</v>
      </c>
      <c r="D34" s="1">
        <f>'BRF release'!V94</f>
        <v>886.23583001064424</v>
      </c>
      <c r="E34" s="1">
        <f>'BRF release'!W94</f>
        <v>140560.11048923287</v>
      </c>
      <c r="F34" s="1">
        <f>'BRF release'!V136</f>
        <v>9636.4473544578432</v>
      </c>
      <c r="G34" s="1">
        <f>'BRF release'!W136</f>
        <v>12397413.164314231</v>
      </c>
      <c r="H34" s="1">
        <f>'BRF release'!V31</f>
        <v>491.50264878463781</v>
      </c>
      <c r="I34" s="1">
        <f>'BRF release'!W31</f>
        <v>35219.007751644574</v>
      </c>
      <c r="J34" s="1">
        <f>'BRF release'!V52</f>
        <v>136.4917462404737</v>
      </c>
      <c r="K34" s="1">
        <f>'BRF release'!W52</f>
        <v>2518.7567560197544</v>
      </c>
      <c r="L34" s="2">
        <f t="shared" si="2"/>
        <v>13059.62411136536</v>
      </c>
      <c r="M34" s="1">
        <f t="shared" si="3"/>
        <v>12875935.843103154</v>
      </c>
      <c r="N34">
        <f t="shared" si="4"/>
        <v>3588.3054277894398</v>
      </c>
      <c r="O34" s="19">
        <f t="shared" si="5"/>
        <v>0.27476330078035371</v>
      </c>
    </row>
    <row r="35" spans="1:15" x14ac:dyDescent="0.25">
      <c r="A35">
        <v>2006</v>
      </c>
      <c r="B35" s="1">
        <f>'BRF release'!V11</f>
        <v>1057.2159545182903</v>
      </c>
      <c r="C35" s="1">
        <f>'BRF release'!W11</f>
        <v>99092.344100164395</v>
      </c>
      <c r="D35" s="1">
        <f>'BRF release'!V95</f>
        <v>995.30733705228022</v>
      </c>
      <c r="E35" s="1">
        <f>'BRF release'!W95</f>
        <v>161877.45767062326</v>
      </c>
      <c r="F35" s="1">
        <f>'BRF release'!V137</f>
        <v>3777.1239570567332</v>
      </c>
      <c r="G35" s="1">
        <f>'BRF release'!W137</f>
        <v>1957579.0984141466</v>
      </c>
      <c r="H35" s="1">
        <f>'BRF release'!V32</f>
        <v>610.70587206752987</v>
      </c>
      <c r="I35" s="1">
        <f>'BRF release'!W32</f>
        <v>56182.232618209549</v>
      </c>
      <c r="J35" s="1">
        <f>'BRF release'!V53</f>
        <v>96.642384954205468</v>
      </c>
      <c r="K35" s="1">
        <f>'BRF release'!W53</f>
        <v>1211.9643807008995</v>
      </c>
      <c r="L35" s="2">
        <f t="shared" si="2"/>
        <v>6536.9955056490389</v>
      </c>
      <c r="M35" s="1">
        <f t="shared" si="3"/>
        <v>2275943.0971838445</v>
      </c>
      <c r="N35">
        <f t="shared" si="4"/>
        <v>1508.622914178306</v>
      </c>
      <c r="O35" s="19">
        <f t="shared" si="5"/>
        <v>0.23078230861174798</v>
      </c>
    </row>
    <row r="36" spans="1:15" x14ac:dyDescent="0.25">
      <c r="A36">
        <v>2007</v>
      </c>
      <c r="B36" s="1">
        <f>'BRF release'!V12</f>
        <v>3066.0988883752607</v>
      </c>
      <c r="C36" s="1">
        <f>'BRF release'!W12</f>
        <v>1422879.2758561529</v>
      </c>
      <c r="D36" s="1">
        <f>'BRF release'!V96</f>
        <v>3353.1833030420698</v>
      </c>
      <c r="E36" s="1">
        <f>'BRF release'!W96</f>
        <v>2126571.4671200952</v>
      </c>
      <c r="F36" s="1">
        <f>'BRF release'!V138</f>
        <v>3739.6479450060251</v>
      </c>
      <c r="G36" s="1">
        <f>'BRF release'!W138</f>
        <v>2647681.7521157698</v>
      </c>
      <c r="H36" s="1">
        <f>'BRF release'!V33</f>
        <v>350.03444725857707</v>
      </c>
      <c r="I36" s="1">
        <f>'BRF release'!W33</f>
        <v>37163.87254828681</v>
      </c>
      <c r="J36" s="1">
        <f>'BRF release'!V54</f>
        <v>588.624565332918</v>
      </c>
      <c r="K36" s="1">
        <f>'BRF release'!W54</f>
        <v>53283.670244048852</v>
      </c>
      <c r="L36" s="2">
        <f t="shared" si="2"/>
        <v>11097.58914901485</v>
      </c>
      <c r="M36" s="1">
        <f t="shared" si="3"/>
        <v>6287580.0378843546</v>
      </c>
      <c r="N36">
        <f t="shared" si="4"/>
        <v>2507.5047433423442</v>
      </c>
      <c r="O36" s="19">
        <f t="shared" si="5"/>
        <v>0.22595040325176746</v>
      </c>
    </row>
    <row r="37" spans="1:15" x14ac:dyDescent="0.25">
      <c r="A37">
        <v>2008</v>
      </c>
      <c r="B37" s="1">
        <f>'BRF release'!V13</f>
        <v>1771.8560007287658</v>
      </c>
      <c r="C37" s="1">
        <f>'BRF release'!W13</f>
        <v>234122.87662848996</v>
      </c>
      <c r="D37" s="1">
        <f>'BRF release'!V97</f>
        <v>975.331627752759</v>
      </c>
      <c r="E37" s="1">
        <f>'BRF release'!W97</f>
        <v>146911.89977213691</v>
      </c>
      <c r="F37" s="1">
        <f>'BRF release'!V139</f>
        <v>3166.865245372866</v>
      </c>
      <c r="G37" s="1">
        <f>'BRF release'!W139</f>
        <v>1311386.7382730995</v>
      </c>
      <c r="H37" s="1">
        <f>'BRF release'!V34</f>
        <v>563.22372255458424</v>
      </c>
      <c r="I37" s="1">
        <f>'BRF release'!W34</f>
        <v>46791.825414427949</v>
      </c>
      <c r="J37" s="1">
        <f>'BRF release'!V55</f>
        <v>973.54868547837964</v>
      </c>
      <c r="K37" s="1">
        <f>'BRF release'!W55</f>
        <v>96877.044933110781</v>
      </c>
      <c r="L37" s="2">
        <f t="shared" si="2"/>
        <v>7450.8252818873552</v>
      </c>
      <c r="M37" s="1">
        <f t="shared" si="3"/>
        <v>1836090.3850212651</v>
      </c>
      <c r="N37">
        <f t="shared" si="4"/>
        <v>1355.0241270993167</v>
      </c>
      <c r="O37" s="19">
        <f t="shared" si="5"/>
        <v>0.18186228717419045</v>
      </c>
    </row>
    <row r="38" spans="1:15" x14ac:dyDescent="0.25">
      <c r="A38">
        <v>2009</v>
      </c>
      <c r="B38" s="1">
        <f>'BRF release'!V14</f>
        <v>1587.4993635393212</v>
      </c>
      <c r="C38" s="1">
        <f>'BRF release'!W14</f>
        <v>173302.15986384667</v>
      </c>
      <c r="D38" s="1">
        <f>'BRF release'!V98</f>
        <v>737.57878010332354</v>
      </c>
      <c r="E38" s="1">
        <f>'BRF release'!W98</f>
        <v>46881.431182803273</v>
      </c>
      <c r="F38" s="1">
        <f>'BRF release'!V140</f>
        <v>2261.2759949148003</v>
      </c>
      <c r="G38" s="1">
        <f>'BRF release'!W140</f>
        <v>613427.96465049975</v>
      </c>
      <c r="H38" s="1">
        <f>'BRF release'!V35</f>
        <v>608.78730161242436</v>
      </c>
      <c r="I38" s="1">
        <f>'BRF release'!W35</f>
        <v>45115.251852402296</v>
      </c>
      <c r="J38" s="1">
        <f>'BRF release'!V56</f>
        <v>406.25211378373444</v>
      </c>
      <c r="K38" s="1">
        <f>'BRF release'!W56</f>
        <v>10415.354152621396</v>
      </c>
      <c r="L38" s="2">
        <f t="shared" si="2"/>
        <v>5601.3935539536033</v>
      </c>
      <c r="M38" s="1">
        <f t="shared" si="3"/>
        <v>889142.1617021733</v>
      </c>
      <c r="N38">
        <f t="shared" si="4"/>
        <v>942.943350208364</v>
      </c>
      <c r="O38" s="19">
        <f t="shared" si="5"/>
        <v>0.16834084966995599</v>
      </c>
    </row>
    <row r="39" spans="1:15" x14ac:dyDescent="0.25">
      <c r="A39">
        <v>2010</v>
      </c>
      <c r="B39" s="1">
        <f>'BRF release'!V15</f>
        <v>1218.6368347045352</v>
      </c>
      <c r="C39" s="1">
        <f>'BRF release'!W15</f>
        <v>245241.12213565366</v>
      </c>
      <c r="D39" s="1">
        <f>'BRF release'!V99</f>
        <v>1294.8818683537847</v>
      </c>
      <c r="E39" s="1">
        <f>'BRF release'!W99</f>
        <v>305510.88605456293</v>
      </c>
      <c r="F39" s="1">
        <f>'BRF release'!V141</f>
        <v>1772.8213459704029</v>
      </c>
      <c r="G39" s="1">
        <f>'BRF release'!W141</f>
        <v>599488.73800567456</v>
      </c>
      <c r="H39" s="1">
        <f>'BRF release'!V36</f>
        <v>388.01843672684174</v>
      </c>
      <c r="I39" s="1">
        <f>'BRF release'!W36</f>
        <v>45889.716977924552</v>
      </c>
      <c r="J39" s="1">
        <f>'BRF release'!V57</f>
        <v>157.55259879007929</v>
      </c>
      <c r="K39" s="1">
        <f>'BRF release'!W57</f>
        <v>5994.2089752165357</v>
      </c>
      <c r="L39" s="2">
        <f t="shared" si="2"/>
        <v>4831.9110845456444</v>
      </c>
      <c r="M39" s="1">
        <f t="shared" si="3"/>
        <v>1202124.6721490324</v>
      </c>
      <c r="N39">
        <f t="shared" si="4"/>
        <v>1096.4144618478144</v>
      </c>
      <c r="O39" s="19">
        <f t="shared" si="5"/>
        <v>0.22691114191951503</v>
      </c>
    </row>
    <row r="40" spans="1:15" x14ac:dyDescent="0.25">
      <c r="A40">
        <v>2011</v>
      </c>
      <c r="B40" s="1">
        <f>'BRF release'!V16</f>
        <v>3887.4223551269224</v>
      </c>
      <c r="C40" s="1">
        <f>'BRF release'!W16</f>
        <v>5712738.074515773</v>
      </c>
      <c r="D40" s="1">
        <f>'BRF release'!V100</f>
        <v>511.85134372155886</v>
      </c>
      <c r="E40" s="1">
        <f>'BRF release'!W100</f>
        <v>8247.9359499272068</v>
      </c>
      <c r="F40" s="1">
        <f>'BRF release'!V142</f>
        <v>2863.4927065059419</v>
      </c>
      <c r="G40" s="1">
        <f>'BRF release'!W142</f>
        <v>1326215.2827309174</v>
      </c>
      <c r="H40" s="1">
        <f>'BRF release'!V37</f>
        <v>276.80434796100002</v>
      </c>
      <c r="I40" s="1">
        <f>'BRF release'!W37</f>
        <v>6159.0377504634243</v>
      </c>
      <c r="J40" s="1">
        <f>'BRF release'!V58</f>
        <v>207.30769223999999</v>
      </c>
      <c r="K40" s="1">
        <f>'BRF release'!W58</f>
        <v>2166.4543737399126</v>
      </c>
      <c r="L40" s="2">
        <f t="shared" si="2"/>
        <v>7746.8784455554232</v>
      </c>
      <c r="M40" s="1">
        <f t="shared" si="3"/>
        <v>7055526.7853208212</v>
      </c>
      <c r="N40">
        <f t="shared" si="4"/>
        <v>2656.2241594641105</v>
      </c>
      <c r="O40" s="19">
        <f t="shared" si="5"/>
        <v>0.34287670551847271</v>
      </c>
    </row>
    <row r="41" spans="1:15" x14ac:dyDescent="0.25">
      <c r="A41">
        <v>2012</v>
      </c>
      <c r="B41" s="1">
        <f>'BRF release'!V17</f>
        <v>1445.4053634776087</v>
      </c>
      <c r="C41" s="1">
        <f>'BRF release'!W17</f>
        <v>382679.36819562886</v>
      </c>
      <c r="D41" s="1">
        <f>'BRF release'!V101</f>
        <v>835.3747668412941</v>
      </c>
      <c r="E41" s="1">
        <f>'BRF release'!W101</f>
        <v>826621.0865799709</v>
      </c>
      <c r="F41" s="1">
        <f>'BRF release'!V143</f>
        <v>3817.2718899088964</v>
      </c>
      <c r="G41" s="1">
        <f>'BRF release'!W143</f>
        <v>13856390.393881859</v>
      </c>
      <c r="H41" s="1">
        <f>'BRF release'!V38</f>
        <v>732.03397393002911</v>
      </c>
      <c r="I41" s="1">
        <f>'BRF release'!W38</f>
        <v>93390.880197292427</v>
      </c>
      <c r="J41" s="1">
        <f>'BRF release'!V59</f>
        <v>180.79323035788235</v>
      </c>
      <c r="K41" s="1">
        <f>'BRF release'!W59</f>
        <v>4247.6149232050093</v>
      </c>
      <c r="L41" s="2">
        <f t="shared" si="2"/>
        <v>7010.879224515711</v>
      </c>
      <c r="M41" s="1">
        <f t="shared" si="3"/>
        <v>15163329.343777956</v>
      </c>
      <c r="N41">
        <f t="shared" si="4"/>
        <v>3894.0119855719445</v>
      </c>
      <c r="O41" s="19">
        <f t="shared" si="5"/>
        <v>0.55542420014244798</v>
      </c>
    </row>
    <row r="42" spans="1:15" x14ac:dyDescent="0.25">
      <c r="A42">
        <v>2013</v>
      </c>
      <c r="B42" s="1">
        <f>'BRF release'!V18</f>
        <v>1286.6988383326573</v>
      </c>
      <c r="C42" s="1">
        <f>'BRF release'!W18</f>
        <v>292106.71915430634</v>
      </c>
      <c r="D42" s="1">
        <f>'BRF release'!V102</f>
        <v>623.73682358193946</v>
      </c>
      <c r="E42" s="1">
        <f>'BRF release'!W102</f>
        <v>32284.181682883613</v>
      </c>
      <c r="F42" s="1">
        <f>'BRF release'!V144</f>
        <v>1015.0626160596895</v>
      </c>
      <c r="G42" s="1">
        <f>'BRF release'!W144</f>
        <v>210174.89238148325</v>
      </c>
      <c r="H42" s="1">
        <f>'BRF release'!V39</f>
        <v>593.31732681544815</v>
      </c>
      <c r="I42" s="1">
        <f>'BRF release'!W39</f>
        <v>60207.079735255014</v>
      </c>
      <c r="J42" s="1">
        <f>'BRF release'!V60</f>
        <v>206.11950009321461</v>
      </c>
      <c r="K42" s="1">
        <f>'BRF release'!W60</f>
        <v>2770.4122219159444</v>
      </c>
      <c r="L42" s="2">
        <f t="shared" si="2"/>
        <v>3724.9351048829485</v>
      </c>
      <c r="M42" s="1">
        <f t="shared" si="3"/>
        <v>597543.2851758441</v>
      </c>
      <c r="N42">
        <f t="shared" si="4"/>
        <v>773.00924003264288</v>
      </c>
      <c r="O42" s="19">
        <f t="shared" si="5"/>
        <v>0.2075228744305691</v>
      </c>
    </row>
    <row r="43" spans="1:15" x14ac:dyDescent="0.25">
      <c r="A43">
        <v>2014</v>
      </c>
      <c r="B43" s="1">
        <f>'BRF release'!V19</f>
        <v>3204.1576520814042</v>
      </c>
      <c r="C43" s="1">
        <f>'BRF release'!W19</f>
        <v>2690249.2001196994</v>
      </c>
      <c r="D43" s="1">
        <f>'BRF release'!V103</f>
        <v>803.89900955821065</v>
      </c>
      <c r="E43" s="1">
        <f>'BRF release'!W103</f>
        <v>3819.8298093174094</v>
      </c>
      <c r="F43" s="1">
        <f>'BRF release'!V145</f>
        <v>1712.0600073246924</v>
      </c>
      <c r="G43" s="1">
        <f>'BRF release'!W145</f>
        <v>905651.34660634375</v>
      </c>
      <c r="H43" s="1">
        <f>'BRF release'!V40</f>
        <v>2367.9631967257246</v>
      </c>
      <c r="I43" s="1">
        <f>'BRF release'!W40</f>
        <v>5229772.5479682665</v>
      </c>
      <c r="J43" s="1">
        <f>'BRF release'!V61</f>
        <v>520.43030463612081</v>
      </c>
      <c r="K43" s="1">
        <f>'BRF release'!W61</f>
        <v>232589.5802077936</v>
      </c>
      <c r="L43" s="2">
        <f t="shared" si="2"/>
        <v>8608.5101703261535</v>
      </c>
      <c r="M43" s="1">
        <f t="shared" si="3"/>
        <v>9062082.5047114212</v>
      </c>
      <c r="N43">
        <f t="shared" si="4"/>
        <v>3010.3293017062801</v>
      </c>
      <c r="O43" s="19">
        <f t="shared" si="5"/>
        <v>0.34969225128907838</v>
      </c>
    </row>
    <row r="44" spans="1:15" x14ac:dyDescent="0.25">
      <c r="A44">
        <v>2015</v>
      </c>
      <c r="B44" s="1">
        <f>'BRF release'!V20</f>
        <v>1193.8500596323277</v>
      </c>
      <c r="C44" s="1">
        <f>'BRF release'!W20</f>
        <v>298923.34684788372</v>
      </c>
      <c r="D44" s="1">
        <f>'BRF release'!V104</f>
        <v>752.38561591797827</v>
      </c>
      <c r="E44" s="1">
        <f>'BRF release'!W104</f>
        <v>39194.390623711668</v>
      </c>
      <c r="F44" s="1">
        <f>'BRF release'!V146</f>
        <v>1930.1031063037472</v>
      </c>
      <c r="G44" s="1">
        <f>'BRF release'!W146</f>
        <v>1887077.5532105856</v>
      </c>
      <c r="H44" s="1">
        <f>'BRF release'!V41</f>
        <v>707.34416182968573</v>
      </c>
      <c r="I44" s="1">
        <f>'BRF release'!W41</f>
        <v>326860.18508771452</v>
      </c>
      <c r="J44" s="1">
        <f>'BRF release'!V62</f>
        <v>30.947409700219048</v>
      </c>
      <c r="K44" s="1">
        <f>'BRF release'!W62</f>
        <v>335.30052382230792</v>
      </c>
      <c r="L44" s="2">
        <f t="shared" si="2"/>
        <v>4614.6303533839582</v>
      </c>
      <c r="M44" s="1">
        <f t="shared" si="3"/>
        <v>2552390.7762937178</v>
      </c>
      <c r="N44">
        <f t="shared" si="4"/>
        <v>1597.6203479843757</v>
      </c>
      <c r="O44" s="19">
        <f t="shared" si="5"/>
        <v>0.34620765384010088</v>
      </c>
    </row>
    <row r="45" spans="1:15" x14ac:dyDescent="0.25">
      <c r="A45">
        <v>2016</v>
      </c>
      <c r="B45" s="1">
        <f>'BRF release'!V21</f>
        <v>1428.8483061637112</v>
      </c>
      <c r="C45" s="1">
        <f>'BRF release'!W21</f>
        <v>1339205.3922624555</v>
      </c>
      <c r="D45" s="1">
        <f>'BRF release'!V105</f>
        <v>1516.5025785412122</v>
      </c>
      <c r="E45" s="1">
        <f>'BRF release'!W105</f>
        <v>1091391.4895465772</v>
      </c>
      <c r="F45" s="1">
        <f>'BRF release'!V147</f>
        <v>1669.8164062131134</v>
      </c>
      <c r="G45" s="1">
        <f>'BRF release'!W147</f>
        <v>1513759.9066456158</v>
      </c>
      <c r="H45" s="1">
        <f>'BRF release'!V42</f>
        <v>1134.8075713642006</v>
      </c>
      <c r="I45" s="1">
        <f>'BRF release'!W42</f>
        <v>220027.35226474088</v>
      </c>
      <c r="J45" s="1">
        <f>'BRF release'!V63</f>
        <v>465.99997185287822</v>
      </c>
      <c r="K45" s="1">
        <f>'BRF release'!W63</f>
        <v>13315.345494533858</v>
      </c>
      <c r="L45" s="2">
        <f t="shared" si="2"/>
        <v>6215.9748341351151</v>
      </c>
      <c r="M45" s="1">
        <f t="shared" si="3"/>
        <v>4177699.4862139234</v>
      </c>
      <c r="N45">
        <f t="shared" si="4"/>
        <v>2043.9421435583552</v>
      </c>
      <c r="O45" s="19">
        <f t="shared" si="5"/>
        <v>0.32882085241626424</v>
      </c>
    </row>
    <row r="46" spans="1:15" x14ac:dyDescent="0.25">
      <c r="A46">
        <v>2017</v>
      </c>
      <c r="B46" s="1">
        <f>'BRF release'!V22</f>
        <v>846.21530151663728</v>
      </c>
      <c r="C46" s="1">
        <f>'BRF release'!W22</f>
        <v>56650.307821892238</v>
      </c>
      <c r="D46" s="1">
        <f>'BRF release'!V106</f>
        <v>2495.6963915734236</v>
      </c>
      <c r="E46" s="1">
        <f>'BRF release'!W106</f>
        <v>30723950.382309388</v>
      </c>
      <c r="F46" s="1">
        <f>'BRF release'!V148</f>
        <v>725.15284186393887</v>
      </c>
      <c r="G46" s="1">
        <f>'BRF release'!W148</f>
        <v>220206.09281224033</v>
      </c>
      <c r="H46" s="1">
        <f>'BRF release'!V43</f>
        <v>1611.6057969958638</v>
      </c>
      <c r="I46" s="1">
        <f>'BRF release'!W43</f>
        <v>4185833.0419600457</v>
      </c>
      <c r="J46" s="1">
        <f>'BRF release'!V64</f>
        <v>346.51624228438834</v>
      </c>
      <c r="K46" s="1">
        <f>'BRF release'!W64</f>
        <v>124211.41332789238</v>
      </c>
      <c r="L46" s="2">
        <f t="shared" si="2"/>
        <v>6025.1865742342507</v>
      </c>
      <c r="M46" s="1">
        <f t="shared" si="3"/>
        <v>35310851.238231465</v>
      </c>
      <c r="N46">
        <f t="shared" si="4"/>
        <v>5942.2934325251445</v>
      </c>
      <c r="O46" s="19">
        <f t="shared" si="5"/>
        <v>0.98624222823844399</v>
      </c>
    </row>
    <row r="47" spans="1:15" x14ac:dyDescent="0.25">
      <c r="A47">
        <v>2018</v>
      </c>
      <c r="B47" s="1">
        <f>'BRF release'!V23</f>
        <v>915.81845842428459</v>
      </c>
      <c r="C47" s="1">
        <f>'BRF release'!W23</f>
        <v>363852.82521979982</v>
      </c>
      <c r="D47" s="1">
        <f>'BRF release'!V107</f>
        <v>786.57366045120318</v>
      </c>
      <c r="E47" s="1">
        <f>'BRF release'!W107</f>
        <v>118969.21666831145</v>
      </c>
      <c r="F47" s="1">
        <f>'BRF release'!V149</f>
        <v>827.30849225400539</v>
      </c>
      <c r="G47" s="1">
        <f>'BRF release'!W149</f>
        <v>202446.60264784118</v>
      </c>
      <c r="H47" s="1">
        <f>'BRF release'!V44</f>
        <v>1760.5805314090462</v>
      </c>
      <c r="I47" s="1">
        <f>'BRF release'!W44</f>
        <v>258258.57284126719</v>
      </c>
      <c r="J47" s="1">
        <f>'BRF release'!V65</f>
        <v>178.27416122898967</v>
      </c>
      <c r="K47" s="1">
        <f>'BRF release'!W65</f>
        <v>1715.4806856045871</v>
      </c>
      <c r="L47" s="2">
        <f t="shared" si="2"/>
        <v>4468.555303767529</v>
      </c>
      <c r="M47" s="1">
        <f t="shared" si="3"/>
        <v>945242.69806282432</v>
      </c>
      <c r="N47">
        <f t="shared" si="4"/>
        <v>972.23592716111057</v>
      </c>
      <c r="O47" s="19">
        <f t="shared" si="5"/>
        <v>0.21757276369420758</v>
      </c>
    </row>
    <row r="48" spans="1:15" x14ac:dyDescent="0.25">
      <c r="A48">
        <v>2019</v>
      </c>
      <c r="B48" s="1">
        <f>'BRF release'!V24</f>
        <v>2313.4030598707741</v>
      </c>
      <c r="C48" s="1">
        <f>'BRF release'!W24</f>
        <v>5307234.5857662419</v>
      </c>
      <c r="D48" s="1">
        <f>'BRF release'!V108</f>
        <v>984.1455563039799</v>
      </c>
      <c r="E48" s="1">
        <f>'BRF release'!W108</f>
        <v>1391108.6421987799</v>
      </c>
      <c r="F48" s="1">
        <f>'BRF release'!V150</f>
        <v>4108.2239534867158</v>
      </c>
      <c r="G48" s="1">
        <f>'BRF release'!W150</f>
        <v>3981340.977902852</v>
      </c>
      <c r="H48" s="1">
        <f>'BRF release'!V45</f>
        <v>1290.6821186217167</v>
      </c>
      <c r="I48" s="1">
        <f>'BRF release'!W45</f>
        <v>305965.05183796777</v>
      </c>
      <c r="J48" s="1">
        <f>'BRF release'!V66</f>
        <v>32.139105691685053</v>
      </c>
      <c r="K48" s="1">
        <f>'BRF release'!W66</f>
        <v>208.50194943166099</v>
      </c>
      <c r="L48" s="2">
        <f t="shared" si="2"/>
        <v>8728.593793974871</v>
      </c>
      <c r="M48" s="1">
        <f t="shared" si="3"/>
        <v>10985857.759655273</v>
      </c>
      <c r="N48">
        <f t="shared" si="4"/>
        <v>3314.4920817004936</v>
      </c>
      <c r="O48" s="19">
        <f t="shared" si="5"/>
        <v>0.37972807074472914</v>
      </c>
    </row>
    <row r="50" spans="1:15" x14ac:dyDescent="0.25">
      <c r="A50" s="93" t="s">
        <v>125</v>
      </c>
      <c r="B50" s="93"/>
      <c r="C50" s="93"/>
      <c r="D50" s="93"/>
      <c r="E50" s="93"/>
      <c r="F50" s="93"/>
    </row>
    <row r="51" spans="1:15" x14ac:dyDescent="0.25">
      <c r="A51" t="s">
        <v>23</v>
      </c>
      <c r="B51" s="93" t="s">
        <v>31</v>
      </c>
      <c r="C51" s="93"/>
      <c r="D51" s="93" t="s">
        <v>33</v>
      </c>
      <c r="E51" s="93"/>
      <c r="F51" s="93" t="s">
        <v>54</v>
      </c>
      <c r="G51" s="93"/>
      <c r="H51" s="93" t="s">
        <v>38</v>
      </c>
      <c r="I51" s="93"/>
      <c r="J51" s="93" t="s">
        <v>51</v>
      </c>
      <c r="K51" s="93"/>
      <c r="L51" s="93" t="s">
        <v>152</v>
      </c>
      <c r="M51" s="93"/>
      <c r="N51" s="93"/>
      <c r="O51" s="93"/>
    </row>
    <row r="52" spans="1:15" x14ac:dyDescent="0.25">
      <c r="B52" s="84" t="s">
        <v>157</v>
      </c>
      <c r="C52" s="84" t="s">
        <v>156</v>
      </c>
      <c r="D52" s="84" t="s">
        <v>157</v>
      </c>
      <c r="E52" s="84" t="s">
        <v>156</v>
      </c>
      <c r="F52" s="84" t="s">
        <v>157</v>
      </c>
      <c r="G52" s="84" t="s">
        <v>156</v>
      </c>
      <c r="H52" s="84" t="s">
        <v>157</v>
      </c>
      <c r="I52" s="84" t="s">
        <v>156</v>
      </c>
      <c r="J52" s="84" t="s">
        <v>157</v>
      </c>
      <c r="K52" s="84" t="s">
        <v>156</v>
      </c>
      <c r="L52" s="84" t="s">
        <v>157</v>
      </c>
      <c r="M52" s="84" t="s">
        <v>153</v>
      </c>
      <c r="N52" s="84" t="s">
        <v>154</v>
      </c>
      <c r="O52" s="84" t="s">
        <v>155</v>
      </c>
    </row>
    <row r="53" spans="1:15" x14ac:dyDescent="0.25">
      <c r="A53">
        <v>1999</v>
      </c>
      <c r="B53" s="1">
        <f>'YE release'!Y4</f>
        <v>10.079274456557904</v>
      </c>
      <c r="C53" s="1">
        <f>'YE release'!Z4</f>
        <v>83.916427139408455</v>
      </c>
      <c r="D53" s="1">
        <f>'YE release'!Y88</f>
        <v>21.883285628822968</v>
      </c>
      <c r="E53" s="1">
        <f>'YE release'!Z88</f>
        <v>1618.2922030479533</v>
      </c>
      <c r="F53" s="1">
        <f>'YE release'!Y130</f>
        <v>117.7834715978438</v>
      </c>
      <c r="G53" s="1">
        <f>'YE release'!Z130</f>
        <v>5087.8251203197251</v>
      </c>
      <c r="H53" s="1">
        <f>'YE release'!Y25</f>
        <v>53.145371222871361</v>
      </c>
      <c r="I53" s="1">
        <f>'YE release'!Z25</f>
        <v>395.62297134143978</v>
      </c>
      <c r="J53" s="1">
        <f>'YE release'!Y46</f>
        <v>1.6746279817747589</v>
      </c>
      <c r="K53" s="1">
        <f>'YE release'!Z46</f>
        <v>5.7829339285594799</v>
      </c>
      <c r="L53" s="2">
        <f>J53+H53+F53+D53+B53</f>
        <v>204.5660308878708</v>
      </c>
      <c r="M53" s="1">
        <f>SUM(E53,G53,I53,K53,C53)</f>
        <v>7191.4396557770851</v>
      </c>
      <c r="N53">
        <f>SQRT(M53)</f>
        <v>84.802356428209507</v>
      </c>
      <c r="O53" s="19">
        <f>N53/L53</f>
        <v>0.41454759649070183</v>
      </c>
    </row>
    <row r="54" spans="1:15" x14ac:dyDescent="0.25">
      <c r="A54">
        <v>2000</v>
      </c>
      <c r="B54" s="1">
        <f>'YE release'!Y5</f>
        <v>40.870319817695858</v>
      </c>
      <c r="C54" s="1">
        <f>'YE release'!Z5</f>
        <v>690.46707307747317</v>
      </c>
      <c r="D54" s="1">
        <f>'YE release'!Y89</f>
        <v>26.966731046208803</v>
      </c>
      <c r="E54" s="1">
        <f>'YE release'!Z89</f>
        <v>2311.3094741472096</v>
      </c>
      <c r="F54" s="1">
        <f>'YE release'!Y131</f>
        <v>72.615876378959115</v>
      </c>
      <c r="G54" s="1">
        <f>'YE release'!Z131</f>
        <v>5200.3118589675496</v>
      </c>
      <c r="H54" s="1">
        <f>'YE release'!Y26</f>
        <v>84.615201966393371</v>
      </c>
      <c r="I54" s="1">
        <f>'YE release'!Z26</f>
        <v>981.76297094263919</v>
      </c>
      <c r="J54" s="1">
        <f>'YE release'!Y47</f>
        <v>14.367294691869144</v>
      </c>
      <c r="K54" s="1">
        <f>'YE release'!Z47</f>
        <v>109.76112119841093</v>
      </c>
      <c r="L54" s="2">
        <f t="shared" ref="L54:L73" si="6">J54+H54+F54+D54+B54</f>
        <v>239.43542390112628</v>
      </c>
      <c r="M54" s="1">
        <f t="shared" ref="M54:M73" si="7">SUM(E54,G54,I54,K54,C54)</f>
        <v>9293.6124983332829</v>
      </c>
      <c r="N54">
        <f t="shared" ref="N54:N73" si="8">SQRT(M54)</f>
        <v>96.403384268049862</v>
      </c>
      <c r="O54" s="19">
        <f t="shared" ref="O54:O73" si="9">N54/L54</f>
        <v>0.40262790984453151</v>
      </c>
    </row>
    <row r="55" spans="1:15" x14ac:dyDescent="0.25">
      <c r="A55">
        <v>2001</v>
      </c>
      <c r="B55" s="1">
        <f>'YE release'!Y6</f>
        <v>29.434539104386616</v>
      </c>
      <c r="C55" s="1">
        <f>'YE release'!Z6</f>
        <v>273.86244699636387</v>
      </c>
      <c r="D55" s="1">
        <f>'YE release'!Y90</f>
        <v>26.838579782430841</v>
      </c>
      <c r="E55" s="1">
        <f>'YE release'!Z90</f>
        <v>2430.662846557118</v>
      </c>
      <c r="F55" s="1">
        <f>'YE release'!Y132</f>
        <v>32.122786904000002</v>
      </c>
      <c r="G55" s="1">
        <f>'YE release'!Z132</f>
        <v>1730.56</v>
      </c>
      <c r="H55" s="1">
        <f>'YE release'!Y27</f>
        <v>89.985520527252149</v>
      </c>
      <c r="I55" s="1">
        <f>'YE release'!Z27</f>
        <v>1102.46389782501</v>
      </c>
      <c r="J55" s="1">
        <f>'YE release'!Y48</f>
        <v>13.086642545627457</v>
      </c>
      <c r="K55" s="1">
        <f>'YE release'!Z48</f>
        <v>103.82150567983676</v>
      </c>
      <c r="L55" s="2">
        <f t="shared" si="6"/>
        <v>191.46806886369706</v>
      </c>
      <c r="M55" s="1">
        <f t="shared" si="7"/>
        <v>5641.3706970583298</v>
      </c>
      <c r="N55">
        <f t="shared" si="8"/>
        <v>75.109058688405426</v>
      </c>
      <c r="O55" s="19">
        <f t="shared" si="9"/>
        <v>0.39227981529324518</v>
      </c>
    </row>
    <row r="56" spans="1:15" x14ac:dyDescent="0.25">
      <c r="A56">
        <v>2002</v>
      </c>
      <c r="B56" s="1">
        <f>'YE release'!Y7</f>
        <v>12.526488159162335</v>
      </c>
      <c r="C56" s="1">
        <f>'YE release'!Z7</f>
        <v>77.738535686976647</v>
      </c>
      <c r="D56" s="1">
        <f>'YE release'!Y91</f>
        <v>7.4644539139947081</v>
      </c>
      <c r="E56" s="1">
        <f>'YE release'!Z91</f>
        <v>153.08879112034694</v>
      </c>
      <c r="F56" s="1">
        <f>'YE release'!Y133</f>
        <v>267.91241980858985</v>
      </c>
      <c r="G56" s="1">
        <f>'YE release'!Z133</f>
        <v>23319.965878396077</v>
      </c>
      <c r="H56" s="1">
        <f>'YE release'!Y28</f>
        <v>64.209087894260719</v>
      </c>
      <c r="I56" s="1">
        <f>'YE release'!Z28</f>
        <v>587.19044889016254</v>
      </c>
      <c r="J56" s="1">
        <f>'YE release'!Y49</f>
        <v>0.81114792867214847</v>
      </c>
      <c r="K56" s="1">
        <f>'YE release'!Z49</f>
        <v>1.3567869886097821</v>
      </c>
      <c r="L56" s="2">
        <f t="shared" si="6"/>
        <v>352.92359770467976</v>
      </c>
      <c r="M56" s="1">
        <f t="shared" si="7"/>
        <v>24139.340441082175</v>
      </c>
      <c r="N56">
        <f t="shared" si="8"/>
        <v>155.36840232519023</v>
      </c>
      <c r="O56" s="19">
        <f t="shared" si="9"/>
        <v>0.44023239969122091</v>
      </c>
    </row>
    <row r="57" spans="1:15" x14ac:dyDescent="0.25">
      <c r="A57">
        <v>2003</v>
      </c>
      <c r="B57" s="1">
        <f>'YE release'!Y8</f>
        <v>23.496184210670606</v>
      </c>
      <c r="C57" s="1">
        <f>'YE release'!Z8</f>
        <v>179.6879947991728</v>
      </c>
      <c r="D57" s="1">
        <f>'YE release'!Y92</f>
        <v>8.1157981265589036</v>
      </c>
      <c r="E57" s="1">
        <f>'YE release'!Z92</f>
        <v>176.11551776645484</v>
      </c>
      <c r="F57" s="1">
        <f>'YE release'!Y134</f>
        <v>59.288921524571336</v>
      </c>
      <c r="G57" s="1">
        <f>'YE release'!Z134</f>
        <v>2340.7631809630589</v>
      </c>
      <c r="H57" s="1">
        <f>'YE release'!Y29</f>
        <v>41.203285558163515</v>
      </c>
      <c r="I57" s="1">
        <f>'YE release'!Z29</f>
        <v>465.34332985983383</v>
      </c>
      <c r="J57" s="1">
        <f>'YE release'!Y50</f>
        <v>1.792375261743296</v>
      </c>
      <c r="K57" s="1">
        <f>'YE release'!Z50</f>
        <v>6.6247489566121232</v>
      </c>
      <c r="L57" s="2">
        <f t="shared" si="6"/>
        <v>133.89656468170764</v>
      </c>
      <c r="M57" s="1">
        <f t="shared" si="7"/>
        <v>3168.5347723451328</v>
      </c>
      <c r="N57">
        <f t="shared" si="8"/>
        <v>56.289739494379724</v>
      </c>
      <c r="O57" s="19">
        <f t="shared" si="9"/>
        <v>0.42039718963805334</v>
      </c>
    </row>
    <row r="58" spans="1:15" x14ac:dyDescent="0.25">
      <c r="A58">
        <v>2004</v>
      </c>
      <c r="B58" s="1">
        <f>'YE release'!Y9</f>
        <v>46.814348643029724</v>
      </c>
      <c r="C58" s="1">
        <f>'YE release'!Z9</f>
        <v>742.31270620362125</v>
      </c>
      <c r="D58" s="1">
        <f>'YE release'!Y93</f>
        <v>5.841672937757612</v>
      </c>
      <c r="E58" s="1">
        <f>'YE release'!Z93</f>
        <v>99.369718457428661</v>
      </c>
      <c r="F58" s="1">
        <f>'YE release'!Y135</f>
        <v>182.30737819933702</v>
      </c>
      <c r="G58" s="1">
        <f>'YE release'!Z135</f>
        <v>12347.542477894722</v>
      </c>
      <c r="H58" s="1">
        <f>'YE release'!Y30</f>
        <v>36.834667008727273</v>
      </c>
      <c r="I58" s="1">
        <f>'YE release'!Z30</f>
        <v>215.8874573671707</v>
      </c>
      <c r="J58" s="1">
        <f>'YE release'!Y51</f>
        <v>0.86199515079799771</v>
      </c>
      <c r="K58" s="1">
        <f>'YE release'!Z51</f>
        <v>5.7223795517224924E-2</v>
      </c>
      <c r="L58" s="2">
        <f t="shared" si="6"/>
        <v>272.66006193964961</v>
      </c>
      <c r="M58" s="1">
        <f t="shared" si="7"/>
        <v>13405.16958371846</v>
      </c>
      <c r="N58">
        <f t="shared" si="8"/>
        <v>115.78069607546182</v>
      </c>
      <c r="O58" s="19">
        <f t="shared" si="9"/>
        <v>0.42463386552405552</v>
      </c>
    </row>
    <row r="59" spans="1:15" x14ac:dyDescent="0.25">
      <c r="A59">
        <v>2005</v>
      </c>
      <c r="B59" s="1">
        <f>'YE release'!Y10</f>
        <v>33.83483489309814</v>
      </c>
      <c r="C59" s="1">
        <f>'YE release'!Z10</f>
        <v>412.77482223062185</v>
      </c>
      <c r="D59" s="1">
        <f>'YE release'!Y94</f>
        <v>8.437855325125085</v>
      </c>
      <c r="E59" s="1">
        <f>'YE release'!Z94</f>
        <v>201.38499467153599</v>
      </c>
      <c r="F59" s="1">
        <f>'YE release'!Y136</f>
        <v>103.53812609201862</v>
      </c>
      <c r="G59" s="1">
        <f>'YE release'!Z136</f>
        <v>8106.249094243838</v>
      </c>
      <c r="H59" s="1">
        <f>'YE release'!Y31</f>
        <v>26.217360905113779</v>
      </c>
      <c r="I59" s="1">
        <f>'YE release'!Z31</f>
        <v>193.26391356466581</v>
      </c>
      <c r="J59" s="1">
        <f>'YE release'!Y52</f>
        <v>3.5526448520529135</v>
      </c>
      <c r="K59" s="1">
        <f>'YE release'!Z52</f>
        <v>1.5254995410533536</v>
      </c>
      <c r="L59" s="2">
        <f t="shared" si="6"/>
        <v>175.58082206740855</v>
      </c>
      <c r="M59" s="1">
        <f t="shared" si="7"/>
        <v>8915.1983242517163</v>
      </c>
      <c r="N59">
        <f t="shared" si="8"/>
        <v>94.420327918577556</v>
      </c>
      <c r="O59" s="19">
        <f t="shared" si="9"/>
        <v>0.53775991481762142</v>
      </c>
    </row>
    <row r="60" spans="1:15" x14ac:dyDescent="0.25">
      <c r="A60">
        <v>2006</v>
      </c>
      <c r="B60" s="1">
        <f>'YE release'!Y11</f>
        <v>24.320345481726957</v>
      </c>
      <c r="C60" s="1">
        <f>'YE release'!Z11</f>
        <v>100.11258897902442</v>
      </c>
      <c r="D60" s="1">
        <f>'YE release'!Y95</f>
        <v>4.9807026286462639</v>
      </c>
      <c r="E60" s="1">
        <f>'YE release'!Z95</f>
        <v>0.90147024648419283</v>
      </c>
      <c r="F60" s="1">
        <f>'YE release'!Y137</f>
        <v>115.03996554683668</v>
      </c>
      <c r="G60" s="1">
        <f>'YE release'!Z137</f>
        <v>6634.2639188703797</v>
      </c>
      <c r="H60" s="1">
        <f>'YE release'!Y32</f>
        <v>31.140271863062317</v>
      </c>
      <c r="I60" s="1">
        <f>'YE release'!Z32</f>
        <v>256.15973959493078</v>
      </c>
      <c r="J60" s="1">
        <f>'YE release'!Y53</f>
        <v>2.046642488609224</v>
      </c>
      <c r="K60" s="1">
        <f>'YE release'!Z53</f>
        <v>2.2589585658435496</v>
      </c>
      <c r="L60" s="2">
        <f t="shared" si="6"/>
        <v>177.52792800888145</v>
      </c>
      <c r="M60" s="1">
        <f t="shared" si="7"/>
        <v>6993.6966762566626</v>
      </c>
      <c r="N60">
        <f t="shared" si="8"/>
        <v>83.628324605104112</v>
      </c>
      <c r="O60" s="19">
        <f t="shared" si="9"/>
        <v>0.47107137194166043</v>
      </c>
    </row>
    <row r="61" spans="1:15" x14ac:dyDescent="0.25">
      <c r="A61">
        <v>2007</v>
      </c>
      <c r="B61" s="1">
        <f>'YE release'!Y12</f>
        <v>42.748431639781373</v>
      </c>
      <c r="C61" s="1">
        <f>'YE release'!Z12</f>
        <v>1134.9340769868982</v>
      </c>
      <c r="D61" s="1">
        <f>'YE release'!Y96</f>
        <v>3.174756319741737</v>
      </c>
      <c r="E61" s="1">
        <f>'YE release'!Z96</f>
        <v>9.4470782188198896</v>
      </c>
      <c r="F61" s="1">
        <f>'YE release'!Y138</f>
        <v>60.53967185366939</v>
      </c>
      <c r="G61" s="1">
        <f>'YE release'!Z138</f>
        <v>1335.1456672326842</v>
      </c>
      <c r="H61" s="1">
        <f>'YE release'!Y33</f>
        <v>31.78893538898113</v>
      </c>
      <c r="I61" s="1">
        <f>'YE release'!Z33</f>
        <v>134.2538016046264</v>
      </c>
      <c r="J61" s="1">
        <f>'YE release'!Y54</f>
        <v>8.2013567450096545</v>
      </c>
      <c r="K61" s="1">
        <f>'YE release'!Z54</f>
        <v>79.302152303041339</v>
      </c>
      <c r="L61" s="2">
        <f t="shared" si="6"/>
        <v>146.4531519471833</v>
      </c>
      <c r="M61" s="1">
        <f t="shared" si="7"/>
        <v>2693.0827763460702</v>
      </c>
      <c r="N61">
        <f t="shared" si="8"/>
        <v>51.89492052548178</v>
      </c>
      <c r="O61" s="19">
        <f t="shared" si="9"/>
        <v>0.35434485250407655</v>
      </c>
    </row>
    <row r="62" spans="1:15" x14ac:dyDescent="0.25">
      <c r="A62">
        <v>2008</v>
      </c>
      <c r="B62" s="1">
        <f>'YE release'!Y13</f>
        <v>29.226073315116366</v>
      </c>
      <c r="C62" s="1">
        <f>'YE release'!Z13</f>
        <v>312.23849625673563</v>
      </c>
      <c r="D62" s="1">
        <f>'YE release'!Y97</f>
        <v>6.0761481399500363</v>
      </c>
      <c r="E62" s="1">
        <f>'YE release'!Z97</f>
        <v>1.0854775285792284</v>
      </c>
      <c r="F62" s="1">
        <f>'YE release'!Y139</f>
        <v>45.440321033777991</v>
      </c>
      <c r="G62" s="1">
        <f>'YE release'!Z139</f>
        <v>1401.778839183442</v>
      </c>
      <c r="H62" s="1">
        <f>'YE release'!Y34</f>
        <v>18.761711739050881</v>
      </c>
      <c r="I62" s="1">
        <f>'YE release'!Z34</f>
        <v>283.05570321605967</v>
      </c>
      <c r="J62" s="1">
        <f>'YE release'!Y55</f>
        <v>10.754251570459777</v>
      </c>
      <c r="K62" s="1">
        <f>'YE release'!Z55</f>
        <v>238.49096243803638</v>
      </c>
      <c r="L62" s="2">
        <f t="shared" si="6"/>
        <v>110.25850579835505</v>
      </c>
      <c r="M62" s="1">
        <f t="shared" si="7"/>
        <v>2236.6494786228527</v>
      </c>
      <c r="N62">
        <f t="shared" si="8"/>
        <v>47.293228676237071</v>
      </c>
      <c r="O62" s="19">
        <f t="shared" si="9"/>
        <v>0.42893043338287867</v>
      </c>
    </row>
    <row r="63" spans="1:15" x14ac:dyDescent="0.25">
      <c r="A63">
        <v>2009</v>
      </c>
      <c r="B63" s="1">
        <f>'YE release'!Y14</f>
        <v>38.169857878172166</v>
      </c>
      <c r="C63" s="1">
        <f>'YE release'!Z14</f>
        <v>345.41246586742875</v>
      </c>
      <c r="D63" s="1">
        <f>'YE release'!Y98</f>
        <v>7.7599848837562897</v>
      </c>
      <c r="E63" s="1">
        <f>'YE release'!Z98</f>
        <v>0.54136057749723943</v>
      </c>
      <c r="F63" s="1">
        <f>'YE release'!Y140</f>
        <v>244.25478763031327</v>
      </c>
      <c r="G63" s="1">
        <f>'YE release'!Z140</f>
        <v>25273.291044345588</v>
      </c>
      <c r="H63" s="1">
        <f>'YE release'!Y35</f>
        <v>35.425025493287585</v>
      </c>
      <c r="I63" s="1">
        <f>'YE release'!Z35</f>
        <v>413.52886516729586</v>
      </c>
      <c r="J63" s="1">
        <f>'YE release'!Y56</f>
        <v>7.4220645143739716</v>
      </c>
      <c r="K63" s="1">
        <f>'YE release'!Z56</f>
        <v>40.323822249410966</v>
      </c>
      <c r="L63" s="2">
        <f t="shared" si="6"/>
        <v>333.03172039990329</v>
      </c>
      <c r="M63" s="1">
        <f t="shared" si="7"/>
        <v>26073.097558207221</v>
      </c>
      <c r="N63">
        <f t="shared" si="8"/>
        <v>161.47166178065802</v>
      </c>
      <c r="O63" s="19">
        <f t="shared" si="9"/>
        <v>0.48485369978200105</v>
      </c>
    </row>
    <row r="64" spans="1:15" x14ac:dyDescent="0.25">
      <c r="A64">
        <v>2010</v>
      </c>
      <c r="B64" s="1">
        <f>'YE release'!Y15</f>
        <v>22.221004040173842</v>
      </c>
      <c r="C64" s="1">
        <f>'YE release'!Z15</f>
        <v>278.75146475606471</v>
      </c>
      <c r="D64" s="1">
        <f>'YE release'!Y99</f>
        <v>3.4424202895782638</v>
      </c>
      <c r="E64" s="1">
        <f>'YE release'!Z99</f>
        <v>1.9501156329752725</v>
      </c>
      <c r="F64" s="1">
        <f>'YE release'!Y141</f>
        <v>58.000255918862912</v>
      </c>
      <c r="G64" s="1">
        <f>'YE release'!Z141</f>
        <v>2441.4614890755784</v>
      </c>
      <c r="H64" s="1">
        <f>'YE release'!Y36</f>
        <v>39.696386237356201</v>
      </c>
      <c r="I64" s="1">
        <f>'YE release'!Z36</f>
        <v>237.7702151939298</v>
      </c>
      <c r="J64" s="1">
        <f>'YE release'!Y57</f>
        <v>2.498858941554523</v>
      </c>
      <c r="K64" s="1">
        <f>'YE release'!Z57</f>
        <v>12.876416787584141</v>
      </c>
      <c r="L64" s="2">
        <f t="shared" si="6"/>
        <v>125.85892542752575</v>
      </c>
      <c r="M64" s="1">
        <f t="shared" si="7"/>
        <v>2972.8097014461323</v>
      </c>
      <c r="N64">
        <f t="shared" si="8"/>
        <v>54.523478442283306</v>
      </c>
      <c r="O64" s="19">
        <f t="shared" si="9"/>
        <v>0.43321105958178513</v>
      </c>
    </row>
    <row r="65" spans="1:15" x14ac:dyDescent="0.25">
      <c r="A65">
        <v>2011</v>
      </c>
      <c r="B65" s="1">
        <f>'YE release'!Y16</f>
        <v>76.954734741538445</v>
      </c>
      <c r="C65" s="1">
        <f>'YE release'!Z16</f>
        <v>4529.3743946100603</v>
      </c>
      <c r="D65" s="1">
        <f>'YE release'!Y100</f>
        <v>0.22601416738720523</v>
      </c>
      <c r="E65" s="1">
        <f>'YE release'!Z100</f>
        <v>6.4532650648003065E-2</v>
      </c>
      <c r="F65" s="1">
        <f>'YE release'!Y142</f>
        <v>113.56393551126956</v>
      </c>
      <c r="G65" s="1">
        <f>'YE release'!Z142</f>
        <v>7029.6565193966544</v>
      </c>
      <c r="H65" s="1">
        <f>'YE release'!Y37</f>
        <v>28</v>
      </c>
      <c r="I65" s="1">
        <f>'YE release'!Z37</f>
        <v>28.402172935958099</v>
      </c>
      <c r="J65" s="1">
        <f>'YE release'!Y58</f>
        <v>2</v>
      </c>
      <c r="K65" s="1">
        <f>'YE release'!Z58</f>
        <v>13.725193463210552</v>
      </c>
      <c r="L65" s="2">
        <f t="shared" si="6"/>
        <v>220.7446844201952</v>
      </c>
      <c r="M65" s="1">
        <f t="shared" si="7"/>
        <v>11601.222813056531</v>
      </c>
      <c r="N65">
        <f t="shared" si="8"/>
        <v>107.70897276019548</v>
      </c>
      <c r="O65" s="19">
        <f t="shared" si="9"/>
        <v>0.48793461569913815</v>
      </c>
    </row>
    <row r="66" spans="1:15" x14ac:dyDescent="0.25">
      <c r="A66">
        <v>2012</v>
      </c>
      <c r="B66" s="1">
        <f>'YE release'!Y17</f>
        <v>54.602930036710525</v>
      </c>
      <c r="C66" s="1">
        <f>'YE release'!Z17</f>
        <v>297.24144299931214</v>
      </c>
      <c r="D66" s="1">
        <f>'YE release'!Y101</f>
        <v>1.4576513018823527</v>
      </c>
      <c r="E66" s="1">
        <f>'YE release'!Z101</f>
        <v>13.099842226550432</v>
      </c>
      <c r="F66" s="1">
        <f>'YE release'!Y143</f>
        <v>58.505841040406466</v>
      </c>
      <c r="G66" s="1">
        <f>'YE release'!Z143</f>
        <v>3677.9584685426466</v>
      </c>
      <c r="H66" s="1">
        <f>'YE release'!Y38</f>
        <v>99.838782413503083</v>
      </c>
      <c r="I66" s="1">
        <f>'YE release'!Z38</f>
        <v>606.84024762395143</v>
      </c>
      <c r="J66" s="1">
        <f>'YE release'!Y59</f>
        <v>7.2396909435294123</v>
      </c>
      <c r="K66" s="1">
        <f>'YE release'!Z59</f>
        <v>14.461464595694217</v>
      </c>
      <c r="L66" s="2">
        <f t="shared" si="6"/>
        <v>221.64489573603183</v>
      </c>
      <c r="M66" s="1">
        <f t="shared" si="7"/>
        <v>4609.6014659881548</v>
      </c>
      <c r="N66">
        <f t="shared" si="8"/>
        <v>67.894045880240157</v>
      </c>
      <c r="O66" s="19">
        <f t="shared" si="9"/>
        <v>0.30631901382064142</v>
      </c>
    </row>
    <row r="67" spans="1:15" x14ac:dyDescent="0.25">
      <c r="A67">
        <v>2013</v>
      </c>
      <c r="B67" s="1">
        <f>'YE release'!Y18</f>
        <v>79.419189803098519</v>
      </c>
      <c r="C67" s="1">
        <f>'YE release'!Z18</f>
        <v>262.60058814251613</v>
      </c>
      <c r="D67" s="1">
        <f>'YE release'!Y102</f>
        <v>0.15060764624173745</v>
      </c>
      <c r="E67" s="1">
        <f>'YE release'!Z102</f>
        <v>0.76788206163327166</v>
      </c>
      <c r="F67" s="1">
        <f>'YE release'!Y144</f>
        <v>46.435112959455331</v>
      </c>
      <c r="G67" s="1">
        <f>'YE release'!Z144</f>
        <v>748.2148972270985</v>
      </c>
      <c r="H67" s="1">
        <f>'YE release'!Y39</f>
        <v>66.78198178100439</v>
      </c>
      <c r="I67" s="1">
        <f>'YE release'!Z39</f>
        <v>351.52054024485392</v>
      </c>
      <c r="J67" s="1">
        <f>'YE release'!Y60</f>
        <v>8.3433260051970795</v>
      </c>
      <c r="K67" s="1">
        <f>'YE release'!Z60</f>
        <v>13.348009747772082</v>
      </c>
      <c r="L67" s="2">
        <f t="shared" si="6"/>
        <v>201.13021819499707</v>
      </c>
      <c r="M67" s="1">
        <f t="shared" si="7"/>
        <v>1376.451917423874</v>
      </c>
      <c r="N67">
        <f t="shared" si="8"/>
        <v>37.10056492054904</v>
      </c>
      <c r="O67" s="19">
        <f t="shared" si="9"/>
        <v>0.18446042197686971</v>
      </c>
    </row>
    <row r="68" spans="1:15" x14ac:dyDescent="0.25">
      <c r="A68">
        <v>2014</v>
      </c>
      <c r="B68" s="1">
        <f>'YE release'!Y19</f>
        <v>132.06571019354655</v>
      </c>
      <c r="C68" s="1">
        <f>'YE release'!Z19</f>
        <v>2246.0488809650274</v>
      </c>
      <c r="D68" s="1">
        <f>'YE release'!Y103</f>
        <v>4.1083061805364602</v>
      </c>
      <c r="E68" s="1">
        <f>'YE release'!Z103</f>
        <v>1.3126735775370005E-2</v>
      </c>
      <c r="F68" s="1">
        <f>'YE release'!Y145</f>
        <v>100.94218154127149</v>
      </c>
      <c r="G68" s="1">
        <f>'YE release'!Z145</f>
        <v>9476.8480507660843</v>
      </c>
      <c r="H68" s="1">
        <f>'YE release'!Y40</f>
        <v>254.82802981855033</v>
      </c>
      <c r="I68" s="1">
        <f>'YE release'!Z40</f>
        <v>25475.765301901658</v>
      </c>
      <c r="J68" s="1">
        <f>'YE release'!Y61</f>
        <v>27.391051309328855</v>
      </c>
      <c r="K68" s="1">
        <f>'YE release'!Z61</f>
        <v>413.23455961103218</v>
      </c>
      <c r="L68" s="2">
        <f t="shared" si="6"/>
        <v>519.33527904323375</v>
      </c>
      <c r="M68" s="1">
        <f t="shared" si="7"/>
        <v>37611.909919979575</v>
      </c>
      <c r="N68">
        <f t="shared" si="8"/>
        <v>193.93790222640746</v>
      </c>
      <c r="O68" s="19">
        <f t="shared" si="9"/>
        <v>0.37343486963507916</v>
      </c>
    </row>
    <row r="69" spans="1:15" x14ac:dyDescent="0.25">
      <c r="A69">
        <v>2015</v>
      </c>
      <c r="B69" s="1">
        <f>'YE release'!Y20</f>
        <v>90.708933738859841</v>
      </c>
      <c r="C69" s="1">
        <f>'YE release'!Z20</f>
        <v>142.33818762683191</v>
      </c>
      <c r="D69" s="1">
        <f>'YE release'!Y104</f>
        <v>11.16388196056884</v>
      </c>
      <c r="E69" s="1">
        <f>'YE release'!Z104</f>
        <v>0.760551782261638</v>
      </c>
      <c r="F69" s="1">
        <f>'YE release'!Y146</f>
        <v>53.034958288746175</v>
      </c>
      <c r="G69" s="1">
        <f>'YE release'!Z146</f>
        <v>2882.878151327574</v>
      </c>
      <c r="H69" s="1">
        <f>'YE release'!Y41</f>
        <v>65.004114837959534</v>
      </c>
      <c r="I69" s="1">
        <f>'YE release'!Z41</f>
        <v>1454.6752327297295</v>
      </c>
      <c r="J69" s="1">
        <f>'YE release'!Y62</f>
        <v>1.1698033406904762</v>
      </c>
      <c r="K69" s="1">
        <f>'YE release'!Z62</f>
        <v>1.9980336665551177</v>
      </c>
      <c r="L69" s="2">
        <f t="shared" si="6"/>
        <v>221.08169216682484</v>
      </c>
      <c r="M69" s="1">
        <f t="shared" si="7"/>
        <v>4482.6501571329527</v>
      </c>
      <c r="N69">
        <f t="shared" si="8"/>
        <v>66.952596343479854</v>
      </c>
      <c r="O69" s="19">
        <f t="shared" si="9"/>
        <v>0.30284098012493255</v>
      </c>
    </row>
    <row r="70" spans="1:15" x14ac:dyDescent="0.25">
      <c r="A70">
        <v>2016</v>
      </c>
      <c r="B70" s="1">
        <f>'YE release'!Y21</f>
        <v>104.69908967513732</v>
      </c>
      <c r="C70" s="1">
        <f>'YE release'!Z21</f>
        <v>640.57973483161618</v>
      </c>
      <c r="D70" s="1">
        <f>'YE release'!Y105</f>
        <v>3.348297866132901</v>
      </c>
      <c r="E70" s="1">
        <f>'YE release'!Z105</f>
        <v>6.6190997439469328</v>
      </c>
      <c r="F70" s="1">
        <f>'YE release'!Y147</f>
        <v>28.765203907736208</v>
      </c>
      <c r="G70" s="1">
        <f>'YE release'!Z147</f>
        <v>519.41009849374984</v>
      </c>
      <c r="H70" s="1">
        <f>'YE release'!Y42</f>
        <v>194.78332227900478</v>
      </c>
      <c r="I70" s="1">
        <f>'YE release'!Z42</f>
        <v>818.43102263788057</v>
      </c>
      <c r="J70" s="1">
        <f>'YE release'!Y63</f>
        <v>13.125472430552032</v>
      </c>
      <c r="K70" s="1">
        <f>'YE release'!Z63</f>
        <v>46.932748209286515</v>
      </c>
      <c r="L70" s="2">
        <f t="shared" si="6"/>
        <v>344.72138615856323</v>
      </c>
      <c r="M70" s="1">
        <f t="shared" si="7"/>
        <v>2031.97270391648</v>
      </c>
      <c r="N70">
        <f t="shared" si="8"/>
        <v>45.077407910354381</v>
      </c>
      <c r="O70" s="19">
        <f t="shared" si="9"/>
        <v>0.1307647558878749</v>
      </c>
    </row>
    <row r="71" spans="1:15" x14ac:dyDescent="0.25">
      <c r="A71">
        <v>2017</v>
      </c>
      <c r="B71" s="1">
        <f>'YE release'!Y22</f>
        <v>29.28653095461495</v>
      </c>
      <c r="C71" s="1">
        <f>'YE release'!Z22</f>
        <v>22.447491617493952</v>
      </c>
      <c r="D71" s="1">
        <f>'YE release'!Y106</f>
        <v>8.0379168439347826</v>
      </c>
      <c r="E71" s="1">
        <f>'YE release'!Z106</f>
        <v>574.51695496324328</v>
      </c>
      <c r="F71" s="1">
        <f>'YE release'!Y148</f>
        <v>19.223834637290572</v>
      </c>
      <c r="G71" s="1">
        <f>'YE release'!Z148</f>
        <v>139.55666874343962</v>
      </c>
      <c r="H71" s="1">
        <f>'YE release'!Y43</f>
        <v>123.99521661240776</v>
      </c>
      <c r="I71" s="1">
        <f>'YE release'!Z43</f>
        <v>21432.558738466745</v>
      </c>
      <c r="J71" s="1">
        <f>'YE release'!Y64</f>
        <v>9.7172122501941729</v>
      </c>
      <c r="K71" s="1">
        <f>'YE release'!Z64</f>
        <v>610.35857822675689</v>
      </c>
      <c r="L71" s="2">
        <f t="shared" si="6"/>
        <v>190.26071129844226</v>
      </c>
      <c r="M71" s="1">
        <f t="shared" si="7"/>
        <v>22779.43843201768</v>
      </c>
      <c r="N71">
        <f t="shared" si="8"/>
        <v>150.92858719281008</v>
      </c>
      <c r="O71" s="19">
        <f t="shared" si="9"/>
        <v>0.79327248470160527</v>
      </c>
    </row>
    <row r="72" spans="1:15" x14ac:dyDescent="0.25">
      <c r="A72">
        <v>2018</v>
      </c>
      <c r="B72" s="1">
        <f>'YE release'!Y23</f>
        <v>20.232758642750461</v>
      </c>
      <c r="C72" s="1">
        <f>'YE release'!Z23</f>
        <v>214.2733110455363</v>
      </c>
      <c r="D72" s="1">
        <f>'YE release'!Y107</f>
        <v>1.6934724073755048</v>
      </c>
      <c r="E72" s="1">
        <f>'YE release'!Z107</f>
        <v>1.3854174263080736</v>
      </c>
      <c r="F72" s="1">
        <f>'YE release'!Y149</f>
        <v>33.106142080601707</v>
      </c>
      <c r="G72" s="1">
        <f>'YE release'!Z149</f>
        <v>146.31813551158461</v>
      </c>
      <c r="H72" s="1">
        <f>'YE release'!Y44</f>
        <v>115.41276362808117</v>
      </c>
      <c r="I72" s="1">
        <f>'YE release'!Z44</f>
        <v>1315.822693227944</v>
      </c>
      <c r="J72" s="1">
        <f>'YE release'!Y65</f>
        <v>3.3425801201030922</v>
      </c>
      <c r="K72" s="1">
        <f>'YE release'!Z65</f>
        <v>2.9086690828114321</v>
      </c>
      <c r="L72" s="2">
        <f t="shared" si="6"/>
        <v>173.78771687891194</v>
      </c>
      <c r="M72" s="1">
        <f t="shared" si="7"/>
        <v>1680.7082262941844</v>
      </c>
      <c r="N72">
        <f t="shared" si="8"/>
        <v>40.996441629660794</v>
      </c>
      <c r="O72" s="19">
        <f t="shared" si="9"/>
        <v>0.23589953516810058</v>
      </c>
    </row>
    <row r="73" spans="1:15" x14ac:dyDescent="0.25">
      <c r="A73">
        <v>2019</v>
      </c>
      <c r="B73" s="1">
        <f>'YE release'!Y24</f>
        <v>69.941601866778882</v>
      </c>
      <c r="C73" s="1">
        <f>'YE release'!Z24</f>
        <v>2831.655099709581</v>
      </c>
      <c r="D73" s="1">
        <f>'YE release'!Y108</f>
        <v>1.3906214424887897</v>
      </c>
      <c r="E73" s="1">
        <f>'YE release'!Z108</f>
        <v>21.912385661467329</v>
      </c>
      <c r="F73" s="1">
        <f>'YE release'!Y150</f>
        <v>153.51618652909809</v>
      </c>
      <c r="G73" s="1">
        <f>'YE release'!Z150</f>
        <v>9908.7403539474453</v>
      </c>
      <c r="H73" s="1">
        <f>'YE release'!Y45</f>
        <v>77.701595803520632</v>
      </c>
      <c r="I73" s="1">
        <f>'YE release'!Z45</f>
        <v>1427.5008121427406</v>
      </c>
      <c r="J73" s="1">
        <f>'YE release'!Y66</f>
        <v>8.4561018189639174</v>
      </c>
      <c r="K73" s="1">
        <f>'YE release'!Z66</f>
        <v>0.32551048549078376</v>
      </c>
      <c r="L73" s="2">
        <f t="shared" si="6"/>
        <v>311.00610746085033</v>
      </c>
      <c r="M73" s="1">
        <f t="shared" si="7"/>
        <v>14190.134161946724</v>
      </c>
      <c r="N73">
        <f t="shared" si="8"/>
        <v>119.12234954846518</v>
      </c>
      <c r="O73" s="19">
        <f t="shared" si="9"/>
        <v>0.38302254100736716</v>
      </c>
    </row>
  </sheetData>
  <mergeCells count="15">
    <mergeCell ref="L26:O26"/>
    <mergeCell ref="A1:F1"/>
    <mergeCell ref="A50:F50"/>
    <mergeCell ref="A25:J25"/>
    <mergeCell ref="B26:C26"/>
    <mergeCell ref="D26:E26"/>
    <mergeCell ref="F26:G26"/>
    <mergeCell ref="H26:I26"/>
    <mergeCell ref="J26:K26"/>
    <mergeCell ref="L51:O51"/>
    <mergeCell ref="B51:C51"/>
    <mergeCell ref="D51:E51"/>
    <mergeCell ref="F51:G51"/>
    <mergeCell ref="H51:I51"/>
    <mergeCell ref="J51:K5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38E6-4FC4-451D-A1EF-55FC29FFCC3A}">
  <sheetPr>
    <tabColor rgb="FFFF0000"/>
  </sheetPr>
  <dimension ref="A1:M73"/>
  <sheetViews>
    <sheetView topLeftCell="A25" zoomScale="80" zoomScaleNormal="80" workbookViewId="0">
      <selection activeCell="B53" sqref="B53:I73"/>
    </sheetView>
  </sheetViews>
  <sheetFormatPr defaultRowHeight="15" x14ac:dyDescent="0.25"/>
  <cols>
    <col min="2" max="2" width="9.5703125" bestFit="1" customWidth="1"/>
    <col min="3" max="3" width="10.140625" bestFit="1" customWidth="1"/>
    <col min="5" max="5" width="10.140625" bestFit="1" customWidth="1"/>
    <col min="7" max="7" width="10.140625" bestFit="1" customWidth="1"/>
    <col min="10" max="11" width="11" bestFit="1" customWidth="1"/>
  </cols>
  <sheetData>
    <row r="1" spans="1:10" x14ac:dyDescent="0.25">
      <c r="A1" s="93" t="s">
        <v>56</v>
      </c>
      <c r="B1" s="93"/>
      <c r="C1" s="93"/>
      <c r="D1" s="93"/>
      <c r="E1" s="93"/>
    </row>
    <row r="2" spans="1:10" x14ac:dyDescent="0.25">
      <c r="A2" t="s">
        <v>23</v>
      </c>
      <c r="B2" t="s">
        <v>32</v>
      </c>
      <c r="C2" t="s">
        <v>34</v>
      </c>
      <c r="D2" t="s">
        <v>36</v>
      </c>
      <c r="E2" t="s">
        <v>37</v>
      </c>
      <c r="F2" t="s">
        <v>96</v>
      </c>
    </row>
    <row r="3" spans="1:10" x14ac:dyDescent="0.25">
      <c r="A3">
        <v>1999</v>
      </c>
      <c r="B3" s="1">
        <f>'rockfish release'!K66</f>
        <v>1832.5727904993271</v>
      </c>
      <c r="C3" s="1">
        <f>'rockfish release'!K108</f>
        <v>6916.3175962775076</v>
      </c>
      <c r="D3" s="1">
        <f>'rockfish release'!K150</f>
        <v>5607.3196652012866</v>
      </c>
      <c r="E3" s="1">
        <f>'rockfish release'!K171</f>
        <v>1140.7881750900642</v>
      </c>
      <c r="F3" s="2">
        <f t="shared" ref="F3:F22" si="0">SUM(B3:E3)</f>
        <v>15496.998227068187</v>
      </c>
      <c r="G3" s="2"/>
      <c r="H3" s="2"/>
      <c r="I3" s="2"/>
      <c r="J3" s="2"/>
    </row>
    <row r="4" spans="1:10" x14ac:dyDescent="0.25">
      <c r="A4">
        <v>2000</v>
      </c>
      <c r="B4" s="1">
        <f>'rockfish release'!K67</f>
        <v>2284.0762316368427</v>
      </c>
      <c r="C4" s="1">
        <f>'rockfish release'!K109</f>
        <v>13981.35003024375</v>
      </c>
      <c r="D4" s="1">
        <f>'rockfish release'!K151</f>
        <v>4789.0391527865058</v>
      </c>
      <c r="E4" s="1">
        <f>'rockfish release'!K172</f>
        <v>2678.1069992756052</v>
      </c>
      <c r="F4" s="2">
        <f t="shared" si="0"/>
        <v>23732.572413942704</v>
      </c>
      <c r="G4" s="2"/>
      <c r="H4" s="2"/>
      <c r="I4" s="2"/>
      <c r="J4" s="2"/>
    </row>
    <row r="5" spans="1:10" x14ac:dyDescent="0.25">
      <c r="A5">
        <v>2001</v>
      </c>
      <c r="B5" s="1">
        <f>'rockfish release'!K68</f>
        <v>2154.2321047737664</v>
      </c>
      <c r="C5" s="1">
        <f>'rockfish release'!K110</f>
        <v>11433.800202010651</v>
      </c>
      <c r="D5" s="1">
        <f>'rockfish release'!K152</f>
        <v>5874.8344481061185</v>
      </c>
      <c r="E5" s="1">
        <f>'rockfish release'!K173</f>
        <v>2678.1069992756052</v>
      </c>
      <c r="F5" s="2">
        <f t="shared" si="0"/>
        <v>22140.973754166142</v>
      </c>
      <c r="G5" s="2"/>
      <c r="H5" s="2"/>
      <c r="I5" s="2"/>
      <c r="J5" s="2"/>
    </row>
    <row r="6" spans="1:10" x14ac:dyDescent="0.25">
      <c r="A6">
        <v>2002</v>
      </c>
      <c r="B6" s="1">
        <f>'rockfish release'!K69</f>
        <v>4827.8407169998382</v>
      </c>
      <c r="C6" s="1">
        <f>'rockfish release'!K111</f>
        <v>8366.8260856183497</v>
      </c>
      <c r="D6" s="1">
        <f>'rockfish release'!K153</f>
        <v>5665.018932102329</v>
      </c>
      <c r="E6" s="1">
        <f>'rockfish release'!K174</f>
        <v>2621.6776376735565</v>
      </c>
      <c r="F6" s="2">
        <f t="shared" si="0"/>
        <v>21481.363372394073</v>
      </c>
      <c r="G6" s="2"/>
      <c r="H6" s="2"/>
      <c r="I6" s="2"/>
      <c r="J6" s="2"/>
    </row>
    <row r="7" spans="1:10" x14ac:dyDescent="0.25">
      <c r="A7">
        <v>2003</v>
      </c>
      <c r="B7" s="1">
        <f>'rockfish release'!K70</f>
        <v>9637.9754167001647</v>
      </c>
      <c r="C7" s="1">
        <f>'rockfish release'!K112</f>
        <v>9114.7108490674909</v>
      </c>
      <c r="D7" s="1">
        <f>'rockfish release'!K154</f>
        <v>10102.617095582485</v>
      </c>
      <c r="E7" s="1">
        <f>'rockfish release'!K175</f>
        <v>2360.882479999224</v>
      </c>
      <c r="F7" s="2">
        <f t="shared" si="0"/>
        <v>31216.185841349365</v>
      </c>
      <c r="G7" s="2"/>
      <c r="H7" s="2"/>
      <c r="I7" s="2"/>
      <c r="J7" s="2"/>
    </row>
    <row r="8" spans="1:10" x14ac:dyDescent="0.25">
      <c r="A8">
        <v>2004</v>
      </c>
      <c r="B8" s="1">
        <f>'rockfish release'!K71</f>
        <v>10390.481151929358</v>
      </c>
      <c r="C8" s="1">
        <f>'rockfish release'!K113</f>
        <v>10716.089463599803</v>
      </c>
      <c r="D8" s="1">
        <f>'rockfish release'!K155</f>
        <v>8932.8955938613581</v>
      </c>
      <c r="E8" s="1">
        <f>'rockfish release'!K176</f>
        <v>2790.9657224797024</v>
      </c>
      <c r="F8" s="2">
        <f t="shared" si="0"/>
        <v>32830.431931870226</v>
      </c>
      <c r="G8" s="2"/>
      <c r="H8" s="2"/>
      <c r="I8" s="2"/>
      <c r="J8" s="2"/>
    </row>
    <row r="9" spans="1:10" x14ac:dyDescent="0.25">
      <c r="A9">
        <v>2005</v>
      </c>
      <c r="B9" s="1">
        <f>'rockfish release'!K72</f>
        <v>6504.0103546868231</v>
      </c>
      <c r="C9" s="1">
        <f>'rockfish release'!K114</f>
        <v>10757.039926151774</v>
      </c>
      <c r="D9" s="1">
        <f>'rockfish release'!K156</f>
        <v>12583.685572327302</v>
      </c>
      <c r="E9" s="1">
        <f>'rockfish release'!K177</f>
        <v>2183.9688057873959</v>
      </c>
      <c r="F9" s="2">
        <f t="shared" si="0"/>
        <v>32028.704658953295</v>
      </c>
      <c r="G9" s="2"/>
      <c r="H9" s="2"/>
      <c r="I9" s="2"/>
      <c r="J9" s="2"/>
    </row>
    <row r="10" spans="1:10" x14ac:dyDescent="0.25">
      <c r="A10">
        <v>2006</v>
      </c>
      <c r="B10" s="1">
        <f>'rockfish release'!K73</f>
        <v>4438.3083364106087</v>
      </c>
      <c r="C10" s="1">
        <f>'rockfish release'!K115</f>
        <v>7937.9238725740297</v>
      </c>
      <c r="D10" s="1">
        <f>'rockfish release'!K157</f>
        <v>5109.0078146922851</v>
      </c>
      <c r="E10" s="1">
        <f>'rockfish release'!K178</f>
        <v>2037.5574891982965</v>
      </c>
      <c r="F10" s="2">
        <f t="shared" si="0"/>
        <v>19522.797512875222</v>
      </c>
      <c r="G10" s="2"/>
      <c r="H10" s="2"/>
      <c r="I10" s="2"/>
      <c r="J10" s="2"/>
    </row>
    <row r="11" spans="1:10" x14ac:dyDescent="0.25">
      <c r="A11">
        <v>2007</v>
      </c>
      <c r="B11" s="1">
        <f>'rockfish release'!K74</f>
        <v>3724.1656386636892</v>
      </c>
      <c r="C11" s="1">
        <f>'rockfish release'!K116</f>
        <v>6843.0378211845082</v>
      </c>
      <c r="D11" s="1">
        <f>'rockfish release'!K158</f>
        <v>11125.467736100962</v>
      </c>
      <c r="E11" s="1">
        <f>'rockfish release'!K179</f>
        <v>1410.7340400512157</v>
      </c>
      <c r="F11" s="2">
        <f t="shared" si="0"/>
        <v>23103.405236000373</v>
      </c>
      <c r="G11" s="2"/>
      <c r="H11" s="2"/>
      <c r="I11" s="2"/>
      <c r="J11" s="2"/>
    </row>
    <row r="12" spans="1:10" x14ac:dyDescent="0.25">
      <c r="A12">
        <v>2008</v>
      </c>
      <c r="B12" s="1">
        <f>'rockfish release'!K75</f>
        <v>2174.8891249565286</v>
      </c>
      <c r="C12" s="1">
        <f>'rockfish release'!K117</f>
        <v>5952.9040825548382</v>
      </c>
      <c r="D12" s="1">
        <f>'rockfish release'!K159</f>
        <v>6577.7164267188155</v>
      </c>
      <c r="E12" s="1">
        <f>'rockfish release'!K180</f>
        <v>1467.1634016532644</v>
      </c>
      <c r="F12" s="2">
        <f t="shared" si="0"/>
        <v>16172.673035883447</v>
      </c>
      <c r="G12" s="2"/>
      <c r="H12" s="2"/>
      <c r="I12" s="2"/>
      <c r="J12" s="2"/>
    </row>
    <row r="13" spans="1:10" x14ac:dyDescent="0.25">
      <c r="A13">
        <v>2009</v>
      </c>
      <c r="B13" s="1">
        <f>'rockfish release'!K76</f>
        <v>1785.3567443672994</v>
      </c>
      <c r="C13" s="1">
        <f>'rockfish release'!K118</f>
        <v>3567.0008170268852</v>
      </c>
      <c r="D13" s="1">
        <f>'rockfish release'!K160</f>
        <v>3781.9246759683137</v>
      </c>
      <c r="E13" s="1">
        <f>'rockfish release'!K181</f>
        <v>1706.6069089916871</v>
      </c>
      <c r="F13" s="2">
        <f t="shared" si="0"/>
        <v>10840.889146354186</v>
      </c>
      <c r="G13" s="2"/>
      <c r="H13" s="2"/>
      <c r="I13" s="2"/>
      <c r="J13" s="2"/>
    </row>
    <row r="14" spans="1:10" x14ac:dyDescent="0.25">
      <c r="A14">
        <v>2010</v>
      </c>
      <c r="B14" s="1">
        <f>'rockfish release'!K77</f>
        <v>2036.1919894436969</v>
      </c>
      <c r="C14" s="1">
        <f>'rockfish release'!K119</f>
        <v>3592.8642670597087</v>
      </c>
      <c r="D14" s="1">
        <f>'rockfish release'!K161</f>
        <v>3928.7955371709668</v>
      </c>
      <c r="E14" s="1">
        <f>'rockfish release'!K182</f>
        <v>1235.345483720524</v>
      </c>
      <c r="F14" s="2">
        <f t="shared" si="0"/>
        <v>10793.197277394896</v>
      </c>
      <c r="G14" s="2"/>
      <c r="H14" s="2"/>
      <c r="I14" s="2"/>
      <c r="J14" s="2"/>
    </row>
    <row r="15" spans="1:10" x14ac:dyDescent="0.25">
      <c r="A15">
        <v>2011</v>
      </c>
      <c r="B15" s="1">
        <f>'rockfish release'!K78</f>
        <v>4795.1255813953494</v>
      </c>
      <c r="C15" s="1">
        <f>'rockfish release'!K120</f>
        <v>3847.6784090909091</v>
      </c>
      <c r="D15" s="1">
        <f>'rockfish release'!K162</f>
        <v>2225.2385147891755</v>
      </c>
      <c r="E15" s="1">
        <f>'rockfish release'!K183</f>
        <v>1319.3628784554628</v>
      </c>
      <c r="F15" s="2">
        <f t="shared" si="0"/>
        <v>12187.405383730895</v>
      </c>
      <c r="G15" s="2"/>
      <c r="H15" s="2"/>
      <c r="I15" s="2"/>
      <c r="J15" s="2"/>
    </row>
    <row r="16" spans="1:10" x14ac:dyDescent="0.25">
      <c r="A16">
        <v>2012</v>
      </c>
      <c r="B16" s="1">
        <f>'rockfish release'!K79</f>
        <v>891.43630769230765</v>
      </c>
      <c r="C16" s="1">
        <f>'rockfish release'!K121</f>
        <v>2142.1301046819281</v>
      </c>
      <c r="D16" s="1">
        <f>'rockfish release'!K163</f>
        <v>4286.7915162454874</v>
      </c>
      <c r="E16" s="1">
        <f>'rockfish release'!K184</f>
        <v>831.93639344262306</v>
      </c>
      <c r="F16" s="2">
        <f t="shared" si="0"/>
        <v>8152.2943220623465</v>
      </c>
      <c r="G16" s="2"/>
      <c r="H16" s="2"/>
      <c r="I16" s="2"/>
      <c r="J16" s="2"/>
    </row>
    <row r="17" spans="1:13" x14ac:dyDescent="0.25">
      <c r="A17">
        <v>2013</v>
      </c>
      <c r="B17" s="1">
        <f>'rockfish release'!K80</f>
        <v>1398.8589020010263</v>
      </c>
      <c r="C17" s="1">
        <f>'rockfish release'!K122</f>
        <v>4274.9620253164558</v>
      </c>
      <c r="D17" s="1">
        <f>'rockfish release'!K164</f>
        <v>3402.0712166172111</v>
      </c>
      <c r="E17" s="1">
        <f>'rockfish release'!K185</f>
        <v>1378.1862269641124</v>
      </c>
      <c r="F17" s="2">
        <f t="shared" si="0"/>
        <v>10454.078370898806</v>
      </c>
      <c r="G17" s="2"/>
      <c r="H17" s="2"/>
      <c r="I17" s="2"/>
      <c r="J17" s="2"/>
    </row>
    <row r="18" spans="1:13" x14ac:dyDescent="0.25">
      <c r="A18">
        <v>2014</v>
      </c>
      <c r="B18" s="1">
        <f>'rockfish release'!K81</f>
        <v>1071.5234248788367</v>
      </c>
      <c r="C18" s="1">
        <f>'rockfish release'!K123</f>
        <v>4653.2881210736723</v>
      </c>
      <c r="D18" s="1">
        <f>'rockfish release'!K165</f>
        <v>3601.6736842105265</v>
      </c>
      <c r="E18" s="1">
        <f>'rockfish release'!K186</f>
        <v>1292.3304562268804</v>
      </c>
      <c r="F18" s="2">
        <f t="shared" si="0"/>
        <v>10618.815686389915</v>
      </c>
      <c r="G18" s="2"/>
      <c r="H18" s="2"/>
      <c r="I18" s="2"/>
      <c r="J18" s="2"/>
    </row>
    <row r="19" spans="1:13" x14ac:dyDescent="0.25">
      <c r="A19">
        <v>2015</v>
      </c>
      <c r="B19" s="1">
        <f>'rockfish release'!K82</f>
        <v>1761.6606776180697</v>
      </c>
      <c r="C19" s="1">
        <f>'rockfish release'!K124</f>
        <v>4011.7752808988762</v>
      </c>
      <c r="D19" s="1">
        <f>'rockfish release'!K166</f>
        <v>3665.5311410064778</v>
      </c>
      <c r="E19" s="1">
        <f>'rockfish release'!K187</f>
        <v>932.13046495489243</v>
      </c>
      <c r="F19" s="2">
        <f t="shared" si="0"/>
        <v>10371.097564478316</v>
      </c>
      <c r="G19" s="2"/>
      <c r="H19" s="2"/>
      <c r="I19" s="2"/>
      <c r="J19" s="2"/>
    </row>
    <row r="20" spans="1:13" x14ac:dyDescent="0.25">
      <c r="A20">
        <v>2016</v>
      </c>
      <c r="B20" s="1">
        <f>'rockfish release'!K83</f>
        <v>1029.2006004366813</v>
      </c>
      <c r="C20" s="1">
        <f>'rockfish release'!K125</f>
        <v>5835.5314499765882</v>
      </c>
      <c r="D20" s="1">
        <f>'rockfish release'!K167</f>
        <v>3800.7016016713092</v>
      </c>
      <c r="E20" s="1">
        <f>'rockfish release'!K188</f>
        <v>1279.7974358974359</v>
      </c>
      <c r="F20" s="2">
        <f t="shared" si="0"/>
        <v>11945.231087982014</v>
      </c>
      <c r="G20" s="2"/>
      <c r="H20" s="2"/>
      <c r="I20" s="2"/>
      <c r="J20" s="2"/>
    </row>
    <row r="21" spans="1:13" x14ac:dyDescent="0.25">
      <c r="A21">
        <v>2017</v>
      </c>
      <c r="B21" s="1">
        <f>'rockfish release'!K84</f>
        <v>671.61685144124169</v>
      </c>
      <c r="C21" s="1">
        <f>'rockfish release'!K126</f>
        <v>2590.5412844036696</v>
      </c>
      <c r="D21" s="1">
        <f>'rockfish release'!K168</f>
        <v>3653.9211037699188</v>
      </c>
      <c r="E21" s="1">
        <f>'rockfish release'!K189</f>
        <v>1072.4086738949125</v>
      </c>
      <c r="F21" s="2">
        <f t="shared" si="0"/>
        <v>7988.4879135097426</v>
      </c>
      <c r="G21" s="2"/>
      <c r="H21" s="2"/>
      <c r="I21" s="2"/>
      <c r="J21" s="2"/>
    </row>
    <row r="22" spans="1:13" x14ac:dyDescent="0.25">
      <c r="A22">
        <v>2018</v>
      </c>
      <c r="B22" s="1">
        <f>'rockfish release'!K85</f>
        <v>1458.4914054600606</v>
      </c>
      <c r="C22" s="1">
        <f>'rockfish release'!K127</f>
        <v>5684.9590021470203</v>
      </c>
      <c r="D22" s="1">
        <f>'rockfish release'!K169</f>
        <v>4218.8118195956449</v>
      </c>
      <c r="E22" s="1">
        <f>'rockfish release'!K190</f>
        <v>1327.2409513960704</v>
      </c>
      <c r="F22" s="2">
        <f t="shared" si="0"/>
        <v>12689.503178598796</v>
      </c>
      <c r="G22" s="2"/>
      <c r="H22" s="2"/>
      <c r="I22" s="2"/>
      <c r="J22" s="2"/>
    </row>
    <row r="23" spans="1:13" x14ac:dyDescent="0.25">
      <c r="A23">
        <v>2019</v>
      </c>
      <c r="B23" s="1">
        <f>'rockfish release'!K86</f>
        <v>895.29113924050637</v>
      </c>
      <c r="C23" s="1">
        <f>'rockfish release'!K128</f>
        <v>7380.7570335636719</v>
      </c>
      <c r="D23" s="1">
        <f>'rockfish release'!K170</f>
        <v>7572.2709251101323</v>
      </c>
      <c r="E23" s="1">
        <f>'rockfish release'!K191</f>
        <v>2566.5738264580368</v>
      </c>
      <c r="F23" s="2">
        <f t="shared" ref="F23" si="1">SUM(B23:E23)</f>
        <v>18414.892924372347</v>
      </c>
      <c r="G23" s="2"/>
      <c r="H23" s="2"/>
      <c r="I23" s="2"/>
      <c r="J23" s="2"/>
    </row>
    <row r="25" spans="1:13" x14ac:dyDescent="0.25">
      <c r="A25" s="93" t="s">
        <v>124</v>
      </c>
      <c r="B25" s="93"/>
      <c r="C25" s="93"/>
      <c r="D25" s="93"/>
      <c r="E25" s="93"/>
    </row>
    <row r="26" spans="1:13" x14ac:dyDescent="0.25">
      <c r="A26" t="s">
        <v>23</v>
      </c>
      <c r="B26" s="93" t="s">
        <v>32</v>
      </c>
      <c r="C26" s="93"/>
      <c r="D26" s="93" t="s">
        <v>34</v>
      </c>
      <c r="E26" s="93"/>
      <c r="F26" s="93" t="s">
        <v>36</v>
      </c>
      <c r="G26" s="93"/>
      <c r="H26" s="93" t="s">
        <v>37</v>
      </c>
      <c r="I26" s="93"/>
      <c r="J26" s="93" t="s">
        <v>152</v>
      </c>
      <c r="K26" s="93"/>
      <c r="L26" s="93"/>
      <c r="M26" s="93"/>
    </row>
    <row r="27" spans="1:13" x14ac:dyDescent="0.25">
      <c r="B27" s="84" t="s">
        <v>157</v>
      </c>
      <c r="C27" s="84" t="s">
        <v>156</v>
      </c>
      <c r="D27" s="84" t="s">
        <v>157</v>
      </c>
      <c r="E27" s="84" t="s">
        <v>156</v>
      </c>
      <c r="F27" s="84" t="s">
        <v>157</v>
      </c>
      <c r="G27" s="84" t="s">
        <v>156</v>
      </c>
      <c r="H27" s="84" t="s">
        <v>157</v>
      </c>
      <c r="I27" s="84" t="s">
        <v>156</v>
      </c>
      <c r="J27" s="84" t="s">
        <v>157</v>
      </c>
      <c r="K27" s="84" t="s">
        <v>153</v>
      </c>
      <c r="L27" s="84" t="s">
        <v>154</v>
      </c>
      <c r="M27" s="84" t="s">
        <v>155</v>
      </c>
    </row>
    <row r="28" spans="1:13" x14ac:dyDescent="0.25">
      <c r="A28">
        <v>1999</v>
      </c>
      <c r="B28" s="1">
        <f>'BRF release'!V67</f>
        <v>1006.5911245615627</v>
      </c>
      <c r="C28" s="1">
        <f>'BRF release'!W67</f>
        <v>185490.7479652607</v>
      </c>
      <c r="D28" s="1">
        <f>'BRF release'!V109</f>
        <v>5023.1704088113274</v>
      </c>
      <c r="E28" s="1">
        <f>'BRF release'!W109</f>
        <v>739822.53851264971</v>
      </c>
      <c r="F28" s="1">
        <f>'BRF release'!V151</f>
        <v>2936.9739461982967</v>
      </c>
      <c r="G28" s="1">
        <f>'BRF release'!W151</f>
        <v>977367.14734770928</v>
      </c>
      <c r="H28" s="1">
        <f>'BRF release'!V172</f>
        <v>958.49542845489464</v>
      </c>
      <c r="I28" s="1">
        <f>'BRF release'!W172</f>
        <v>63518.380031965731</v>
      </c>
      <c r="J28" s="2">
        <f>SUM(B28,D28,F28,H28)</f>
        <v>9925.230908026082</v>
      </c>
      <c r="K28" s="1">
        <f>SUM(C28,E28,G28,I28)</f>
        <v>1966198.8138575852</v>
      </c>
      <c r="L28">
        <f>SQRT(K28)</f>
        <v>1402.2121144311889</v>
      </c>
      <c r="M28" s="19">
        <f>L28/J28</f>
        <v>0.14127753071188337</v>
      </c>
    </row>
    <row r="29" spans="1:13" x14ac:dyDescent="0.25">
      <c r="A29">
        <v>2000</v>
      </c>
      <c r="B29" s="1">
        <f>'BRF release'!V68</f>
        <v>876.39611473702814</v>
      </c>
      <c r="C29" s="1">
        <f>'BRF release'!W68</f>
        <v>146147.38924373634</v>
      </c>
      <c r="D29" s="1">
        <f>'BRF release'!V110</f>
        <v>10322.399092507083</v>
      </c>
      <c r="E29" s="1">
        <f>'BRF release'!W110</f>
        <v>4916238.9510958502</v>
      </c>
      <c r="F29" s="1">
        <f>'BRF release'!V152</f>
        <v>3027.6482478976027</v>
      </c>
      <c r="G29" s="1">
        <f>'BRF release'!W152</f>
        <v>1392184.4192565191</v>
      </c>
      <c r="H29" s="1">
        <f>'BRF release'!V173</f>
        <v>2290.766858826913</v>
      </c>
      <c r="I29" s="1">
        <f>'BRF release'!W173</f>
        <v>350591.07957252185</v>
      </c>
      <c r="J29" s="2">
        <f t="shared" ref="J29:J48" si="2">SUM(B29,D29,F29,H29)</f>
        <v>16517.210313968626</v>
      </c>
      <c r="K29" s="1">
        <f t="shared" ref="K29:K48" si="3">SUM(C29,E29,G29,I29)</f>
        <v>6805161.8391686277</v>
      </c>
      <c r="L29">
        <f t="shared" ref="L29:L48" si="4">SQRT(K29)</f>
        <v>2608.6705118064697</v>
      </c>
      <c r="M29" s="19">
        <f t="shared" ref="M29:M48" si="5">L29/J29</f>
        <v>0.15793650757115527</v>
      </c>
    </row>
    <row r="30" spans="1:13" x14ac:dyDescent="0.25">
      <c r="A30">
        <v>2001</v>
      </c>
      <c r="B30" s="1">
        <f>'BRF release'!V69</f>
        <v>1023.9372577441555</v>
      </c>
      <c r="C30" s="1">
        <f>'BRF release'!W69</f>
        <v>178804.88578169339</v>
      </c>
      <c r="D30" s="1">
        <f>'BRF release'!V111</f>
        <v>9074.9425174968583</v>
      </c>
      <c r="E30" s="1">
        <f>'BRF release'!W111</f>
        <v>3205398.3791096415</v>
      </c>
      <c r="F30" s="1">
        <f>'BRF release'!V153</f>
        <v>1062.780872255855</v>
      </c>
      <c r="G30" s="1">
        <f>'BRF release'!W153</f>
        <v>26561.003210856772</v>
      </c>
      <c r="H30" s="1">
        <f>'BRF release'!V174</f>
        <v>2114.5114717471679</v>
      </c>
      <c r="I30" s="1">
        <f>'BRF release'!W174</f>
        <v>295091.56946722366</v>
      </c>
      <c r="J30" s="2">
        <f t="shared" si="2"/>
        <v>13276.172119244036</v>
      </c>
      <c r="K30" s="1">
        <f t="shared" si="3"/>
        <v>3705855.8375694151</v>
      </c>
      <c r="L30">
        <f t="shared" si="4"/>
        <v>1925.0599568765165</v>
      </c>
      <c r="M30" s="19">
        <f t="shared" si="5"/>
        <v>0.14500112981256921</v>
      </c>
    </row>
    <row r="31" spans="1:13" x14ac:dyDescent="0.25">
      <c r="A31">
        <v>2002</v>
      </c>
      <c r="B31" s="1">
        <f>'BRF release'!V70</f>
        <v>1899.4741973288064</v>
      </c>
      <c r="C31" s="1">
        <f>'BRF release'!W70</f>
        <v>657732.13875999465</v>
      </c>
      <c r="D31" s="1">
        <f>'BRF release'!V112</f>
        <v>6585.2941490684389</v>
      </c>
      <c r="E31" s="1">
        <f>'BRF release'!W112</f>
        <v>1806069.1229460246</v>
      </c>
      <c r="F31" s="1">
        <f>'BRF release'!V154</f>
        <v>1967.1749721149436</v>
      </c>
      <c r="G31" s="1">
        <f>'BRF release'!W154</f>
        <v>344039.07743279519</v>
      </c>
      <c r="H31" s="1">
        <f>'BRF release'!V175</f>
        <v>2068.858980062299</v>
      </c>
      <c r="I31" s="1">
        <f>'BRF release'!W175</f>
        <v>336093.72475694027</v>
      </c>
      <c r="J31" s="2">
        <f t="shared" si="2"/>
        <v>12520.802298574488</v>
      </c>
      <c r="K31" s="1">
        <f t="shared" si="3"/>
        <v>3143934.0638957545</v>
      </c>
      <c r="L31">
        <f t="shared" si="4"/>
        <v>1773.1142275374575</v>
      </c>
      <c r="M31" s="19">
        <f t="shared" si="5"/>
        <v>0.14161346735259361</v>
      </c>
    </row>
    <row r="32" spans="1:13" x14ac:dyDescent="0.25">
      <c r="A32">
        <v>2003</v>
      </c>
      <c r="B32" s="1">
        <f>'BRF release'!V71</f>
        <v>4282.9759577330387</v>
      </c>
      <c r="C32" s="1">
        <f>'BRF release'!W71</f>
        <v>2529298.4770061122</v>
      </c>
      <c r="D32" s="1">
        <f>'BRF release'!V113</f>
        <v>7141.9009261903184</v>
      </c>
      <c r="E32" s="1">
        <f>'BRF release'!W113</f>
        <v>2389455.6527386946</v>
      </c>
      <c r="F32" s="1">
        <f>'BRF release'!V155</f>
        <v>6161.0977810827499</v>
      </c>
      <c r="G32" s="1">
        <f>'BRF release'!W155</f>
        <v>5013409.2248337464</v>
      </c>
      <c r="H32" s="1">
        <f>'BRF release'!V176</f>
        <v>2041.3094549561379</v>
      </c>
      <c r="I32" s="1">
        <f>'BRF release'!W176</f>
        <v>426436.86316190573</v>
      </c>
      <c r="J32" s="2">
        <f t="shared" si="2"/>
        <v>19627.284119962245</v>
      </c>
      <c r="K32" s="1">
        <f t="shared" si="3"/>
        <v>10358600.217740461</v>
      </c>
      <c r="L32">
        <f t="shared" si="4"/>
        <v>3218.4779349469623</v>
      </c>
      <c r="M32" s="19">
        <f t="shared" si="5"/>
        <v>0.16397979034060844</v>
      </c>
    </row>
    <row r="33" spans="1:13" x14ac:dyDescent="0.25">
      <c r="A33">
        <v>2004</v>
      </c>
      <c r="B33" s="1">
        <f>'BRF release'!V72</f>
        <v>4151.1088885124282</v>
      </c>
      <c r="C33" s="1">
        <f>'BRF release'!W72</f>
        <v>3061280.135794214</v>
      </c>
      <c r="D33" s="1">
        <f>'BRF release'!V114</f>
        <v>8263.5999808382257</v>
      </c>
      <c r="E33" s="1">
        <f>'BRF release'!W114</f>
        <v>2678066.7696238961</v>
      </c>
      <c r="F33" s="1">
        <f>'BRF release'!V156</f>
        <v>4574.0951781072681</v>
      </c>
      <c r="G33" s="1">
        <f>'BRF release'!W156</f>
        <v>2527410.7409685324</v>
      </c>
      <c r="H33" s="1">
        <f>'BRF release'!V177</f>
        <v>2210.7220214183449</v>
      </c>
      <c r="I33" s="1">
        <f>'BRF release'!W177</f>
        <v>373172.36887643952</v>
      </c>
      <c r="J33" s="2">
        <f t="shared" si="2"/>
        <v>19199.526068876265</v>
      </c>
      <c r="K33" s="1">
        <f t="shared" si="3"/>
        <v>8639930.0152630806</v>
      </c>
      <c r="L33">
        <f t="shared" si="4"/>
        <v>2939.375786670204</v>
      </c>
      <c r="M33" s="19">
        <f t="shared" si="5"/>
        <v>0.15309626790398392</v>
      </c>
    </row>
    <row r="34" spans="1:13" x14ac:dyDescent="0.25">
      <c r="A34">
        <v>2005</v>
      </c>
      <c r="B34" s="1">
        <f>'BRF release'!V73</f>
        <v>2694.6665033924651</v>
      </c>
      <c r="C34" s="1">
        <f>'BRF release'!W73</f>
        <v>1151409.2719911172</v>
      </c>
      <c r="D34" s="1">
        <f>'BRF release'!V115</f>
        <v>7862.1008060717959</v>
      </c>
      <c r="E34" s="1">
        <f>'BRF release'!W115</f>
        <v>2265326.8351534978</v>
      </c>
      <c r="F34" s="1">
        <f>'BRF release'!V157</f>
        <v>2078.5676524698852</v>
      </c>
      <c r="G34" s="1">
        <f>'BRF release'!W157</f>
        <v>4173.3376861632405</v>
      </c>
      <c r="H34" s="1">
        <f>'BRF release'!V178</f>
        <v>1888.3241278930414</v>
      </c>
      <c r="I34" s="1">
        <f>'BRF release'!W178</f>
        <v>344341.36656058556</v>
      </c>
      <c r="J34" s="2">
        <f t="shared" si="2"/>
        <v>14523.659089827188</v>
      </c>
      <c r="K34" s="1">
        <f t="shared" si="3"/>
        <v>3765250.8113913639</v>
      </c>
      <c r="L34">
        <f t="shared" si="4"/>
        <v>1940.4254202085078</v>
      </c>
      <c r="M34" s="19">
        <f t="shared" si="5"/>
        <v>0.13360444556066733</v>
      </c>
    </row>
    <row r="35" spans="1:13" x14ac:dyDescent="0.25">
      <c r="A35">
        <v>2006</v>
      </c>
      <c r="B35" s="1">
        <f>'BRF release'!V74</f>
        <v>1754.2194725381812</v>
      </c>
      <c r="C35" s="1">
        <f>'BRF release'!W74</f>
        <v>556659.75651665428</v>
      </c>
      <c r="D35" s="1">
        <f>'BRF release'!V116</f>
        <v>5527.9523452483281</v>
      </c>
      <c r="E35" s="1">
        <f>'BRF release'!W116</f>
        <v>1024980.979914615</v>
      </c>
      <c r="F35" s="1">
        <f>'BRF release'!V158</f>
        <v>2738.4065341786845</v>
      </c>
      <c r="G35" s="1">
        <f>'BRF release'!W158</f>
        <v>958946.51850850962</v>
      </c>
      <c r="H35" s="1">
        <f>'BRF release'!V179</f>
        <v>1576.2773742494055</v>
      </c>
      <c r="I35" s="1">
        <f>'BRF release'!W179</f>
        <v>202656.80992921477</v>
      </c>
      <c r="J35" s="2">
        <f t="shared" si="2"/>
        <v>11596.855726214599</v>
      </c>
      <c r="K35" s="1">
        <f t="shared" si="3"/>
        <v>2743244.0648689941</v>
      </c>
      <c r="L35">
        <f t="shared" si="4"/>
        <v>1656.2741514824754</v>
      </c>
      <c r="M35" s="19">
        <f t="shared" si="5"/>
        <v>0.14282096721600848</v>
      </c>
    </row>
    <row r="36" spans="1:13" x14ac:dyDescent="0.25">
      <c r="A36">
        <v>2007</v>
      </c>
      <c r="B36" s="1">
        <f>'BRF release'!V75</f>
        <v>1493.7833184213689</v>
      </c>
      <c r="C36" s="1">
        <f>'BRF release'!W75</f>
        <v>393779.04956301063</v>
      </c>
      <c r="D36" s="1">
        <f>'BRF release'!V117</f>
        <v>5265.1517864541638</v>
      </c>
      <c r="E36" s="1">
        <f>'BRF release'!W117</f>
        <v>1022133.6989229893</v>
      </c>
      <c r="F36" s="1">
        <f>'BRF release'!V159</f>
        <v>7339.7961905619622</v>
      </c>
      <c r="G36" s="1">
        <f>'BRF release'!W159</f>
        <v>7289111.8280568942</v>
      </c>
      <c r="H36" s="1">
        <f>'BRF release'!V180</f>
        <v>1007.2171060243443</v>
      </c>
      <c r="I36" s="1">
        <f>'BRF release'!W180</f>
        <v>97098.097493614667</v>
      </c>
      <c r="J36" s="2">
        <f t="shared" si="2"/>
        <v>15105.948401461837</v>
      </c>
      <c r="K36" s="1">
        <f t="shared" si="3"/>
        <v>8802122.6740365084</v>
      </c>
      <c r="L36">
        <f t="shared" si="4"/>
        <v>2966.8371499016439</v>
      </c>
      <c r="M36" s="19">
        <f t="shared" si="5"/>
        <v>0.19640191208481397</v>
      </c>
    </row>
    <row r="37" spans="1:13" x14ac:dyDescent="0.25">
      <c r="A37">
        <v>2008</v>
      </c>
      <c r="B37" s="1">
        <f>'BRF release'!V76</f>
        <v>861.06046621815608</v>
      </c>
      <c r="C37" s="1">
        <f>'BRF release'!W76</f>
        <v>133738.54635897948</v>
      </c>
      <c r="D37" s="1">
        <f>'BRF release'!V118</f>
        <v>4472.1839112923426</v>
      </c>
      <c r="E37" s="1">
        <f>'BRF release'!W118</f>
        <v>771592.10990449367</v>
      </c>
      <c r="F37" s="1">
        <f>'BRF release'!V160</f>
        <v>3845.4586823791078</v>
      </c>
      <c r="G37" s="1">
        <f>'BRF release'!W160</f>
        <v>2069790.177227444</v>
      </c>
      <c r="H37" s="1">
        <f>'BRF release'!V181</f>
        <v>1041.266442586958</v>
      </c>
      <c r="I37" s="1">
        <f>'BRF release'!W181</f>
        <v>105099.07186361855</v>
      </c>
      <c r="J37" s="2">
        <f t="shared" si="2"/>
        <v>10219.969502476564</v>
      </c>
      <c r="K37" s="1">
        <f t="shared" si="3"/>
        <v>3080219.9053545361</v>
      </c>
      <c r="L37">
        <f t="shared" si="4"/>
        <v>1755.0555277125952</v>
      </c>
      <c r="M37" s="19">
        <f t="shared" si="5"/>
        <v>0.17172805919697703</v>
      </c>
    </row>
    <row r="38" spans="1:13" x14ac:dyDescent="0.25">
      <c r="A38">
        <v>2009</v>
      </c>
      <c r="B38" s="1">
        <f>'BRF release'!V77</f>
        <v>389.58498711361767</v>
      </c>
      <c r="C38" s="1">
        <f>'BRF release'!W77</f>
        <v>9843.9164625334379</v>
      </c>
      <c r="D38" s="1">
        <f>'BRF release'!V119</f>
        <v>2469.6298657382795</v>
      </c>
      <c r="E38" s="1">
        <f>'BRF release'!W119</f>
        <v>259750.04620293636</v>
      </c>
      <c r="F38" s="1">
        <f>'BRF release'!V161</f>
        <v>1557.6667348717713</v>
      </c>
      <c r="G38" s="1">
        <f>'BRF release'!W161</f>
        <v>244422.25072317946</v>
      </c>
      <c r="H38" s="1">
        <f>'BRF release'!V182</f>
        <v>1112.4303571385956</v>
      </c>
      <c r="I38" s="1">
        <f>'BRF release'!W182</f>
        <v>120925.23513256773</v>
      </c>
      <c r="J38" s="2">
        <f t="shared" si="2"/>
        <v>5529.3119448622638</v>
      </c>
      <c r="K38" s="1">
        <f t="shared" si="3"/>
        <v>634941.44852121698</v>
      </c>
      <c r="L38">
        <f t="shared" si="4"/>
        <v>796.83213321327412</v>
      </c>
      <c r="M38" s="19">
        <f t="shared" si="5"/>
        <v>0.14411054054450229</v>
      </c>
    </row>
    <row r="39" spans="1:13" x14ac:dyDescent="0.25">
      <c r="A39">
        <v>2010</v>
      </c>
      <c r="B39" s="1">
        <f>'BRF release'!V78</f>
        <v>444.75185956023699</v>
      </c>
      <c r="C39" s="1">
        <f>'BRF release'!W78</f>
        <v>27620.568146691672</v>
      </c>
      <c r="D39" s="1">
        <f>'BRF release'!V120</f>
        <v>2475.2338398849142</v>
      </c>
      <c r="E39" s="1">
        <f>'BRF release'!W120</f>
        <v>265252.87891860428</v>
      </c>
      <c r="F39" s="1">
        <f>'BRF release'!V162</f>
        <v>2329.3386755932479</v>
      </c>
      <c r="G39" s="1">
        <f>'BRF release'!W162</f>
        <v>742849.33216684498</v>
      </c>
      <c r="H39" s="1">
        <f>'BRF release'!V183</f>
        <v>741.24947851772731</v>
      </c>
      <c r="I39" s="1">
        <f>'BRF release'!W183</f>
        <v>74492.24105286572</v>
      </c>
      <c r="J39" s="2">
        <f t="shared" si="2"/>
        <v>5990.5738535561268</v>
      </c>
      <c r="K39" s="1">
        <f t="shared" si="3"/>
        <v>1110215.0202850066</v>
      </c>
      <c r="L39">
        <f t="shared" si="4"/>
        <v>1053.6674144553426</v>
      </c>
      <c r="M39" s="19">
        <f t="shared" si="5"/>
        <v>0.17588755939130341</v>
      </c>
    </row>
    <row r="40" spans="1:13" x14ac:dyDescent="0.25">
      <c r="A40">
        <v>2011</v>
      </c>
      <c r="B40" s="1">
        <f>'BRF release'!V79</f>
        <v>1597.6298779547631</v>
      </c>
      <c r="C40" s="1">
        <f>'BRF release'!W79</f>
        <v>1395997.0584252402</v>
      </c>
      <c r="D40" s="1">
        <f>'BRF release'!V121</f>
        <v>2094.1536192897443</v>
      </c>
      <c r="E40" s="1">
        <f>'BRF release'!W121</f>
        <v>220846.73725050312</v>
      </c>
      <c r="F40" s="1">
        <f>'BRF release'!V163</f>
        <v>1334.0813219604054</v>
      </c>
      <c r="G40" s="1">
        <f>'BRF release'!W163</f>
        <v>691523.80254781921</v>
      </c>
      <c r="H40" s="1">
        <f>'BRF release'!V184</f>
        <v>973.44776151923861</v>
      </c>
      <c r="I40" s="1">
        <f>'BRF release'!W184</f>
        <v>431639.3863591688</v>
      </c>
      <c r="J40" s="2">
        <f t="shared" si="2"/>
        <v>5999.3125807241504</v>
      </c>
      <c r="K40" s="1">
        <f t="shared" si="3"/>
        <v>2740006.984582731</v>
      </c>
      <c r="L40">
        <f t="shared" si="4"/>
        <v>1655.2966454937107</v>
      </c>
      <c r="M40" s="19">
        <f t="shared" si="5"/>
        <v>0.27591438572682392</v>
      </c>
    </row>
    <row r="41" spans="1:13" x14ac:dyDescent="0.25">
      <c r="A41">
        <v>2012</v>
      </c>
      <c r="B41" s="1">
        <f>'BRF release'!V80</f>
        <v>332.9576232296443</v>
      </c>
      <c r="C41" s="1">
        <f>'BRF release'!W80</f>
        <v>53863.505337634859</v>
      </c>
      <c r="D41" s="1">
        <f>'BRF release'!V122</f>
        <v>1351.6992861773033</v>
      </c>
      <c r="E41" s="1">
        <f>'BRF release'!W122</f>
        <v>93065.560000184472</v>
      </c>
      <c r="F41" s="1">
        <f>'BRF release'!V164</f>
        <v>1678.6358081746994</v>
      </c>
      <c r="G41" s="1">
        <f>'BRF release'!W164</f>
        <v>847875.52382020187</v>
      </c>
      <c r="H41" s="1">
        <f>'BRF release'!V185</f>
        <v>571.17742221727485</v>
      </c>
      <c r="I41" s="1">
        <f>'BRF release'!W185</f>
        <v>27206.815815558421</v>
      </c>
      <c r="J41" s="2">
        <f t="shared" si="2"/>
        <v>3934.4701397989215</v>
      </c>
      <c r="K41" s="1">
        <f t="shared" si="3"/>
        <v>1022011.4049735796</v>
      </c>
      <c r="L41">
        <f t="shared" si="4"/>
        <v>1010.9457972480916</v>
      </c>
      <c r="M41" s="19">
        <f t="shared" si="5"/>
        <v>0.25694585581471913</v>
      </c>
    </row>
    <row r="42" spans="1:13" x14ac:dyDescent="0.25">
      <c r="A42">
        <v>2013</v>
      </c>
      <c r="B42" s="1">
        <f>'BRF release'!V81</f>
        <v>518.46956304521291</v>
      </c>
      <c r="C42" s="1">
        <f>'BRF release'!W81</f>
        <v>61246.955845171389</v>
      </c>
      <c r="D42" s="1">
        <f>'BRF release'!V123</f>
        <v>3069.7740249979997</v>
      </c>
      <c r="E42" s="1">
        <f>'BRF release'!W123</f>
        <v>1301340.665120227</v>
      </c>
      <c r="F42" s="1">
        <f>'BRF release'!V165</f>
        <v>1144.7897846189558</v>
      </c>
      <c r="G42" s="1">
        <f>'BRF release'!W165</f>
        <v>530810.63989178336</v>
      </c>
      <c r="H42" s="1">
        <f>'BRF release'!V186</f>
        <v>760.83315368601347</v>
      </c>
      <c r="I42" s="1">
        <f>'BRF release'!W186</f>
        <v>361542.43599171698</v>
      </c>
      <c r="J42" s="2">
        <f t="shared" si="2"/>
        <v>5493.8665263481817</v>
      </c>
      <c r="K42" s="1">
        <f t="shared" si="3"/>
        <v>2254940.6968488987</v>
      </c>
      <c r="L42">
        <f t="shared" si="4"/>
        <v>1501.6459958488547</v>
      </c>
      <c r="M42" s="19">
        <f t="shared" si="5"/>
        <v>0.27333135755065591</v>
      </c>
    </row>
    <row r="43" spans="1:13" x14ac:dyDescent="0.25">
      <c r="A43">
        <v>2014</v>
      </c>
      <c r="B43" s="1">
        <f>'BRF release'!V82</f>
        <v>336.30479686447978</v>
      </c>
      <c r="C43" s="1">
        <f>'BRF release'!W82</f>
        <v>39078.445818321357</v>
      </c>
      <c r="D43" s="1">
        <f>'BRF release'!V124</f>
        <v>3117.0005846063364</v>
      </c>
      <c r="E43" s="1">
        <f>'BRF release'!W124</f>
        <v>1354324.6298103798</v>
      </c>
      <c r="F43" s="1">
        <f>'BRF release'!V166</f>
        <v>846.58461562946309</v>
      </c>
      <c r="G43" s="1">
        <f>'BRF release'!W166</f>
        <v>169347.93558783366</v>
      </c>
      <c r="H43" s="1">
        <f>'BRF release'!V187</f>
        <v>741.02193848263869</v>
      </c>
      <c r="I43" s="1">
        <f>'BRF release'!W187</f>
        <v>216198.48146056867</v>
      </c>
      <c r="J43" s="2">
        <f t="shared" si="2"/>
        <v>5040.911935582918</v>
      </c>
      <c r="K43" s="1">
        <f t="shared" si="3"/>
        <v>1778949.4926771035</v>
      </c>
      <c r="L43">
        <f t="shared" si="4"/>
        <v>1333.7726540445726</v>
      </c>
      <c r="M43" s="19">
        <f t="shared" si="5"/>
        <v>0.26458955662956618</v>
      </c>
    </row>
    <row r="44" spans="1:13" x14ac:dyDescent="0.25">
      <c r="A44">
        <v>2015</v>
      </c>
      <c r="B44" s="1">
        <f>'BRF release'!V83</f>
        <v>573.05175148145781</v>
      </c>
      <c r="C44" s="1">
        <f>'BRF release'!W83</f>
        <v>100582.60878574988</v>
      </c>
      <c r="D44" s="1">
        <f>'BRF release'!V125</f>
        <v>2841.084826671618</v>
      </c>
      <c r="E44" s="1">
        <f>'BRF release'!W125</f>
        <v>551426.12868641445</v>
      </c>
      <c r="F44" s="1">
        <f>'BRF release'!V167</f>
        <v>669.53411443092182</v>
      </c>
      <c r="G44" s="1">
        <f>'BRF release'!W167</f>
        <v>55017.187695510955</v>
      </c>
      <c r="H44" s="1">
        <f>'BRF release'!V188</f>
        <v>527.48625699648301</v>
      </c>
      <c r="I44" s="1">
        <f>'BRF release'!W188</f>
        <v>39841.534900180661</v>
      </c>
      <c r="J44" s="2">
        <f t="shared" si="2"/>
        <v>4611.1569495804806</v>
      </c>
      <c r="K44" s="1">
        <f t="shared" si="3"/>
        <v>746867.46006785589</v>
      </c>
      <c r="L44">
        <f t="shared" si="4"/>
        <v>864.21493858174881</v>
      </c>
      <c r="M44" s="19">
        <f t="shared" si="5"/>
        <v>0.18741824406136826</v>
      </c>
    </row>
    <row r="45" spans="1:13" x14ac:dyDescent="0.25">
      <c r="A45">
        <v>2016</v>
      </c>
      <c r="B45" s="1">
        <f>'BRF release'!V84</f>
        <v>353.00992032495282</v>
      </c>
      <c r="C45" s="1">
        <f>'BRF release'!W84</f>
        <v>19797.918307339278</v>
      </c>
      <c r="D45" s="1">
        <f>'BRF release'!V126</f>
        <v>3624.0544765885443</v>
      </c>
      <c r="E45" s="1">
        <f>'BRF release'!W126</f>
        <v>746960.76025015116</v>
      </c>
      <c r="F45" s="1">
        <f>'BRF release'!V168</f>
        <v>1429.9652987471532</v>
      </c>
      <c r="G45" s="1">
        <f>'BRF release'!W168</f>
        <v>675132.89089383103</v>
      </c>
      <c r="H45" s="1">
        <f>'BRF release'!V189</f>
        <v>775.12014798471273</v>
      </c>
      <c r="I45" s="1">
        <f>'BRF release'!W189</f>
        <v>28590.608594782636</v>
      </c>
      <c r="J45" s="2">
        <f t="shared" si="2"/>
        <v>6182.1498436453639</v>
      </c>
      <c r="K45" s="1">
        <f t="shared" si="3"/>
        <v>1470482.178046104</v>
      </c>
      <c r="L45">
        <f t="shared" si="4"/>
        <v>1212.6343958696307</v>
      </c>
      <c r="M45" s="19">
        <f t="shared" si="5"/>
        <v>0.19615092266262332</v>
      </c>
    </row>
    <row r="46" spans="1:13" x14ac:dyDescent="0.25">
      <c r="A46">
        <v>2017</v>
      </c>
      <c r="B46" s="1">
        <f>'BRF release'!V85</f>
        <v>313.10510461006476</v>
      </c>
      <c r="C46" s="1">
        <f>'BRF release'!W85</f>
        <v>20857.496889151138</v>
      </c>
      <c r="D46" s="1">
        <f>'BRF release'!V127</f>
        <v>1591.1906027380273</v>
      </c>
      <c r="E46" s="1">
        <f>'BRF release'!W127</f>
        <v>302429.45891953178</v>
      </c>
      <c r="F46" s="1">
        <f>'BRF release'!V169</f>
        <v>1951.8453477573062</v>
      </c>
      <c r="G46" s="1">
        <f>'BRF release'!W169</f>
        <v>1442583.8222694707</v>
      </c>
      <c r="H46" s="1">
        <f>'BRF release'!V190</f>
        <v>623.70880321599839</v>
      </c>
      <c r="I46" s="1">
        <f>'BRF release'!W190</f>
        <v>206754.89648516272</v>
      </c>
      <c r="J46" s="2">
        <f t="shared" si="2"/>
        <v>4479.8498583213968</v>
      </c>
      <c r="K46" s="1">
        <f t="shared" si="3"/>
        <v>1972625.6745633164</v>
      </c>
      <c r="L46">
        <f t="shared" si="4"/>
        <v>1404.5019311354886</v>
      </c>
      <c r="M46" s="19">
        <f t="shared" si="5"/>
        <v>0.31351540242506176</v>
      </c>
    </row>
    <row r="47" spans="1:13" x14ac:dyDescent="0.25">
      <c r="A47">
        <v>2018</v>
      </c>
      <c r="B47" s="1">
        <f>'BRF release'!V86</f>
        <v>786.05826065768849</v>
      </c>
      <c r="C47" s="1">
        <f>'BRF release'!W86</f>
        <v>374445.55939529528</v>
      </c>
      <c r="D47" s="1">
        <f>'BRF release'!V128</f>
        <v>3187.3271395107827</v>
      </c>
      <c r="E47" s="1">
        <f>'BRF release'!W128</f>
        <v>827772.26581846969</v>
      </c>
      <c r="F47" s="1">
        <f>'BRF release'!V170</f>
        <v>1492.6682874165908</v>
      </c>
      <c r="G47" s="1">
        <f>'BRF release'!W170</f>
        <v>1580591.1111208061</v>
      </c>
      <c r="H47" s="1">
        <f>'BRF release'!V191</f>
        <v>654.55447199776847</v>
      </c>
      <c r="I47" s="1">
        <f>'BRF release'!W191</f>
        <v>139603.00916455191</v>
      </c>
      <c r="J47" s="2">
        <f t="shared" si="2"/>
        <v>6120.6081595828309</v>
      </c>
      <c r="K47" s="1">
        <f t="shared" si="3"/>
        <v>2922411.9454991226</v>
      </c>
      <c r="L47">
        <f t="shared" si="4"/>
        <v>1709.5063455568461</v>
      </c>
      <c r="M47" s="19">
        <f t="shared" si="5"/>
        <v>0.27930334714865374</v>
      </c>
    </row>
    <row r="48" spans="1:13" x14ac:dyDescent="0.25">
      <c r="A48">
        <v>2019</v>
      </c>
      <c r="B48" s="1">
        <f>'BRF release'!V87</f>
        <v>648.06715508582283</v>
      </c>
      <c r="C48" s="1">
        <f>'BRF release'!W87</f>
        <v>147379.96320378489</v>
      </c>
      <c r="D48" s="1">
        <f>'BRF release'!V129</f>
        <v>4086.6724345663097</v>
      </c>
      <c r="E48" s="1">
        <f>'BRF release'!W129</f>
        <v>783278.75410976273</v>
      </c>
      <c r="F48" s="1">
        <f>'BRF release'!V171</f>
        <v>2392.4696113440532</v>
      </c>
      <c r="G48" s="1">
        <f>'BRF release'!W171</f>
        <v>1723491.9681277853</v>
      </c>
      <c r="H48" s="1">
        <f>'BRF release'!V192</f>
        <v>960.72591550362063</v>
      </c>
      <c r="I48" s="1">
        <f>'BRF release'!W192</f>
        <v>206994.63284433883</v>
      </c>
      <c r="J48" s="2">
        <f t="shared" si="2"/>
        <v>8087.9351164998061</v>
      </c>
      <c r="K48" s="1">
        <f t="shared" si="3"/>
        <v>2861145.3182856715</v>
      </c>
      <c r="L48">
        <f t="shared" si="4"/>
        <v>1691.492039084332</v>
      </c>
      <c r="M48" s="19">
        <f t="shared" si="5"/>
        <v>0.20913768653183193</v>
      </c>
    </row>
    <row r="50" spans="1:13" x14ac:dyDescent="0.25">
      <c r="A50" s="93" t="s">
        <v>125</v>
      </c>
      <c r="B50" s="93"/>
      <c r="C50" s="93"/>
      <c r="D50" s="93"/>
      <c r="E50" s="93"/>
    </row>
    <row r="51" spans="1:13" x14ac:dyDescent="0.25">
      <c r="A51" t="s">
        <v>23</v>
      </c>
      <c r="B51" s="93" t="s">
        <v>32</v>
      </c>
      <c r="C51" s="93"/>
      <c r="D51" s="93" t="s">
        <v>34</v>
      </c>
      <c r="E51" s="93"/>
      <c r="F51" s="93" t="s">
        <v>36</v>
      </c>
      <c r="G51" s="93"/>
      <c r="H51" s="93" t="s">
        <v>37</v>
      </c>
      <c r="I51" s="93"/>
      <c r="J51" s="93" t="s">
        <v>152</v>
      </c>
      <c r="K51" s="93"/>
      <c r="L51" s="93"/>
      <c r="M51" s="93"/>
    </row>
    <row r="52" spans="1:13" x14ac:dyDescent="0.25">
      <c r="B52" s="84" t="s">
        <v>157</v>
      </c>
      <c r="C52" s="84" t="s">
        <v>156</v>
      </c>
      <c r="D52" s="84" t="s">
        <v>157</v>
      </c>
      <c r="E52" s="84" t="s">
        <v>156</v>
      </c>
      <c r="F52" s="84" t="s">
        <v>157</v>
      </c>
      <c r="G52" s="84" t="s">
        <v>156</v>
      </c>
      <c r="H52" s="84" t="s">
        <v>157</v>
      </c>
      <c r="I52" s="84" t="s">
        <v>156</v>
      </c>
      <c r="J52" s="84" t="s">
        <v>157</v>
      </c>
      <c r="K52" s="84" t="s">
        <v>153</v>
      </c>
      <c r="L52" s="84" t="s">
        <v>154</v>
      </c>
      <c r="M52" s="84" t="s">
        <v>155</v>
      </c>
    </row>
    <row r="53" spans="1:13" x14ac:dyDescent="0.25">
      <c r="A53">
        <v>1999</v>
      </c>
      <c r="B53" s="1">
        <f>'YE release'!Y67</f>
        <v>26.084275643999998</v>
      </c>
      <c r="C53" s="1">
        <f>'YE release'!Z67</f>
        <v>454.26920000000001</v>
      </c>
      <c r="D53" s="1">
        <f>'YE release'!Y109</f>
        <v>906.52899508385826</v>
      </c>
      <c r="E53" s="1">
        <f>'YE release'!Z109</f>
        <v>112202.48310046225</v>
      </c>
      <c r="F53" s="1">
        <f>'YE release'!Y151</f>
        <v>2023.3247501678431</v>
      </c>
      <c r="G53" s="1">
        <f>'YE release'!Z151</f>
        <v>845899.68070928683</v>
      </c>
      <c r="H53" s="1">
        <f>'YE release'!Y172</f>
        <v>115.74028586550737</v>
      </c>
      <c r="I53" s="1">
        <f>'YE release'!Z172</f>
        <v>3299.6053241560276</v>
      </c>
      <c r="J53" s="2">
        <f>SUM(B53,D53,F53,H53)</f>
        <v>3071.6783067612087</v>
      </c>
      <c r="K53" s="1">
        <f>SUM(C53,E53,G53,I53)</f>
        <v>961856.03833390505</v>
      </c>
      <c r="L53">
        <f>SQRT(K53)</f>
        <v>980.74259535002614</v>
      </c>
      <c r="M53" s="19">
        <f>L53/J53</f>
        <v>0.31928558182387451</v>
      </c>
    </row>
    <row r="54" spans="1:13" x14ac:dyDescent="0.25">
      <c r="A54">
        <v>2000</v>
      </c>
      <c r="B54" s="1">
        <f>'YE release'!Y68</f>
        <v>56.323244913798632</v>
      </c>
      <c r="C54" s="1">
        <f>'YE release'!Z68</f>
        <v>1367.6650197686904</v>
      </c>
      <c r="D54" s="1">
        <f>'YE release'!Y110</f>
        <v>1346.3478636110051</v>
      </c>
      <c r="E54" s="1">
        <f>'YE release'!Z110</f>
        <v>72567.819192381081</v>
      </c>
      <c r="F54" s="1">
        <f>'YE release'!Y152</f>
        <v>797.88316961989074</v>
      </c>
      <c r="G54" s="1">
        <f>'YE release'!Z152</f>
        <v>131456.12576366699</v>
      </c>
      <c r="H54" s="1">
        <f>'YE release'!Y173</f>
        <v>220.74999278278466</v>
      </c>
      <c r="I54" s="1">
        <f>'YE release'!Z173</f>
        <v>18178.695397554555</v>
      </c>
      <c r="J54" s="2">
        <f t="shared" ref="J54:J73" si="6">SUM(B54,D54,F54,H54)</f>
        <v>2421.3042709274791</v>
      </c>
      <c r="K54" s="1">
        <f t="shared" ref="K54:K73" si="7">SUM(C54,E54,G54,I54)</f>
        <v>223570.30537337132</v>
      </c>
      <c r="L54">
        <f t="shared" ref="L54:L73" si="8">SQRT(K54)</f>
        <v>472.83221693680235</v>
      </c>
      <c r="M54" s="19">
        <f t="shared" ref="M54:M73" si="9">L54/J54</f>
        <v>0.19527996650982005</v>
      </c>
    </row>
    <row r="55" spans="1:13" x14ac:dyDescent="0.25">
      <c r="A55">
        <v>2001</v>
      </c>
      <c r="B55" s="1">
        <f>'YE release'!Y69</f>
        <v>28.479770345999999</v>
      </c>
      <c r="C55" s="1">
        <f>'YE release'!Z69</f>
        <v>541.53769999999997</v>
      </c>
      <c r="D55" s="1">
        <f>'YE release'!Y111</f>
        <v>1371.3072728970121</v>
      </c>
      <c r="E55" s="1">
        <f>'YE release'!Z111</f>
        <v>247157.57489308025</v>
      </c>
      <c r="F55" s="1">
        <f>'YE release'!Y153</f>
        <v>3963.1847071110769</v>
      </c>
      <c r="G55" s="1">
        <f>'YE release'!Z153</f>
        <v>3311252.4254451687</v>
      </c>
      <c r="H55" s="1">
        <f>'YE release'!Y174</f>
        <v>398.19325826043729</v>
      </c>
      <c r="I55" s="1">
        <f>'YE release'!Z174</f>
        <v>84927.057032615296</v>
      </c>
      <c r="J55" s="2">
        <f t="shared" si="6"/>
        <v>5761.1650086145264</v>
      </c>
      <c r="K55" s="1">
        <f t="shared" si="7"/>
        <v>3643878.5950708645</v>
      </c>
      <c r="L55">
        <f t="shared" si="8"/>
        <v>1908.8946003042872</v>
      </c>
      <c r="M55" s="19">
        <f t="shared" si="9"/>
        <v>0.33133829658584069</v>
      </c>
    </row>
    <row r="56" spans="1:13" x14ac:dyDescent="0.25">
      <c r="A56">
        <v>2002</v>
      </c>
      <c r="B56" s="1">
        <f>'YE release'!Y70</f>
        <v>89.159096701626055</v>
      </c>
      <c r="C56" s="1">
        <f>'YE release'!Z70</f>
        <v>4079.5747707963951</v>
      </c>
      <c r="D56" s="1">
        <f>'YE release'!Y112</f>
        <v>523.74963599469334</v>
      </c>
      <c r="E56" s="1">
        <f>'YE release'!Z112</f>
        <v>20018.781255053924</v>
      </c>
      <c r="F56" s="1">
        <f>'YE release'!Y154</f>
        <v>2784.1540695755189</v>
      </c>
      <c r="G56" s="1">
        <f>'YE release'!Z154</f>
        <v>1620231.7725951867</v>
      </c>
      <c r="H56" s="1">
        <f>'YE release'!Y175</f>
        <v>298.05708969829436</v>
      </c>
      <c r="I56" s="1">
        <f>'YE release'!Z175</f>
        <v>17429.223544954846</v>
      </c>
      <c r="J56" s="2">
        <f t="shared" si="6"/>
        <v>3695.1198919701328</v>
      </c>
      <c r="K56" s="1">
        <f t="shared" si="7"/>
        <v>1661759.3521659919</v>
      </c>
      <c r="L56">
        <f t="shared" si="8"/>
        <v>1289.0924529163888</v>
      </c>
      <c r="M56" s="19">
        <f t="shared" si="9"/>
        <v>0.34886349850723825</v>
      </c>
    </row>
    <row r="57" spans="1:13" x14ac:dyDescent="0.25">
      <c r="A57">
        <v>2003</v>
      </c>
      <c r="B57" s="1">
        <f>'YE release'!Y71</f>
        <v>195.95611277043193</v>
      </c>
      <c r="C57" s="1">
        <f>'YE release'!Z71</f>
        <v>18194.785097943823</v>
      </c>
      <c r="D57" s="1">
        <f>'YE release'!Y113</f>
        <v>1045.3772745098058</v>
      </c>
      <c r="E57" s="1">
        <f>'YE release'!Z113</f>
        <v>54717.22508732292</v>
      </c>
      <c r="F57" s="1">
        <f>'YE release'!Y155</f>
        <v>1655.1296143628315</v>
      </c>
      <c r="G57" s="1">
        <f>'YE release'!Z155</f>
        <v>482016.38508279854</v>
      </c>
      <c r="H57" s="1">
        <f>'YE release'!Y176</f>
        <v>206.68858644090645</v>
      </c>
      <c r="I57" s="1">
        <f>'YE release'!Z176</f>
        <v>2841.0001545895107</v>
      </c>
      <c r="J57" s="2">
        <f t="shared" si="6"/>
        <v>3103.1515880839756</v>
      </c>
      <c r="K57" s="1">
        <f t="shared" si="7"/>
        <v>557769.39542265481</v>
      </c>
      <c r="L57">
        <f t="shared" si="8"/>
        <v>746.83960488357525</v>
      </c>
      <c r="M57" s="19">
        <f t="shared" si="9"/>
        <v>0.24067132516227072</v>
      </c>
    </row>
    <row r="58" spans="1:13" x14ac:dyDescent="0.25">
      <c r="A58">
        <v>2004</v>
      </c>
      <c r="B58" s="1">
        <f>'YE release'!Y72</f>
        <v>151.81772940428809</v>
      </c>
      <c r="C58" s="1">
        <f>'YE release'!Z72</f>
        <v>15830.583122289112</v>
      </c>
      <c r="D58" s="1">
        <f>'YE release'!Y114</f>
        <v>1294.7507773604511</v>
      </c>
      <c r="E58" s="1">
        <f>'YE release'!Z114</f>
        <v>152751.07656687585</v>
      </c>
      <c r="F58" s="1">
        <f>'YE release'!Y156</f>
        <v>2594.6168108370457</v>
      </c>
      <c r="G58" s="1">
        <f>'YE release'!Z156</f>
        <v>1335327.5795110143</v>
      </c>
      <c r="H58" s="1">
        <f>'YE release'!Y177</f>
        <v>219.63988506126589</v>
      </c>
      <c r="I58" s="1">
        <f>'YE release'!Z177</f>
        <v>4609.666187533332</v>
      </c>
      <c r="J58" s="2">
        <f t="shared" si="6"/>
        <v>4260.8252026630507</v>
      </c>
      <c r="K58" s="1">
        <f t="shared" si="7"/>
        <v>1508518.9053877126</v>
      </c>
      <c r="L58">
        <f t="shared" si="8"/>
        <v>1228.2177760428779</v>
      </c>
      <c r="M58" s="19">
        <f t="shared" si="9"/>
        <v>0.28825819357133725</v>
      </c>
    </row>
    <row r="59" spans="1:13" x14ac:dyDescent="0.25">
      <c r="A59">
        <v>2005</v>
      </c>
      <c r="B59" s="1">
        <f>'YE release'!Y73</f>
        <v>99.121459507266394</v>
      </c>
      <c r="C59" s="1">
        <f>'YE release'!Z73</f>
        <v>6341.3572028368808</v>
      </c>
      <c r="D59" s="1">
        <f>'YE release'!Y115</f>
        <v>1121.9748761245405</v>
      </c>
      <c r="E59" s="1">
        <f>'YE release'!Z115</f>
        <v>99047.494416332644</v>
      </c>
      <c r="F59" s="1">
        <f>'YE release'!Y157</f>
        <v>5141.9452493686631</v>
      </c>
      <c r="G59" s="1">
        <f>'YE release'!Z157</f>
        <v>5453867.3251800844</v>
      </c>
      <c r="H59" s="1">
        <f>'YE release'!Y178</f>
        <v>132.31290386992578</v>
      </c>
      <c r="I59" s="1">
        <f>'YE release'!Z178</f>
        <v>2920.2036684004979</v>
      </c>
      <c r="J59" s="2">
        <f t="shared" si="6"/>
        <v>6495.3544888703964</v>
      </c>
      <c r="K59" s="1">
        <f t="shared" si="7"/>
        <v>5562176.3804676542</v>
      </c>
      <c r="L59">
        <f t="shared" si="8"/>
        <v>2358.4266748126079</v>
      </c>
      <c r="M59" s="19">
        <f t="shared" si="9"/>
        <v>0.36309437442616938</v>
      </c>
    </row>
    <row r="60" spans="1:13" x14ac:dyDescent="0.25">
      <c r="A60">
        <v>2006</v>
      </c>
      <c r="B60" s="1">
        <f>'YE release'!Y74</f>
        <v>58.932103277582868</v>
      </c>
      <c r="C60" s="1">
        <f>'YE release'!Z74</f>
        <v>2719.2678326654604</v>
      </c>
      <c r="D60" s="1">
        <f>'YE release'!Y116</f>
        <v>945.44322858071394</v>
      </c>
      <c r="E60" s="1">
        <f>'YE release'!Z116</f>
        <v>106127.37844933398</v>
      </c>
      <c r="F60" s="1">
        <f>'YE release'!Y158</f>
        <v>1192.3531869169062</v>
      </c>
      <c r="G60" s="1">
        <f>'YE release'!Z158</f>
        <v>277787.3549686895</v>
      </c>
      <c r="H60" s="1">
        <f>'YE release'!Y179</f>
        <v>276.69204933100247</v>
      </c>
      <c r="I60" s="1">
        <f>'YE release'!Z179</f>
        <v>10521.072441385437</v>
      </c>
      <c r="J60" s="2">
        <f t="shared" si="6"/>
        <v>2473.4205681062058</v>
      </c>
      <c r="K60" s="1">
        <f t="shared" si="7"/>
        <v>397155.07369207434</v>
      </c>
      <c r="L60">
        <f t="shared" si="8"/>
        <v>630.20240692342202</v>
      </c>
      <c r="M60" s="19">
        <f t="shared" si="9"/>
        <v>0.25478983034653968</v>
      </c>
    </row>
    <row r="61" spans="1:13" x14ac:dyDescent="0.25">
      <c r="A61">
        <v>2007</v>
      </c>
      <c r="B61" s="1">
        <f>'YE release'!Y75</f>
        <v>44.05871963850371</v>
      </c>
      <c r="C61" s="1">
        <f>'YE release'!Z75</f>
        <v>1914.5866333782128</v>
      </c>
      <c r="D61" s="1">
        <f>'YE release'!Y117</f>
        <v>565.84428079236523</v>
      </c>
      <c r="E61" s="1">
        <f>'YE release'!Z117</f>
        <v>39618.263388691339</v>
      </c>
      <c r="F61" s="1">
        <f>'YE release'!Y159</f>
        <v>1459.4500155882781</v>
      </c>
      <c r="G61" s="1">
        <f>'YE release'!Z159</f>
        <v>452781.95441054244</v>
      </c>
      <c r="H61" s="1">
        <f>'YE release'!Y180</f>
        <v>293.63933056225846</v>
      </c>
      <c r="I61" s="1">
        <f>'YE release'!Z180</f>
        <v>5043.4829859333067</v>
      </c>
      <c r="J61" s="2">
        <f t="shared" si="6"/>
        <v>2362.9923465814054</v>
      </c>
      <c r="K61" s="1">
        <f t="shared" si="7"/>
        <v>499358.28741854528</v>
      </c>
      <c r="L61">
        <f t="shared" si="8"/>
        <v>706.65287618359366</v>
      </c>
      <c r="M61" s="19">
        <f t="shared" si="9"/>
        <v>0.2990500063218251</v>
      </c>
    </row>
    <row r="62" spans="1:13" x14ac:dyDescent="0.25">
      <c r="A62">
        <v>2008</v>
      </c>
      <c r="B62" s="1">
        <f>'YE release'!Y76</f>
        <v>35.978031991741076</v>
      </c>
      <c r="C62" s="1">
        <f>'YE release'!Z76</f>
        <v>652.9670830803434</v>
      </c>
      <c r="D62" s="1">
        <f>'YE release'!Y118</f>
        <v>572.96947085338047</v>
      </c>
      <c r="E62" s="1">
        <f>'YE release'!Z118</f>
        <v>30282.227550598629</v>
      </c>
      <c r="F62" s="1">
        <f>'YE release'!Y160</f>
        <v>1044.6821098991823</v>
      </c>
      <c r="G62" s="1">
        <f>'YE release'!Z160</f>
        <v>225081.86850332611</v>
      </c>
      <c r="H62" s="1">
        <f>'YE release'!Y181</f>
        <v>270.70490378474881</v>
      </c>
      <c r="I62" s="1">
        <f>'YE release'!Z181</f>
        <v>5455.0311975854647</v>
      </c>
      <c r="J62" s="2">
        <f t="shared" si="6"/>
        <v>1924.3345165290525</v>
      </c>
      <c r="K62" s="1">
        <f t="shared" si="7"/>
        <v>261472.09433459054</v>
      </c>
      <c r="L62">
        <f t="shared" si="8"/>
        <v>511.34342113162126</v>
      </c>
      <c r="M62" s="19">
        <f t="shared" si="9"/>
        <v>0.26572480862315878</v>
      </c>
    </row>
    <row r="63" spans="1:13" x14ac:dyDescent="0.25">
      <c r="A63">
        <v>2009</v>
      </c>
      <c r="B63" s="1">
        <f>'YE release'!Y77</f>
        <v>1</v>
      </c>
      <c r="C63" s="1">
        <f>'YE release'!Z77</f>
        <v>0</v>
      </c>
      <c r="D63" s="1">
        <f>'YE release'!Y119</f>
        <v>294.54779827505467</v>
      </c>
      <c r="E63" s="1">
        <f>'YE release'!Z119</f>
        <v>6974.3907582851771</v>
      </c>
      <c r="F63" s="1">
        <f>'YE release'!Y161</f>
        <v>832.52055611959725</v>
      </c>
      <c r="G63" s="1">
        <f>'YE release'!Z161</f>
        <v>139345.38799813477</v>
      </c>
      <c r="H63" s="1">
        <f>'YE release'!Y182</f>
        <v>313.78205062825646</v>
      </c>
      <c r="I63" s="1">
        <f>'YE release'!Z182</f>
        <v>10635.703617141984</v>
      </c>
      <c r="J63" s="2">
        <f t="shared" si="6"/>
        <v>1441.8504050229085</v>
      </c>
      <c r="K63" s="1">
        <f t="shared" si="7"/>
        <v>156955.48237356194</v>
      </c>
      <c r="L63">
        <f t="shared" si="8"/>
        <v>396.17607496359739</v>
      </c>
      <c r="M63" s="19">
        <f t="shared" si="9"/>
        <v>0.27476919490639035</v>
      </c>
    </row>
    <row r="64" spans="1:13" x14ac:dyDescent="0.25">
      <c r="A64">
        <v>2010</v>
      </c>
      <c r="B64" s="1">
        <f>'YE release'!Y78</f>
        <v>18</v>
      </c>
      <c r="C64" s="1">
        <f>'YE release'!Z78</f>
        <v>0</v>
      </c>
      <c r="D64" s="1">
        <f>'YE release'!Y120</f>
        <v>294.89625355033206</v>
      </c>
      <c r="E64" s="1">
        <f>'YE release'!Z120</f>
        <v>8030.6633240330893</v>
      </c>
      <c r="F64" s="1">
        <f>'YE release'!Y162</f>
        <v>488.87113686560406</v>
      </c>
      <c r="G64" s="1">
        <f>'YE release'!Z162</f>
        <v>41128.828744182625</v>
      </c>
      <c r="H64" s="1">
        <f>'YE release'!Y183</f>
        <v>307.68639494909041</v>
      </c>
      <c r="I64" s="1">
        <f>'YE release'!Z183</f>
        <v>2125.1318646740879</v>
      </c>
      <c r="J64" s="2">
        <f t="shared" si="6"/>
        <v>1109.4537853650265</v>
      </c>
      <c r="K64" s="1">
        <f t="shared" si="7"/>
        <v>51284.623932889808</v>
      </c>
      <c r="L64">
        <f t="shared" si="8"/>
        <v>226.46108701693058</v>
      </c>
      <c r="M64" s="19">
        <f t="shared" si="9"/>
        <v>0.20411944148031508</v>
      </c>
    </row>
    <row r="65" spans="1:13" x14ac:dyDescent="0.25">
      <c r="A65">
        <v>2011</v>
      </c>
      <c r="B65" s="1">
        <f>'YE release'!Y79</f>
        <v>120.66251162790699</v>
      </c>
      <c r="C65" s="1">
        <f>'YE release'!Z79</f>
        <v>5137.4223085166432</v>
      </c>
      <c r="D65" s="1">
        <f>'YE release'!Y121</f>
        <v>847.64298046336478</v>
      </c>
      <c r="E65" s="1">
        <f>'YE release'!Z121</f>
        <v>96181.303369536254</v>
      </c>
      <c r="F65" s="1">
        <f>'YE release'!Y163</f>
        <v>286.44801312254248</v>
      </c>
      <c r="G65" s="1">
        <f>'YE release'!Z163</f>
        <v>42654.48559063673</v>
      </c>
      <c r="H65" s="1">
        <f>'YE release'!Y184</f>
        <v>201.894655979498</v>
      </c>
      <c r="I65" s="1">
        <f>'YE release'!Z184</f>
        <v>9117.6714236644966</v>
      </c>
      <c r="J65" s="2">
        <f t="shared" si="6"/>
        <v>1456.6481611933123</v>
      </c>
      <c r="K65" s="1">
        <f t="shared" si="7"/>
        <v>153090.88269235412</v>
      </c>
      <c r="L65">
        <f t="shared" si="8"/>
        <v>391.26830013732791</v>
      </c>
      <c r="M65" s="19">
        <f t="shared" si="9"/>
        <v>0.26860865276951568</v>
      </c>
    </row>
    <row r="66" spans="1:13" x14ac:dyDescent="0.25">
      <c r="A66">
        <v>2012</v>
      </c>
      <c r="B66" s="1">
        <f>'YE release'!Y80</f>
        <v>41.689465270980925</v>
      </c>
      <c r="C66" s="1">
        <f>'YE release'!Z80</f>
        <v>75.506840327598582</v>
      </c>
      <c r="D66" s="1">
        <f>'YE release'!Y122</f>
        <v>403.00751407043509</v>
      </c>
      <c r="E66" s="1">
        <f>'YE release'!Z122</f>
        <v>20451.428878489598</v>
      </c>
      <c r="F66" s="1">
        <f>'YE release'!Y164</f>
        <v>1085.8064475167103</v>
      </c>
      <c r="G66" s="1">
        <f>'YE release'!Z164</f>
        <v>760215.88773252757</v>
      </c>
      <c r="H66" s="1">
        <f>'YE release'!Y185</f>
        <v>117.66290954121969</v>
      </c>
      <c r="I66" s="1">
        <f>'YE release'!Z185</f>
        <v>2238.6671867306104</v>
      </c>
      <c r="J66" s="2">
        <f t="shared" si="6"/>
        <v>1648.1663363993459</v>
      </c>
      <c r="K66" s="1">
        <f t="shared" si="7"/>
        <v>782981.4906380754</v>
      </c>
      <c r="L66">
        <f t="shared" si="8"/>
        <v>884.86241339435105</v>
      </c>
      <c r="M66" s="19">
        <f t="shared" si="9"/>
        <v>0.53687688787981136</v>
      </c>
    </row>
    <row r="67" spans="1:13" x14ac:dyDescent="0.25">
      <c r="A67">
        <v>2013</v>
      </c>
      <c r="B67" s="1">
        <f>'YE release'!Y81</f>
        <v>93.813276790220641</v>
      </c>
      <c r="C67" s="1">
        <f>'YE release'!Z81</f>
        <v>1193.0214781997845</v>
      </c>
      <c r="D67" s="1">
        <f>'YE release'!Y123</f>
        <v>475.48553307625315</v>
      </c>
      <c r="E67" s="1">
        <f>'YE release'!Z123</f>
        <v>23291.948825427055</v>
      </c>
      <c r="F67" s="1">
        <f>'YE release'!Y165</f>
        <v>463.25645898100896</v>
      </c>
      <c r="G67" s="1">
        <f>'YE release'!Z165</f>
        <v>170698.50933400283</v>
      </c>
      <c r="H67" s="1">
        <f>'YE release'!Y186</f>
        <v>153.61740388564112</v>
      </c>
      <c r="I67" s="1">
        <f>'YE release'!Z186</f>
        <v>6958.6836761041941</v>
      </c>
      <c r="J67" s="2">
        <f t="shared" si="6"/>
        <v>1186.1726727331238</v>
      </c>
      <c r="K67" s="1">
        <f t="shared" si="7"/>
        <v>202142.16331373388</v>
      </c>
      <c r="L67">
        <f t="shared" si="8"/>
        <v>449.60222787897067</v>
      </c>
      <c r="M67" s="19">
        <f t="shared" si="9"/>
        <v>0.37903606971741993</v>
      </c>
    </row>
    <row r="68" spans="1:13" x14ac:dyDescent="0.25">
      <c r="A68">
        <v>2014</v>
      </c>
      <c r="B68" s="1">
        <f>'YE release'!Y82</f>
        <v>27.818956021654277</v>
      </c>
      <c r="C68" s="1">
        <f>'YE release'!Z82</f>
        <v>480.84170529841538</v>
      </c>
      <c r="D68" s="1">
        <f>'YE release'!Y124</f>
        <v>595.3863679265919</v>
      </c>
      <c r="E68" s="1">
        <f>'YE release'!Z124</f>
        <v>62990.802883327808</v>
      </c>
      <c r="F68" s="1">
        <f>'YE release'!Y166</f>
        <v>1047.4374808313053</v>
      </c>
      <c r="G68" s="1">
        <f>'YE release'!Z166</f>
        <v>936774.27473768254</v>
      </c>
      <c r="H68" s="1">
        <f>'YE release'!Y187</f>
        <v>308.50523273280885</v>
      </c>
      <c r="I68" s="1">
        <f>'YE release'!Z187</f>
        <v>11659.846799755729</v>
      </c>
      <c r="J68" s="2">
        <f t="shared" si="6"/>
        <v>1979.1480375123601</v>
      </c>
      <c r="K68" s="1">
        <f t="shared" si="7"/>
        <v>1011905.7661260645</v>
      </c>
      <c r="L68">
        <f t="shared" si="8"/>
        <v>1005.9352693518924</v>
      </c>
      <c r="M68" s="19">
        <f t="shared" si="9"/>
        <v>0.50826681495552861</v>
      </c>
    </row>
    <row r="69" spans="1:13" x14ac:dyDescent="0.25">
      <c r="A69">
        <v>2015</v>
      </c>
      <c r="B69" s="1">
        <f>'YE release'!Y83</f>
        <v>44.18128332784805</v>
      </c>
      <c r="C69" s="1">
        <f>'YE release'!Z83</f>
        <v>687.9328298799021</v>
      </c>
      <c r="D69" s="1">
        <f>'YE release'!Y125</f>
        <v>433.18905586516854</v>
      </c>
      <c r="E69" s="1">
        <f>'YE release'!Z125</f>
        <v>20409.716996464973</v>
      </c>
      <c r="F69" s="1">
        <f>'YE release'!Y167</f>
        <v>1339.887596623209</v>
      </c>
      <c r="G69" s="1">
        <f>'YE release'!Z167</f>
        <v>1227654.2226707686</v>
      </c>
      <c r="H69" s="1">
        <f>'YE release'!Y188</f>
        <v>155.97019522966829</v>
      </c>
      <c r="I69" s="1">
        <f>'YE release'!Z188</f>
        <v>1602.8593895156507</v>
      </c>
      <c r="J69" s="2">
        <f t="shared" si="6"/>
        <v>1973.2281310458939</v>
      </c>
      <c r="K69" s="1">
        <f t="shared" si="7"/>
        <v>1250354.731886629</v>
      </c>
      <c r="L69">
        <f t="shared" si="8"/>
        <v>1118.1926184189506</v>
      </c>
      <c r="M69" s="19">
        <f t="shared" si="9"/>
        <v>0.56668187566648032</v>
      </c>
    </row>
    <row r="70" spans="1:13" x14ac:dyDescent="0.25">
      <c r="A70">
        <v>2016</v>
      </c>
      <c r="B70" s="1">
        <f>'YE release'!Y84</f>
        <v>25</v>
      </c>
      <c r="C70" s="1">
        <f>'YE release'!Z84</f>
        <v>0</v>
      </c>
      <c r="D70" s="1">
        <f>'YE release'!Y126</f>
        <v>817.3489154847432</v>
      </c>
      <c r="E70" s="1">
        <f>'YE release'!Z126</f>
        <v>55606.839662906146</v>
      </c>
      <c r="F70" s="1">
        <f>'YE release'!Y168</f>
        <v>509.21401396713094</v>
      </c>
      <c r="G70" s="1">
        <f>'YE release'!Z168</f>
        <v>130162.73147818283</v>
      </c>
      <c r="H70" s="1">
        <f>'YE release'!Y189</f>
        <v>246.53504544383844</v>
      </c>
      <c r="I70" s="1">
        <f>'YE release'!Z189</f>
        <v>5199.019709094473</v>
      </c>
      <c r="J70" s="2">
        <f t="shared" si="6"/>
        <v>1598.0979748957127</v>
      </c>
      <c r="K70" s="1">
        <f t="shared" si="7"/>
        <v>190968.59085018345</v>
      </c>
      <c r="L70">
        <f t="shared" si="8"/>
        <v>436.9995318649477</v>
      </c>
      <c r="M70" s="19">
        <f t="shared" si="9"/>
        <v>0.27344977512624974</v>
      </c>
    </row>
    <row r="71" spans="1:13" x14ac:dyDescent="0.25">
      <c r="A71">
        <v>2017</v>
      </c>
      <c r="B71" s="1">
        <f>'YE release'!Y85</f>
        <v>24.393216704652772</v>
      </c>
      <c r="C71" s="1">
        <f>'YE release'!Z85</f>
        <v>184.82670977372416</v>
      </c>
      <c r="D71" s="1">
        <f>'YE release'!Y127</f>
        <v>283.85380043357793</v>
      </c>
      <c r="E71" s="1">
        <f>'YE release'!Z127</f>
        <v>5991.2502213367206</v>
      </c>
      <c r="F71" s="1">
        <f>'YE release'!Y169</f>
        <v>809.7006898917017</v>
      </c>
      <c r="G71" s="1">
        <f>'YE release'!Z169</f>
        <v>349251.30577730929</v>
      </c>
      <c r="H71" s="1">
        <f>'YE release'!Y190</f>
        <v>242.60899972333777</v>
      </c>
      <c r="I71" s="1">
        <f>'YE release'!Z190</f>
        <v>10935.889923276352</v>
      </c>
      <c r="J71" s="2">
        <f t="shared" si="6"/>
        <v>1360.5567067532702</v>
      </c>
      <c r="K71" s="1">
        <f t="shared" si="7"/>
        <v>366363.27263169613</v>
      </c>
      <c r="L71">
        <f t="shared" si="8"/>
        <v>605.27949959642297</v>
      </c>
      <c r="M71" s="19">
        <f t="shared" si="9"/>
        <v>0.44487634847709967</v>
      </c>
    </row>
    <row r="72" spans="1:13" x14ac:dyDescent="0.25">
      <c r="A72">
        <v>2018</v>
      </c>
      <c r="B72" s="1">
        <f>'YE release'!Y86</f>
        <v>33.955989948594535</v>
      </c>
      <c r="C72" s="1">
        <f>'YE release'!Z86</f>
        <v>353.5850871798105</v>
      </c>
      <c r="D72" s="1">
        <f>'YE release'!Y128</f>
        <v>936.68136857273828</v>
      </c>
      <c r="E72" s="1">
        <f>'YE release'!Z128</f>
        <v>97254.076330320022</v>
      </c>
      <c r="F72" s="1">
        <f>'YE release'!Y170</f>
        <v>686.0574159632705</v>
      </c>
      <c r="G72" s="1">
        <f>'YE release'!Z170</f>
        <v>439259.74809318618</v>
      </c>
      <c r="H72" s="1">
        <f>'YE release'!Y191</f>
        <v>413.53680511441576</v>
      </c>
      <c r="I72" s="1">
        <f>'YE release'!Z191</f>
        <v>14736.409757494508</v>
      </c>
      <c r="J72" s="2">
        <f t="shared" si="6"/>
        <v>2070.2315795990189</v>
      </c>
      <c r="K72" s="1">
        <f t="shared" si="7"/>
        <v>551603.81926818052</v>
      </c>
      <c r="L72">
        <f t="shared" si="8"/>
        <v>742.70035631348696</v>
      </c>
      <c r="M72" s="19">
        <f t="shared" si="9"/>
        <v>0.35875230753524678</v>
      </c>
    </row>
    <row r="73" spans="1:13" x14ac:dyDescent="0.25">
      <c r="A73">
        <v>2019</v>
      </c>
      <c r="B73" s="1">
        <f>'YE release'!Y87</f>
        <v>27.800799563037977</v>
      </c>
      <c r="C73" s="1">
        <f>'YE release'!Z87</f>
        <v>21.956991611389725</v>
      </c>
      <c r="D73" s="1">
        <f>'YE release'!Y129</f>
        <v>1175.5613532540438</v>
      </c>
      <c r="E73" s="1">
        <f>'YE release'!Z129</f>
        <v>119888.09653354633</v>
      </c>
      <c r="F73" s="1">
        <f>'YE release'!Y171</f>
        <v>2309.598575572315</v>
      </c>
      <c r="G73" s="1">
        <f>'YE release'!Z171</f>
        <v>1939170.0078860698</v>
      </c>
      <c r="H73" s="1">
        <f>'YE release'!Y192</f>
        <v>1103.9635394939994</v>
      </c>
      <c r="I73" s="1">
        <f>'YE release'!Z192</f>
        <v>14915.256170102635</v>
      </c>
      <c r="J73" s="2">
        <f t="shared" si="6"/>
        <v>4616.9242678833962</v>
      </c>
      <c r="K73" s="1">
        <f t="shared" si="7"/>
        <v>2073995.3175813302</v>
      </c>
      <c r="L73">
        <f t="shared" si="8"/>
        <v>1440.1372565076324</v>
      </c>
      <c r="M73" s="19">
        <f t="shared" si="9"/>
        <v>0.3119256831925154</v>
      </c>
    </row>
  </sheetData>
  <mergeCells count="13">
    <mergeCell ref="A1:E1"/>
    <mergeCell ref="A25:E25"/>
    <mergeCell ref="A50:E50"/>
    <mergeCell ref="B26:C26"/>
    <mergeCell ref="D26:E26"/>
    <mergeCell ref="F26:G26"/>
    <mergeCell ref="H26:I26"/>
    <mergeCell ref="J26:M26"/>
    <mergeCell ref="B51:C51"/>
    <mergeCell ref="D51:E51"/>
    <mergeCell ref="F51:G51"/>
    <mergeCell ref="H51:I51"/>
    <mergeCell ref="J51:M5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925B-D9E8-4CCE-B3D0-B0AED07BA70B}">
  <sheetPr>
    <tabColor theme="7"/>
  </sheetPr>
  <dimension ref="A1:Q74"/>
  <sheetViews>
    <sheetView topLeftCell="A34" zoomScale="80" zoomScaleNormal="80" workbookViewId="0">
      <selection activeCell="B54" sqref="B54:M74"/>
    </sheetView>
  </sheetViews>
  <sheetFormatPr defaultRowHeight="15" x14ac:dyDescent="0.25"/>
  <cols>
    <col min="2" max="2" width="10.140625" bestFit="1" customWidth="1"/>
    <col min="3" max="3" width="11.28515625" bestFit="1" customWidth="1"/>
    <col min="4" max="4" width="9.28515625" bestFit="1" customWidth="1"/>
    <col min="5" max="5" width="12.85546875" bestFit="1" customWidth="1"/>
    <col min="6" max="6" width="10.140625" bestFit="1" customWidth="1"/>
    <col min="7" max="7" width="13.85546875" bestFit="1" customWidth="1"/>
    <col min="8" max="8" width="9.28515625" bestFit="1" customWidth="1"/>
    <col min="9" max="9" width="12.85546875" bestFit="1" customWidth="1"/>
    <col min="10" max="10" width="10.140625" bestFit="1" customWidth="1"/>
    <col min="11" max="11" width="15.140625" bestFit="1" customWidth="1"/>
    <col min="12" max="12" width="10.140625" bestFit="1" customWidth="1"/>
    <col min="13" max="13" width="13.85546875" bestFit="1" customWidth="1"/>
    <col min="14" max="14" width="10.140625" bestFit="1" customWidth="1"/>
    <col min="15" max="15" width="15.140625" bestFit="1" customWidth="1"/>
    <col min="16" max="16" width="10.140625" bestFit="1" customWidth="1"/>
  </cols>
  <sheetData>
    <row r="1" spans="1:17" x14ac:dyDescent="0.25">
      <c r="A1" s="93" t="s">
        <v>123</v>
      </c>
      <c r="B1" s="93"/>
      <c r="C1" s="93"/>
      <c r="D1" s="93"/>
      <c r="E1" s="93"/>
      <c r="F1" s="93"/>
      <c r="G1" s="93"/>
      <c r="H1" s="93"/>
      <c r="I1" s="93"/>
      <c r="J1" s="93"/>
      <c r="K1" s="89"/>
      <c r="L1" s="49"/>
      <c r="M1" s="89"/>
    </row>
    <row r="2" spans="1:17" x14ac:dyDescent="0.25">
      <c r="A2" t="s">
        <v>23</v>
      </c>
      <c r="B2" s="93" t="s">
        <v>29</v>
      </c>
      <c r="C2" s="93"/>
      <c r="D2" s="93" t="s">
        <v>52</v>
      </c>
      <c r="E2" s="93"/>
      <c r="F2" s="93" t="s">
        <v>25</v>
      </c>
      <c r="G2" s="93"/>
      <c r="H2" s="93" t="s">
        <v>28</v>
      </c>
      <c r="I2" s="93"/>
      <c r="J2" s="93" t="s">
        <v>26</v>
      </c>
      <c r="K2" s="93"/>
      <c r="L2" s="93" t="s">
        <v>27</v>
      </c>
      <c r="M2" s="93"/>
      <c r="N2" s="93" t="s">
        <v>97</v>
      </c>
      <c r="O2" s="93"/>
      <c r="P2" s="93"/>
      <c r="Q2" s="93"/>
    </row>
    <row r="3" spans="1:17" x14ac:dyDescent="0.25">
      <c r="B3" s="89" t="s">
        <v>157</v>
      </c>
      <c r="C3" s="89" t="s">
        <v>156</v>
      </c>
      <c r="D3" s="89" t="s">
        <v>157</v>
      </c>
      <c r="E3" s="89" t="s">
        <v>156</v>
      </c>
      <c r="F3" s="89" t="s">
        <v>157</v>
      </c>
      <c r="G3" s="89" t="s">
        <v>156</v>
      </c>
      <c r="H3" s="89" t="s">
        <v>157</v>
      </c>
      <c r="I3" s="89" t="s">
        <v>156</v>
      </c>
      <c r="J3" s="89" t="s">
        <v>157</v>
      </c>
      <c r="K3" s="89" t="s">
        <v>156</v>
      </c>
      <c r="L3" s="89" t="s">
        <v>157</v>
      </c>
      <c r="M3" s="89" t="s">
        <v>156</v>
      </c>
      <c r="N3" s="89" t="s">
        <v>157</v>
      </c>
      <c r="O3" s="89" t="s">
        <v>153</v>
      </c>
      <c r="P3" s="89" t="s">
        <v>154</v>
      </c>
      <c r="Q3" s="89" t="s">
        <v>155</v>
      </c>
    </row>
    <row r="4" spans="1:17" x14ac:dyDescent="0.25">
      <c r="A4">
        <v>1999</v>
      </c>
      <c r="B4" s="1">
        <f>'rockfish release'!K192</f>
        <v>13178.877978360179</v>
      </c>
      <c r="C4" s="1">
        <f>'rockfish release'!L192</f>
        <v>7342918.2871000143</v>
      </c>
      <c r="D4" s="1">
        <f>'rockfish release'!K297</f>
        <v>327.91363909694945</v>
      </c>
      <c r="E4" s="1">
        <f>'rockfish release'!L297</f>
        <v>32040.415270468704</v>
      </c>
      <c r="F4" s="1">
        <f>'rockfish release'!K213</f>
        <v>16320.938494011971</v>
      </c>
      <c r="G4" s="1">
        <f>'rockfish release'!L213</f>
        <v>20762404.05734273</v>
      </c>
      <c r="H4" s="1">
        <f>'rockfish release'!K234</f>
        <v>1856.8378953878125</v>
      </c>
      <c r="I4" s="1">
        <f>'rockfish release'!L234</f>
        <v>286195.98709423444</v>
      </c>
      <c r="J4" s="1">
        <f>'rockfish release'!K255</f>
        <v>18921.487167467538</v>
      </c>
      <c r="K4" s="1">
        <f>'rockfish release'!L255</f>
        <v>29974833.127591703</v>
      </c>
      <c r="L4" s="1">
        <f>'rockfish release'!K276</f>
        <v>8041.3161274019458</v>
      </c>
      <c r="M4" s="1">
        <f>'rockfish release'!L276</f>
        <v>8165677.1442993488</v>
      </c>
      <c r="N4" s="2">
        <f>L4+J4+H4+F4+D4+B4</f>
        <v>58647.371301726394</v>
      </c>
      <c r="O4" s="1">
        <f>SUM(G4,I4,K4,M4,E4,C4)</f>
        <v>66564069.018698506</v>
      </c>
      <c r="P4" s="2">
        <f>SQRT(O4)</f>
        <v>8158.6805930063538</v>
      </c>
      <c r="Q4" s="19">
        <f>P4/N4</f>
        <v>0.13911417360945191</v>
      </c>
    </row>
    <row r="5" spans="1:17" x14ac:dyDescent="0.25">
      <c r="A5">
        <v>2000</v>
      </c>
      <c r="B5" s="1">
        <f>'rockfish release'!K193</f>
        <v>9368.0245700122123</v>
      </c>
      <c r="C5" s="1">
        <f>'rockfish release'!L193</f>
        <v>3710290.0674539045</v>
      </c>
      <c r="D5" s="1">
        <f>'rockfish release'!K298</f>
        <v>607.06063443076289</v>
      </c>
      <c r="E5" s="1">
        <f>'rockfish release'!L298</f>
        <v>109810.36051184093</v>
      </c>
      <c r="F5" s="1">
        <f>'rockfish release'!K214</f>
        <v>18452.832118846294</v>
      </c>
      <c r="G5" s="1">
        <f>'rockfish release'!L214</f>
        <v>26540765.423181478</v>
      </c>
      <c r="H5" s="1">
        <f>'rockfish release'!K235</f>
        <v>3428.7641560335796</v>
      </c>
      <c r="I5" s="1">
        <f>'rockfish release'!L235</f>
        <v>975867.34481299098</v>
      </c>
      <c r="J5" s="1">
        <f>'rockfish release'!K256</f>
        <v>27171.942418036298</v>
      </c>
      <c r="K5" s="1">
        <f>'rockfish release'!L256</f>
        <v>61814108.496673249</v>
      </c>
      <c r="L5" s="1">
        <f>'rockfish release'!K277</f>
        <v>8758.8006965460499</v>
      </c>
      <c r="M5" s="1">
        <f>'rockfish release'!L277</f>
        <v>9687845.8883965574</v>
      </c>
      <c r="N5" s="2">
        <f t="shared" ref="N5:N24" si="0">L5+J5+H5+F5+D5+B5</f>
        <v>67787.424593905191</v>
      </c>
      <c r="O5" s="1">
        <f t="shared" ref="O5:O24" si="1">SUM(G5,I5,K5,M5,E5,C5)</f>
        <v>102838687.58103003</v>
      </c>
      <c r="P5" s="2">
        <f t="shared" ref="P5:P24" si="2">SQRT(O5)</f>
        <v>10140.94115854293</v>
      </c>
      <c r="Q5" s="19">
        <f t="shared" ref="Q5:Q24" si="3">P5/N5</f>
        <v>0.14959915086455</v>
      </c>
    </row>
    <row r="6" spans="1:17" x14ac:dyDescent="0.25">
      <c r="A6">
        <v>2001</v>
      </c>
      <c r="B6" s="1">
        <f>'rockfish release'!K194</f>
        <v>8683.4680107122313</v>
      </c>
      <c r="C6" s="1">
        <f>'rockfish release'!L194</f>
        <v>3187852.6489228187</v>
      </c>
      <c r="D6" s="1">
        <f>'rockfish release'!K299</f>
        <v>1061.0949039496161</v>
      </c>
      <c r="E6" s="1">
        <f>'rockfish release'!L299</f>
        <v>335496.22049980506</v>
      </c>
      <c r="F6" s="1">
        <f>'rockfish release'!K215</f>
        <v>13035.285504707812</v>
      </c>
      <c r="G6" s="1">
        <f>'rockfish release'!L215</f>
        <v>13244283.78424483</v>
      </c>
      <c r="H6" s="1">
        <f>'rockfish release'!K236</f>
        <v>2721.3973387429842</v>
      </c>
      <c r="I6" s="1">
        <f>'rockfish release'!L236</f>
        <v>614751.31977698032</v>
      </c>
      <c r="J6" s="1">
        <f>'rockfish release'!K257</f>
        <v>22616.051552918605</v>
      </c>
      <c r="K6" s="1">
        <f>'rockfish release'!L257</f>
        <v>42823268.297247358</v>
      </c>
      <c r="L6" s="1">
        <f>'rockfish release'!K278</f>
        <v>6422.0749959455816</v>
      </c>
      <c r="M6" s="1">
        <f>'rockfish release'!L278</f>
        <v>5208212.2996570161</v>
      </c>
      <c r="N6" s="2">
        <f t="shared" si="0"/>
        <v>54539.372306976838</v>
      </c>
      <c r="O6" s="1">
        <f t="shared" si="1"/>
        <v>65413864.570348807</v>
      </c>
      <c r="P6" s="2">
        <f t="shared" si="2"/>
        <v>8087.8838128616071</v>
      </c>
      <c r="Q6" s="19">
        <f t="shared" si="3"/>
        <v>0.14829440587138881</v>
      </c>
    </row>
    <row r="7" spans="1:17" x14ac:dyDescent="0.25">
      <c r="A7">
        <v>2002</v>
      </c>
      <c r="B7" s="1">
        <f>'rockfish release'!K195</f>
        <v>9863.2026707303394</v>
      </c>
      <c r="C7" s="1">
        <f>'rockfish release'!L195</f>
        <v>4112896.0748842969</v>
      </c>
      <c r="D7" s="1">
        <f>'rockfish release'!K300</f>
        <v>1362.1028085565595</v>
      </c>
      <c r="E7" s="1">
        <f>'rockfish release'!L300</f>
        <v>552839.35460761387</v>
      </c>
      <c r="F7" s="1">
        <f>'rockfish release'!K216</f>
        <v>12288.878812260098</v>
      </c>
      <c r="G7" s="1">
        <f>'rockfish release'!L216</f>
        <v>11770960.576621769</v>
      </c>
      <c r="H7" s="1">
        <f>'rockfish release'!K237</f>
        <v>3572.8573965927749</v>
      </c>
      <c r="I7" s="1">
        <f>'rockfish release'!L237</f>
        <v>1059612.135141521</v>
      </c>
      <c r="J7" s="1">
        <f>'rockfish release'!K258</f>
        <v>23075.794947210117</v>
      </c>
      <c r="K7" s="1">
        <f>'rockfish release'!L258</f>
        <v>44582003.457398176</v>
      </c>
      <c r="L7" s="1">
        <f>'rockfish release'!K279</f>
        <v>10558.393140464867</v>
      </c>
      <c r="M7" s="1">
        <f>'rockfish release'!L279</f>
        <v>14077761.095969837</v>
      </c>
      <c r="N7" s="2">
        <f t="shared" si="0"/>
        <v>60721.229775814754</v>
      </c>
      <c r="O7" s="1">
        <f t="shared" si="1"/>
        <v>76156072.694623217</v>
      </c>
      <c r="P7" s="2">
        <f t="shared" si="2"/>
        <v>8726.7446791242382</v>
      </c>
      <c r="Q7" s="19">
        <f t="shared" si="3"/>
        <v>0.14371818079679435</v>
      </c>
    </row>
    <row r="8" spans="1:17" x14ac:dyDescent="0.25">
      <c r="A8">
        <v>2003</v>
      </c>
      <c r="B8" s="1">
        <f>'rockfish release'!K196</f>
        <v>12730.26835106382</v>
      </c>
      <c r="C8" s="1">
        <f>'rockfish release'!L196</f>
        <v>6851520.1397810448</v>
      </c>
      <c r="D8" s="1">
        <f>'rockfish release'!K301</f>
        <v>1326.7890320384263</v>
      </c>
      <c r="E8" s="1">
        <f>'rockfish release'!L301</f>
        <v>524545.20327646146</v>
      </c>
      <c r="F8" s="1">
        <f>'rockfish release'!K217</f>
        <v>14937.890799182382</v>
      </c>
      <c r="G8" s="1">
        <f>'rockfish release'!L217</f>
        <v>17392657.422730677</v>
      </c>
      <c r="H8" s="1">
        <f>'rockfish release'!K238</f>
        <v>3315.781956049665</v>
      </c>
      <c r="I8" s="1">
        <f>'rockfish release'!L238</f>
        <v>912614.75476477819</v>
      </c>
      <c r="J8" s="1">
        <f>'rockfish release'!K259</f>
        <v>22372.332163173705</v>
      </c>
      <c r="K8" s="1">
        <f>'rockfish release'!L259</f>
        <v>41905280.915479615</v>
      </c>
      <c r="L8" s="1">
        <f>'rockfish release'!K280</f>
        <v>8972.4777950069983</v>
      </c>
      <c r="M8" s="1">
        <f>'rockfish release'!L280</f>
        <v>10166295.230570348</v>
      </c>
      <c r="N8" s="2">
        <f t="shared" si="0"/>
        <v>63655.540096514989</v>
      </c>
      <c r="O8" s="1">
        <f t="shared" si="1"/>
        <v>77752913.66660291</v>
      </c>
      <c r="P8" s="2">
        <f t="shared" si="2"/>
        <v>8817.7612616016613</v>
      </c>
      <c r="Q8" s="19">
        <f t="shared" si="3"/>
        <v>0.13852307667537042</v>
      </c>
    </row>
    <row r="9" spans="1:17" x14ac:dyDescent="0.25">
      <c r="A9">
        <v>2004</v>
      </c>
      <c r="B9" s="1">
        <f>'rockfish release'!K197</f>
        <v>10937.382124325773</v>
      </c>
      <c r="C9" s="1">
        <f>'rockfish release'!L197</f>
        <v>5057531.4554209635</v>
      </c>
      <c r="D9" s="1">
        <f>'rockfish release'!K302</f>
        <v>1293.1568639259187</v>
      </c>
      <c r="E9" s="1">
        <f>'rockfish release'!L302</f>
        <v>498289.33635133842</v>
      </c>
      <c r="F9" s="1">
        <f>'rockfish release'!K218</f>
        <v>11827.862913983567</v>
      </c>
      <c r="G9" s="1">
        <f>'rockfish release'!L218</f>
        <v>10904354.126461556</v>
      </c>
      <c r="H9" s="1">
        <f>'rockfish release'!K239</f>
        <v>3857.7690313348203</v>
      </c>
      <c r="I9" s="1">
        <f>'rockfish release'!L239</f>
        <v>1235344.2642046092</v>
      </c>
      <c r="J9" s="1">
        <f>'rockfish release'!K260</f>
        <v>16622.770196009977</v>
      </c>
      <c r="K9" s="1">
        <f>'rockfish release'!L260</f>
        <v>23134123.027768828</v>
      </c>
      <c r="L9" s="1">
        <f>'rockfish release'!K281</f>
        <v>9578.2229640384958</v>
      </c>
      <c r="M9" s="1">
        <f>'rockfish release'!L281</f>
        <v>11585314.236075029</v>
      </c>
      <c r="N9" s="2">
        <f t="shared" si="0"/>
        <v>54117.164093618558</v>
      </c>
      <c r="O9" s="1">
        <f t="shared" si="1"/>
        <v>52414956.44628232</v>
      </c>
      <c r="P9" s="2">
        <f t="shared" si="2"/>
        <v>7239.8174318336451</v>
      </c>
      <c r="Q9" s="19">
        <f t="shared" si="3"/>
        <v>0.1337804290577628</v>
      </c>
    </row>
    <row r="10" spans="1:17" x14ac:dyDescent="0.25">
      <c r="A10">
        <v>2005</v>
      </c>
      <c r="B10" s="1">
        <f>'rockfish release'!K198</f>
        <v>12595.219778140694</v>
      </c>
      <c r="C10" s="1">
        <f>'rockfish release'!L198</f>
        <v>6706923.01892104</v>
      </c>
      <c r="D10" s="1">
        <f>'rockfish release'!K303</f>
        <v>1153.5833662590121</v>
      </c>
      <c r="E10" s="1">
        <f>'rockfish release'!L303</f>
        <v>396530.9997270609</v>
      </c>
      <c r="F10" s="1">
        <f>'rockfish release'!K219</f>
        <v>14769.583407748092</v>
      </c>
      <c r="G10" s="1">
        <f>'rockfish release'!L219</f>
        <v>17002934.186671898</v>
      </c>
      <c r="H10" s="1">
        <f>'rockfish release'!K240</f>
        <v>4096.8328168080307</v>
      </c>
      <c r="I10" s="1">
        <f>'rockfish release'!L240</f>
        <v>1393195.4312541455</v>
      </c>
      <c r="J10" s="1">
        <f>'rockfish release'!K261</f>
        <v>26036.431624906661</v>
      </c>
      <c r="K10" s="1">
        <f>'rockfish release'!L261</f>
        <v>56755658.12675067</v>
      </c>
      <c r="L10" s="1">
        <f>'rockfish release'!K282</f>
        <v>13524.388094331063</v>
      </c>
      <c r="M10" s="1">
        <f>'rockfish release'!L282</f>
        <v>23097936.473008603</v>
      </c>
      <c r="N10" s="2">
        <f t="shared" si="0"/>
        <v>72176.03908819356</v>
      </c>
      <c r="O10" s="1">
        <f t="shared" si="1"/>
        <v>105353178.2363334</v>
      </c>
      <c r="P10" s="2">
        <f t="shared" si="2"/>
        <v>10264.169632090723</v>
      </c>
      <c r="Q10" s="19">
        <f t="shared" si="3"/>
        <v>0.1422102093957899</v>
      </c>
    </row>
    <row r="11" spans="1:17" x14ac:dyDescent="0.25">
      <c r="A11">
        <v>2006</v>
      </c>
      <c r="B11" s="1">
        <f>'rockfish release'!K199</f>
        <v>8133.9600243353761</v>
      </c>
      <c r="C11" s="1">
        <f>'rockfish release'!L199</f>
        <v>2797150.8524527205</v>
      </c>
      <c r="D11" s="1">
        <f>'rockfish release'!K304</f>
        <v>753.36056572017117</v>
      </c>
      <c r="E11" s="1">
        <f>'rockfish release'!L304</f>
        <v>169116.09484402766</v>
      </c>
      <c r="F11" s="1">
        <f>'rockfish release'!K220</f>
        <v>11644.920097207167</v>
      </c>
      <c r="G11" s="1">
        <f>'rockfish release'!L220</f>
        <v>10569645.174434936</v>
      </c>
      <c r="H11" s="1">
        <f>'rockfish release'!K241</f>
        <v>2605.1402923827245</v>
      </c>
      <c r="I11" s="1">
        <f>'rockfish release'!L241</f>
        <v>563349.34041901969</v>
      </c>
      <c r="J11" s="1">
        <f>'rockfish release'!K262</f>
        <v>18350.962232382888</v>
      </c>
      <c r="K11" s="1">
        <f>'rockfish release'!L262</f>
        <v>28194469.131746352</v>
      </c>
      <c r="L11" s="1">
        <f>'rockfish release'!K283</f>
        <v>4485.2587273270728</v>
      </c>
      <c r="M11" s="1">
        <f>'rockfish release'!L283</f>
        <v>2540463.3439496052</v>
      </c>
      <c r="N11" s="2">
        <f t="shared" si="0"/>
        <v>45973.601939355402</v>
      </c>
      <c r="O11" s="1">
        <f t="shared" si="1"/>
        <v>44834193.937846661</v>
      </c>
      <c r="P11" s="2">
        <f t="shared" si="2"/>
        <v>6695.8340733508821</v>
      </c>
      <c r="Q11" s="19">
        <f t="shared" si="3"/>
        <v>0.1456451918251582</v>
      </c>
    </row>
    <row r="12" spans="1:17" x14ac:dyDescent="0.25">
      <c r="A12">
        <v>2007</v>
      </c>
      <c r="B12" s="1">
        <f>'rockfish release'!K200</f>
        <v>7986.4931918331122</v>
      </c>
      <c r="C12" s="1">
        <f>'rockfish release'!L200</f>
        <v>2696646.8352677319</v>
      </c>
      <c r="D12" s="1">
        <f>'rockfish release'!K305</f>
        <v>492.71126284823691</v>
      </c>
      <c r="E12" s="1">
        <f>'rockfish release'!L305</f>
        <v>72337.609745022157</v>
      </c>
      <c r="F12" s="1">
        <f>'rockfish release'!K221</f>
        <v>5712.694358537743</v>
      </c>
      <c r="G12" s="1">
        <f>'rockfish release'!L221</f>
        <v>2543720.326085058</v>
      </c>
      <c r="H12" s="1">
        <f>'rockfish release'!K242</f>
        <v>1640.6980345490194</v>
      </c>
      <c r="I12" s="1">
        <f>'rockfish release'!L242</f>
        <v>223446.14887800187</v>
      </c>
      <c r="J12" s="1">
        <f>'rockfish release'!K263</f>
        <v>10787.352534731564</v>
      </c>
      <c r="K12" s="1">
        <f>'rockfish release'!L263</f>
        <v>9742624.9121934529</v>
      </c>
      <c r="L12" s="1">
        <f>'rockfish release'!K284</f>
        <v>4824.3976083705966</v>
      </c>
      <c r="M12" s="1">
        <f>'rockfish release'!L284</f>
        <v>2939166.0335547063</v>
      </c>
      <c r="N12" s="2">
        <f t="shared" si="0"/>
        <v>31444.346990870275</v>
      </c>
      <c r="O12" s="1">
        <f t="shared" si="1"/>
        <v>18217941.865723975</v>
      </c>
      <c r="P12" s="2">
        <f t="shared" si="2"/>
        <v>4268.2481026439846</v>
      </c>
      <c r="Q12" s="19">
        <f t="shared" si="3"/>
        <v>0.13573975964211471</v>
      </c>
    </row>
    <row r="13" spans="1:17" x14ac:dyDescent="0.25">
      <c r="A13">
        <v>2008</v>
      </c>
      <c r="B13" s="1">
        <f>'rockfish release'!K201</f>
        <v>6979.0618834755442</v>
      </c>
      <c r="C13" s="1">
        <f>'rockfish release'!L201</f>
        <v>2059235.0418788581</v>
      </c>
      <c r="D13" s="1">
        <f>'rockfish release'!K306</f>
        <v>107.62293796002444</v>
      </c>
      <c r="E13" s="1">
        <f>'rockfish release'!L306</f>
        <v>3451.3488743679109</v>
      </c>
      <c r="F13" s="1">
        <f>'rockfish release'!K222</f>
        <v>6756.6880329417372</v>
      </c>
      <c r="G13" s="1">
        <f>'rockfish release'!L222</f>
        <v>3558402.8792199991</v>
      </c>
      <c r="H13" s="1">
        <f>'rockfish release'!K243</f>
        <v>943.15575638746031</v>
      </c>
      <c r="I13" s="1">
        <f>'rockfish release'!L243</f>
        <v>73838.420454647538</v>
      </c>
      <c r="J13" s="1">
        <f>'rockfish release'!K264</f>
        <v>8660.3469515033648</v>
      </c>
      <c r="K13" s="1">
        <f>'rockfish release'!L264</f>
        <v>6279380.8058480714</v>
      </c>
      <c r="L13" s="1">
        <f>'rockfish release'!K285</f>
        <v>6678.8795821692902</v>
      </c>
      <c r="M13" s="1">
        <f>'rockfish release'!L285</f>
        <v>5633070.1520270882</v>
      </c>
      <c r="N13" s="2">
        <f t="shared" si="0"/>
        <v>30125.755144437418</v>
      </c>
      <c r="O13" s="1">
        <f t="shared" si="1"/>
        <v>17607378.648303032</v>
      </c>
      <c r="P13" s="2">
        <f t="shared" si="2"/>
        <v>4196.1147086683695</v>
      </c>
      <c r="Q13" s="19">
        <f t="shared" si="3"/>
        <v>0.13928662330786959</v>
      </c>
    </row>
    <row r="14" spans="1:17" x14ac:dyDescent="0.25">
      <c r="A14">
        <v>2009</v>
      </c>
      <c r="B14" s="1">
        <f>'rockfish release'!K202</f>
        <v>3148.0288033114775</v>
      </c>
      <c r="C14" s="1">
        <f>'rockfish release'!L202</f>
        <v>418976.06752061035</v>
      </c>
      <c r="D14" s="1">
        <f>'rockfish release'!K307</f>
        <v>208.51944229754736</v>
      </c>
      <c r="E14" s="1">
        <f>'rockfish release'!L307</f>
        <v>12956.040110420165</v>
      </c>
      <c r="F14" s="1">
        <f>'rockfish release'!K223</f>
        <v>4239.3948740984615</v>
      </c>
      <c r="G14" s="1">
        <f>'rockfish release'!L223</f>
        <v>1400861.2528116638</v>
      </c>
      <c r="H14" s="1">
        <f>'rockfish release'!K244</f>
        <v>664.79381439810572</v>
      </c>
      <c r="I14" s="1">
        <f>'rockfish release'!L244</f>
        <v>36685.082326817734</v>
      </c>
      <c r="J14" s="1">
        <f>'rockfish release'!K265</f>
        <v>4472.804709522844</v>
      </c>
      <c r="K14" s="1">
        <f>'rockfish release'!L265</f>
        <v>1674966.4483188028</v>
      </c>
      <c r="L14" s="1">
        <f>'rockfish release'!K286</f>
        <v>2456.3064621244853</v>
      </c>
      <c r="M14" s="1">
        <f>'rockfish release'!L286</f>
        <v>761908.87890509923</v>
      </c>
      <c r="N14" s="2">
        <f t="shared" si="0"/>
        <v>15189.848105752921</v>
      </c>
      <c r="O14" s="1">
        <f t="shared" si="1"/>
        <v>4306353.7699934142</v>
      </c>
      <c r="P14" s="2">
        <f t="shared" si="2"/>
        <v>2075.1755997971386</v>
      </c>
      <c r="Q14" s="19">
        <f t="shared" si="3"/>
        <v>0.13661595463954626</v>
      </c>
    </row>
    <row r="15" spans="1:17" x14ac:dyDescent="0.25">
      <c r="A15">
        <v>2010</v>
      </c>
      <c r="B15" s="1">
        <f>'rockfish release'!K203</f>
        <v>3745.6575455574925</v>
      </c>
      <c r="C15" s="1">
        <f>'rockfish release'!L203</f>
        <v>593154.67636700894</v>
      </c>
      <c r="D15" s="1">
        <f>'rockfish release'!K308</f>
        <v>195.06657505254429</v>
      </c>
      <c r="E15" s="1">
        <f>'rockfish release'!L308</f>
        <v>11338.220325560207</v>
      </c>
      <c r="F15" s="1">
        <f>'rockfish release'!K224</f>
        <v>3919.854754129015</v>
      </c>
      <c r="G15" s="1">
        <f>'rockfish release'!L224</f>
        <v>1197642.867369418</v>
      </c>
      <c r="H15" s="1">
        <f>'rockfish release'!K245</f>
        <v>967.71710421005037</v>
      </c>
      <c r="I15" s="1">
        <f>'rockfish release'!L245</f>
        <v>77734.246403657118</v>
      </c>
      <c r="J15" s="1">
        <f>'rockfish release'!K266</f>
        <v>8380.623561000697</v>
      </c>
      <c r="K15" s="1">
        <f>'rockfish release'!L266</f>
        <v>5880292.1826629303</v>
      </c>
      <c r="L15" s="1">
        <f>'rockfish release'!K287</f>
        <v>2454.3461217716322</v>
      </c>
      <c r="M15" s="1">
        <f>'rockfish release'!L287</f>
        <v>760693.22871350334</v>
      </c>
      <c r="N15" s="2">
        <f t="shared" si="0"/>
        <v>19663.265661721431</v>
      </c>
      <c r="O15" s="1">
        <f t="shared" si="1"/>
        <v>8520855.4218420777</v>
      </c>
      <c r="P15" s="2">
        <f t="shared" si="2"/>
        <v>2919.0504315345561</v>
      </c>
      <c r="Q15" s="19">
        <f t="shared" si="3"/>
        <v>0.14845196529165983</v>
      </c>
    </row>
    <row r="16" spans="1:17" x14ac:dyDescent="0.25">
      <c r="A16">
        <v>2011</v>
      </c>
      <c r="B16" s="1">
        <f>'rockfish release'!K204</f>
        <v>5003.2403459372481</v>
      </c>
      <c r="C16" s="1">
        <f>'rockfish release'!L204</f>
        <v>1713584.9683327924</v>
      </c>
      <c r="D16" s="1">
        <f>'rockfish release'!K309</f>
        <v>93.483333333333334</v>
      </c>
      <c r="E16" s="1">
        <f>'rockfish release'!L309</f>
        <v>4560.0925333656087</v>
      </c>
      <c r="F16" s="1">
        <f>'rockfish release'!K225</f>
        <v>3173.915900131406</v>
      </c>
      <c r="G16" s="1">
        <f>'rockfish release'!L225</f>
        <v>874226.18574345601</v>
      </c>
      <c r="H16" s="1">
        <f>'rockfish release'!K246</f>
        <v>1002.7540613718412</v>
      </c>
      <c r="I16" s="1">
        <f>'rockfish release'!L246</f>
        <v>136323.34865886826</v>
      </c>
      <c r="J16" s="1">
        <f>'rockfish release'!K267</f>
        <v>4428.6754850088182</v>
      </c>
      <c r="K16" s="1">
        <f>'rockfish release'!L267</f>
        <v>2492666.7772778664</v>
      </c>
      <c r="L16" s="1">
        <f>'rockfish release'!K288</f>
        <v>2196.472605893186</v>
      </c>
      <c r="M16" s="1">
        <f>'rockfish release'!L288</f>
        <v>1681921.937738688</v>
      </c>
      <c r="N16" s="2">
        <f t="shared" si="0"/>
        <v>15898.541731675832</v>
      </c>
      <c r="O16" s="1">
        <f t="shared" si="1"/>
        <v>6903283.3102850374</v>
      </c>
      <c r="P16" s="2">
        <f t="shared" si="2"/>
        <v>2627.4100004158158</v>
      </c>
      <c r="Q16" s="19">
        <f t="shared" si="3"/>
        <v>0.16526106889294342</v>
      </c>
    </row>
    <row r="17" spans="1:17" x14ac:dyDescent="0.25">
      <c r="A17">
        <v>2012</v>
      </c>
      <c r="B17" s="1">
        <f>'rockfish release'!K205</f>
        <v>5493.6947390166642</v>
      </c>
      <c r="C17" s="1">
        <f>'rockfish release'!L205</f>
        <v>984669.71134943073</v>
      </c>
      <c r="D17" s="1">
        <f>'rockfish release'!K310</f>
        <v>85.46321243523316</v>
      </c>
      <c r="E17" s="1">
        <f>'rockfish release'!L310</f>
        <v>1532.2908081915966</v>
      </c>
      <c r="F17" s="1">
        <f>'rockfish release'!K226</f>
        <v>3594.910119047619</v>
      </c>
      <c r="G17" s="1">
        <f>'rockfish release'!L226</f>
        <v>3409167.6191169489</v>
      </c>
      <c r="H17" s="1">
        <f>'rockfish release'!K247</f>
        <v>715.1005025125628</v>
      </c>
      <c r="I17" s="1">
        <f>'rockfish release'!L247</f>
        <v>39771.168659006915</v>
      </c>
      <c r="J17" s="1">
        <f>'rockfish release'!K268</f>
        <v>5290.3880839980466</v>
      </c>
      <c r="K17" s="1">
        <f>'rockfish release'!L268</f>
        <v>3537724.2288436573</v>
      </c>
      <c r="L17" s="1">
        <f>'rockfish release'!K289</f>
        <v>1356.6365316494687</v>
      </c>
      <c r="M17" s="1">
        <f>'rockfish release'!L289</f>
        <v>195080.35783049298</v>
      </c>
      <c r="N17" s="2">
        <f t="shared" si="0"/>
        <v>16536.193188659596</v>
      </c>
      <c r="O17" s="1">
        <f t="shared" si="1"/>
        <v>8167945.3766077282</v>
      </c>
      <c r="P17" s="2">
        <f t="shared" si="2"/>
        <v>2857.9617521247073</v>
      </c>
      <c r="Q17" s="19">
        <f t="shared" si="3"/>
        <v>0.17283069443604937</v>
      </c>
    </row>
    <row r="18" spans="1:17" x14ac:dyDescent="0.25">
      <c r="A18">
        <v>2013</v>
      </c>
      <c r="B18" s="1">
        <f>'rockfish release'!K206</f>
        <v>4768.5556170448262</v>
      </c>
      <c r="C18" s="1">
        <f>'rockfish release'!L206</f>
        <v>578647.0898395332</v>
      </c>
      <c r="D18" s="1">
        <f>'rockfish release'!K311</f>
        <v>208.12167300380227</v>
      </c>
      <c r="E18" s="1">
        <f>'rockfish release'!L311</f>
        <v>343213.55001227942</v>
      </c>
      <c r="F18" s="1">
        <f>'rockfish release'!K227</f>
        <v>2590.4613250086713</v>
      </c>
      <c r="G18" s="1">
        <f>'rockfish release'!L227</f>
        <v>967135.27460771427</v>
      </c>
      <c r="H18" s="1">
        <f>'rockfish release'!K248</f>
        <v>991.63203917453654</v>
      </c>
      <c r="I18" s="1">
        <f>'rockfish release'!L248</f>
        <v>242983.44603740197</v>
      </c>
      <c r="J18" s="1">
        <f>'rockfish release'!K269</f>
        <v>9935.8351156912322</v>
      </c>
      <c r="K18" s="1">
        <f>'rockfish release'!L269</f>
        <v>27499452.414966449</v>
      </c>
      <c r="L18" s="1">
        <f>'rockfish release'!K290</f>
        <v>2558.4471455886369</v>
      </c>
      <c r="M18" s="1">
        <f>'rockfish release'!L290</f>
        <v>829827.47432759823</v>
      </c>
      <c r="N18" s="2">
        <f t="shared" si="0"/>
        <v>21053.052915511707</v>
      </c>
      <c r="O18" s="1">
        <f t="shared" si="1"/>
        <v>30461259.249790974</v>
      </c>
      <c r="P18" s="2">
        <f t="shared" si="2"/>
        <v>5519.171971391268</v>
      </c>
      <c r="Q18" s="19">
        <f t="shared" si="3"/>
        <v>0.26215542199700592</v>
      </c>
    </row>
    <row r="19" spans="1:17" x14ac:dyDescent="0.25">
      <c r="A19">
        <v>2014</v>
      </c>
      <c r="B19" s="1">
        <f>'rockfish release'!K207</f>
        <v>5887.0060795267827</v>
      </c>
      <c r="C19" s="1">
        <f>'rockfish release'!L207</f>
        <v>5538426.3829656541</v>
      </c>
      <c r="D19" s="1">
        <f>'rockfish release'!K312</f>
        <v>229.33595284872297</v>
      </c>
      <c r="E19" s="1">
        <f>'rockfish release'!L312</f>
        <v>24263.558845755815</v>
      </c>
      <c r="F19" s="1">
        <f>'rockfish release'!K228</f>
        <v>2821.7182048605932</v>
      </c>
      <c r="G19" s="1">
        <f>'rockfish release'!L228</f>
        <v>1884001.5970322466</v>
      </c>
      <c r="H19" s="1">
        <f>'rockfish release'!K249</f>
        <v>922.81476014760153</v>
      </c>
      <c r="I19" s="1">
        <f>'rockfish release'!L249</f>
        <v>485417.40023679996</v>
      </c>
      <c r="J19" s="1">
        <f>'rockfish release'!K270</f>
        <v>7025.2998562529947</v>
      </c>
      <c r="K19" s="1">
        <f>'rockfish release'!L270</f>
        <v>4505262.4204985779</v>
      </c>
      <c r="L19" s="1">
        <f>'rockfish release'!K291</f>
        <v>3064.4530800230282</v>
      </c>
      <c r="M19" s="1">
        <f>'rockfish release'!L291</f>
        <v>1200719.7854692191</v>
      </c>
      <c r="N19" s="2">
        <f t="shared" si="0"/>
        <v>19950.627933659725</v>
      </c>
      <c r="O19" s="1">
        <f t="shared" si="1"/>
        <v>13638091.145048253</v>
      </c>
      <c r="P19" s="2">
        <f t="shared" si="2"/>
        <v>3692.9786277540593</v>
      </c>
      <c r="Q19" s="19">
        <f t="shared" si="3"/>
        <v>0.18510588438790171</v>
      </c>
    </row>
    <row r="20" spans="1:17" x14ac:dyDescent="0.25">
      <c r="A20">
        <v>2015</v>
      </c>
      <c r="B20" s="1">
        <f>'rockfish release'!K208</f>
        <v>4379.026725480021</v>
      </c>
      <c r="C20" s="1">
        <f>'rockfish release'!L208</f>
        <v>773658.92489022878</v>
      </c>
      <c r="D20" s="1">
        <f>'rockfish release'!K313</f>
        <v>439.45304437564499</v>
      </c>
      <c r="E20" s="1">
        <f>'rockfish release'!L313</f>
        <v>132044.62506099432</v>
      </c>
      <c r="F20" s="1">
        <f>'rockfish release'!K229</f>
        <v>2538.3276064956458</v>
      </c>
      <c r="G20" s="1">
        <f>'rockfish release'!L229</f>
        <v>807027.48868769652</v>
      </c>
      <c r="H20" s="1">
        <f>'rockfish release'!K250</f>
        <v>643.62887511071744</v>
      </c>
      <c r="I20" s="1">
        <f>'rockfish release'!L250</f>
        <v>162065.57835954035</v>
      </c>
      <c r="J20" s="1">
        <f>'rockfish release'!K271</f>
        <v>6370.3608787428657</v>
      </c>
      <c r="K20" s="1">
        <f>'rockfish release'!L271</f>
        <v>2306053.7852344951</v>
      </c>
      <c r="L20" s="1">
        <f>'rockfish release'!K292</f>
        <v>3861.5297542043986</v>
      </c>
      <c r="M20" s="1">
        <f>'rockfish release'!L292</f>
        <v>4360864.0024804566</v>
      </c>
      <c r="N20" s="2">
        <f t="shared" si="0"/>
        <v>18232.326884409293</v>
      </c>
      <c r="O20" s="1">
        <f t="shared" si="1"/>
        <v>8541714.4047134127</v>
      </c>
      <c r="P20" s="2">
        <f t="shared" si="2"/>
        <v>2922.6211531283716</v>
      </c>
      <c r="Q20" s="19">
        <f t="shared" si="3"/>
        <v>0.16029885662194573</v>
      </c>
    </row>
    <row r="21" spans="1:17" x14ac:dyDescent="0.25">
      <c r="A21">
        <v>2016</v>
      </c>
      <c r="B21" s="1">
        <f>'rockfish release'!K209</f>
        <v>7155.611022108299</v>
      </c>
      <c r="C21" s="1">
        <f>'rockfish release'!L209</f>
        <v>3499836.0048137954</v>
      </c>
      <c r="D21" s="1">
        <f>'rockfish release'!K314</f>
        <v>1584.1164483260552</v>
      </c>
      <c r="E21" s="1">
        <f>'rockfish release'!L314</f>
        <v>3827485.2374486667</v>
      </c>
      <c r="F21" s="1">
        <f>'rockfish release'!K230</f>
        <v>3437.1187857457103</v>
      </c>
      <c r="G21" s="1">
        <f>'rockfish release'!L230</f>
        <v>2125067.1913722819</v>
      </c>
      <c r="H21" s="1">
        <f>'rockfish release'!K251</f>
        <v>757.77275064267349</v>
      </c>
      <c r="I21" s="1">
        <f>'rockfish release'!L251</f>
        <v>130376.22836924354</v>
      </c>
      <c r="J21" s="1">
        <f>'rockfish release'!K272</f>
        <v>7318.4347539543051</v>
      </c>
      <c r="K21" s="1">
        <f>'rockfish release'!L272</f>
        <v>6607012.8698088462</v>
      </c>
      <c r="L21" s="1">
        <f>'rockfish release'!K293</f>
        <v>2243.756130790191</v>
      </c>
      <c r="M21" s="1">
        <f>'rockfish release'!L293</f>
        <v>858832.40593622939</v>
      </c>
      <c r="N21" s="2">
        <f t="shared" si="0"/>
        <v>22496.809891567231</v>
      </c>
      <c r="O21" s="1">
        <f t="shared" si="1"/>
        <v>17048609.937749062</v>
      </c>
      <c r="P21" s="2">
        <f t="shared" si="2"/>
        <v>4128.9962385244507</v>
      </c>
      <c r="Q21" s="19">
        <f t="shared" si="3"/>
        <v>0.18353696628214722</v>
      </c>
    </row>
    <row r="22" spans="1:17" x14ac:dyDescent="0.25">
      <c r="A22">
        <v>2017</v>
      </c>
      <c r="B22" s="1">
        <f>'rockfish release'!K210</f>
        <v>7878.4321525885562</v>
      </c>
      <c r="C22" s="1">
        <f>'rockfish release'!L210</f>
        <v>4371531.4306587288</v>
      </c>
      <c r="D22" s="1">
        <f>'rockfish release'!K315</f>
        <v>421.38528138528142</v>
      </c>
      <c r="E22" s="1">
        <f>'rockfish release'!L315</f>
        <v>42121.122626875811</v>
      </c>
      <c r="F22" s="1">
        <f>'rockfish release'!K231</f>
        <v>5418.217154627042</v>
      </c>
      <c r="G22" s="1">
        <f>'rockfish release'!L231</f>
        <v>5155138.9606057033</v>
      </c>
      <c r="H22" s="1">
        <f>'rockfish release'!K252</f>
        <v>1009.2962271199104</v>
      </c>
      <c r="I22" s="1">
        <f>'rockfish release'!L252</f>
        <v>282388.67663740244</v>
      </c>
      <c r="J22" s="1">
        <f>'rockfish release'!K273</f>
        <v>15572.301587301587</v>
      </c>
      <c r="K22" s="1">
        <f>'rockfish release'!L273</f>
        <v>20444681.136453528</v>
      </c>
      <c r="L22" s="1">
        <f>'rockfish release'!K294</f>
        <v>2793.4645161290318</v>
      </c>
      <c r="M22" s="1">
        <f>'rockfish release'!L294</f>
        <v>2380506.427255095</v>
      </c>
      <c r="N22" s="2">
        <f t="shared" si="0"/>
        <v>33093.096919151409</v>
      </c>
      <c r="O22" s="1">
        <f t="shared" si="1"/>
        <v>32676367.754237331</v>
      </c>
      <c r="P22" s="2">
        <f t="shared" si="2"/>
        <v>5716.3246718706705</v>
      </c>
      <c r="Q22" s="19">
        <f t="shared" si="3"/>
        <v>0.17273465477818603</v>
      </c>
    </row>
    <row r="23" spans="1:17" x14ac:dyDescent="0.25">
      <c r="A23">
        <v>2018</v>
      </c>
      <c r="B23" s="1">
        <f>'rockfish release'!K211</f>
        <v>7630.9043109540635</v>
      </c>
      <c r="C23" s="1">
        <f>'rockfish release'!L211</f>
        <v>1795545.6799634765</v>
      </c>
      <c r="D23" s="1">
        <f>'rockfish release'!K316</f>
        <v>1756.3879919273463</v>
      </c>
      <c r="E23" s="1">
        <f>'rockfish release'!L316</f>
        <v>481215.42757237318</v>
      </c>
      <c r="F23" s="1">
        <f>'rockfish release'!K232</f>
        <v>12025.055141579733</v>
      </c>
      <c r="G23" s="1">
        <f>'rockfish release'!L232</f>
        <v>44703940.975887701</v>
      </c>
      <c r="H23" s="1">
        <f>'rockfish release'!K253</f>
        <v>4047.616952442575</v>
      </c>
      <c r="I23" s="1">
        <f>'rockfish release'!L253</f>
        <v>7364744.4609605307</v>
      </c>
      <c r="J23" s="1">
        <f>'rockfish release'!K274</f>
        <v>24534.540871546567</v>
      </c>
      <c r="K23" s="1">
        <f>'rockfish release'!L274</f>
        <v>23037083.064362518</v>
      </c>
      <c r="L23" s="1">
        <f>'rockfish release'!K295</f>
        <v>7217.8525932666062</v>
      </c>
      <c r="M23" s="1">
        <f>'rockfish release'!L295</f>
        <v>13242366.424017221</v>
      </c>
      <c r="N23" s="2">
        <f t="shared" si="0"/>
        <v>57212.35786171689</v>
      </c>
      <c r="O23" s="1">
        <f t="shared" si="1"/>
        <v>90624896.032763809</v>
      </c>
      <c r="P23" s="2">
        <f t="shared" si="2"/>
        <v>9519.7109217015513</v>
      </c>
      <c r="Q23" s="19">
        <f t="shared" si="3"/>
        <v>0.16639256408048822</v>
      </c>
    </row>
    <row r="24" spans="1:17" x14ac:dyDescent="0.25">
      <c r="A24">
        <v>2019</v>
      </c>
      <c r="B24" s="1">
        <f>'rockfish release'!K212</f>
        <v>10211.682028958077</v>
      </c>
      <c r="C24" s="1">
        <f>'rockfish release'!L212</f>
        <v>6461933.0359656289</v>
      </c>
      <c r="D24" s="1">
        <f>'rockfish release'!K317</f>
        <v>3329.7065409546258</v>
      </c>
      <c r="E24" s="1">
        <f>'rockfish release'!L317</f>
        <v>4522629.7108261948</v>
      </c>
      <c r="F24" s="1">
        <f>'rockfish release'!K233</f>
        <v>19313.763593776141</v>
      </c>
      <c r="G24" s="1">
        <f>'rockfish release'!L233</f>
        <v>92145960.902456507</v>
      </c>
      <c r="H24" s="1">
        <f>'rockfish release'!K254</f>
        <v>4401.3821313240051</v>
      </c>
      <c r="I24" s="1">
        <f>'rockfish release'!L254</f>
        <v>2584682.0500178537</v>
      </c>
      <c r="J24" s="1">
        <f>'rockfish release'!K275</f>
        <v>41532.50994598867</v>
      </c>
      <c r="K24" s="1">
        <f>'rockfish release'!L275</f>
        <v>212502944.55987427</v>
      </c>
      <c r="L24" s="1">
        <f>'rockfish release'!K296</f>
        <v>2673.8364686161299</v>
      </c>
      <c r="M24" s="1">
        <f>'rockfish release'!L296</f>
        <v>563570.7388226398</v>
      </c>
      <c r="N24" s="2">
        <f t="shared" si="0"/>
        <v>81462.880709617646</v>
      </c>
      <c r="O24" s="1">
        <f t="shared" si="1"/>
        <v>318781720.99796313</v>
      </c>
      <c r="P24" s="2">
        <f t="shared" si="2"/>
        <v>17854.459414890251</v>
      </c>
      <c r="Q24" s="19">
        <f t="shared" si="3"/>
        <v>0.21917294428285941</v>
      </c>
    </row>
    <row r="25" spans="1:17" x14ac:dyDescent="0.25">
      <c r="N25" s="2"/>
      <c r="O25" s="1"/>
      <c r="Q25" s="19"/>
    </row>
    <row r="26" spans="1:17" x14ac:dyDescent="0.25">
      <c r="A26" s="93" t="s">
        <v>124</v>
      </c>
      <c r="B26" s="93"/>
      <c r="C26" s="93"/>
      <c r="D26" s="93"/>
      <c r="E26" s="93"/>
      <c r="F26" s="93"/>
      <c r="G26" s="93"/>
      <c r="H26" s="93"/>
      <c r="I26" s="93"/>
      <c r="J26" s="93"/>
      <c r="K26" s="89"/>
      <c r="L26" s="49"/>
      <c r="M26" s="89"/>
    </row>
    <row r="27" spans="1:17" x14ac:dyDescent="0.25">
      <c r="A27" t="s">
        <v>23</v>
      </c>
      <c r="B27" s="93" t="s">
        <v>29</v>
      </c>
      <c r="C27" s="93"/>
      <c r="D27" s="93" t="s">
        <v>52</v>
      </c>
      <c r="E27" s="93"/>
      <c r="F27" s="93" t="s">
        <v>25</v>
      </c>
      <c r="G27" s="93"/>
      <c r="H27" s="93" t="s">
        <v>28</v>
      </c>
      <c r="I27" s="93"/>
      <c r="J27" s="93" t="s">
        <v>26</v>
      </c>
      <c r="K27" s="93"/>
      <c r="L27" s="93" t="s">
        <v>27</v>
      </c>
      <c r="M27" s="93"/>
      <c r="N27" s="93" t="s">
        <v>97</v>
      </c>
      <c r="O27" s="93"/>
      <c r="P27" s="93"/>
      <c r="Q27" s="93"/>
    </row>
    <row r="28" spans="1:17" x14ac:dyDescent="0.25">
      <c r="B28" s="89" t="s">
        <v>157</v>
      </c>
      <c r="C28" s="89" t="s">
        <v>156</v>
      </c>
      <c r="D28" s="89" t="s">
        <v>157</v>
      </c>
      <c r="E28" s="89" t="s">
        <v>156</v>
      </c>
      <c r="F28" s="89" t="s">
        <v>157</v>
      </c>
      <c r="G28" s="89" t="s">
        <v>156</v>
      </c>
      <c r="H28" s="89" t="s">
        <v>157</v>
      </c>
      <c r="I28" s="89" t="s">
        <v>156</v>
      </c>
      <c r="J28" s="89" t="s">
        <v>157</v>
      </c>
      <c r="K28" s="89" t="s">
        <v>156</v>
      </c>
      <c r="L28" s="89" t="s">
        <v>157</v>
      </c>
      <c r="M28" s="89" t="s">
        <v>156</v>
      </c>
      <c r="N28" s="89" t="s">
        <v>157</v>
      </c>
      <c r="O28" s="89" t="s">
        <v>153</v>
      </c>
      <c r="P28" s="89" t="s">
        <v>154</v>
      </c>
      <c r="Q28" s="89" t="s">
        <v>155</v>
      </c>
    </row>
    <row r="29" spans="1:17" x14ac:dyDescent="0.25">
      <c r="A29">
        <v>1999</v>
      </c>
      <c r="B29" s="1">
        <f>'BRF release'!V193</f>
        <v>9511.3358121033125</v>
      </c>
      <c r="C29" s="1">
        <f>'BRF release'!W193</f>
        <v>2379956.1193456077</v>
      </c>
      <c r="D29" s="1">
        <f>'BRF release'!V298</f>
        <v>300.16853399999593</v>
      </c>
      <c r="E29" s="1">
        <f>'BRF release'!W298</f>
        <v>24105.628531890387</v>
      </c>
      <c r="F29" s="1">
        <f>'BRF release'!V214</f>
        <v>5841.1614715967598</v>
      </c>
      <c r="G29" s="1">
        <f>'BRF release'!W214</f>
        <v>3240414.8643605458</v>
      </c>
      <c r="H29" s="1">
        <f>'BRF release'!V235</f>
        <v>1285.2244365886174</v>
      </c>
      <c r="I29" s="1">
        <f>'BRF release'!W235</f>
        <v>110715.66355192653</v>
      </c>
      <c r="J29" s="1">
        <f>'BRF release'!V256</f>
        <v>4826.5558148624577</v>
      </c>
      <c r="K29" s="1">
        <f>'BRF release'!W256</f>
        <v>599370.29843134829</v>
      </c>
      <c r="L29" s="1">
        <f>'BRF release'!V277</f>
        <v>5346.3703824580534</v>
      </c>
      <c r="M29" s="1">
        <f>'BRF release'!W277</f>
        <v>3153801.0757211973</v>
      </c>
      <c r="N29" s="2">
        <f>L29+J29+H29+F29+D29+B29</f>
        <v>27110.816451609197</v>
      </c>
      <c r="O29" s="1">
        <f>SUM(G29,I29,K29,M29,E29,C29)</f>
        <v>9508363.6499425154</v>
      </c>
      <c r="P29" s="9">
        <f>SQRT(O29)</f>
        <v>3083.5634661771624</v>
      </c>
      <c r="Q29" s="19">
        <f>P29/N29</f>
        <v>0.11373923288813877</v>
      </c>
    </row>
    <row r="30" spans="1:17" x14ac:dyDescent="0.25">
      <c r="A30">
        <v>2000</v>
      </c>
      <c r="B30" s="1">
        <f>'BRF release'!V194</f>
        <v>6601.3429660287111</v>
      </c>
      <c r="C30" s="1">
        <f>'BRF release'!W194</f>
        <v>1201867.1492963922</v>
      </c>
      <c r="D30" s="1">
        <f>'BRF release'!V299</f>
        <v>548.59460467745919</v>
      </c>
      <c r="E30" s="1">
        <f>'BRF release'!W299</f>
        <v>82614.86715493779</v>
      </c>
      <c r="F30" s="1">
        <f>'BRF release'!V215</f>
        <v>6387.5489894856109</v>
      </c>
      <c r="G30" s="1">
        <f>'BRF release'!W215</f>
        <v>3920814.3949557985</v>
      </c>
      <c r="H30" s="1">
        <f>'BRF release'!V236</f>
        <v>2346.5859455939021</v>
      </c>
      <c r="I30" s="1">
        <f>'BRF release'!W236</f>
        <v>377419.0410058666</v>
      </c>
      <c r="J30" s="1">
        <f>'BRF release'!V257</f>
        <v>6252.1549937030668</v>
      </c>
      <c r="K30" s="1">
        <f>'BRF release'!W257</f>
        <v>1193942.7006565672</v>
      </c>
      <c r="L30" s="1">
        <f>'BRF release'!V278</f>
        <v>5432.5860164949918</v>
      </c>
      <c r="M30" s="1">
        <f>'BRF release'!W278</f>
        <v>3741488.4428441562</v>
      </c>
      <c r="N30" s="2">
        <f t="shared" ref="N30:N49" si="4">L30+J30+H30+F30+D30+B30</f>
        <v>27568.81351598374</v>
      </c>
      <c r="O30" s="1">
        <f t="shared" ref="O30:O49" si="5">SUM(G30,I30,K30,M30,E30,C30)</f>
        <v>10518146.595913718</v>
      </c>
      <c r="P30" s="9">
        <f t="shared" ref="P30:P49" si="6">SQRT(O30)</f>
        <v>3243.1692209802618</v>
      </c>
      <c r="Q30" s="19">
        <f t="shared" ref="Q30:Q49" si="7">P30/N30</f>
        <v>0.1176390568676432</v>
      </c>
    </row>
    <row r="31" spans="1:17" x14ac:dyDescent="0.25">
      <c r="A31">
        <v>2001</v>
      </c>
      <c r="B31" s="1">
        <f>'BRF release'!V195</f>
        <v>6091.2950578073696</v>
      </c>
      <c r="C31" s="1">
        <f>'BRF release'!W195</f>
        <v>1032525.3272118482</v>
      </c>
      <c r="D31" s="1">
        <f>'BRF release'!V300</f>
        <v>944.5325983564536</v>
      </c>
      <c r="E31" s="1">
        <f>'BRF release'!W300</f>
        <v>252404.08448240915</v>
      </c>
      <c r="F31" s="1">
        <f>'BRF release'!V216</f>
        <v>4655.8715711515451</v>
      </c>
      <c r="G31" s="1">
        <f>'BRF release'!W216</f>
        <v>2060107.6144795783</v>
      </c>
      <c r="H31" s="1">
        <f>'BRF release'!V237</f>
        <v>1860.8465171025241</v>
      </c>
      <c r="I31" s="1">
        <f>'BRF release'!W237</f>
        <v>237751.84891257223</v>
      </c>
      <c r="J31" s="1">
        <f>'BRF release'!V258</f>
        <v>5131.2261593542999</v>
      </c>
      <c r="K31" s="1">
        <f>'BRF release'!W258</f>
        <v>823684.92918746604</v>
      </c>
      <c r="L31" s="1">
        <f>'BRF release'!V279</f>
        <v>3925.2263324153469</v>
      </c>
      <c r="M31" s="1">
        <f>'BRF release'!W279</f>
        <v>2011412.8485821472</v>
      </c>
      <c r="N31" s="2">
        <f t="shared" si="4"/>
        <v>22608.998236187537</v>
      </c>
      <c r="O31" s="1">
        <f t="shared" si="5"/>
        <v>6417886.6528560212</v>
      </c>
      <c r="P31" s="9">
        <f t="shared" si="6"/>
        <v>2533.3548217444832</v>
      </c>
      <c r="Q31" s="19">
        <f t="shared" si="7"/>
        <v>0.11205073286660013</v>
      </c>
    </row>
    <row r="32" spans="1:17" x14ac:dyDescent="0.25">
      <c r="A32">
        <v>2002</v>
      </c>
      <c r="B32" s="1">
        <f>'BRF release'!V196</f>
        <v>6843.6795180099962</v>
      </c>
      <c r="C32" s="1">
        <f>'BRF release'!W196</f>
        <v>1331806.1551083436</v>
      </c>
      <c r="D32" s="1">
        <f>'BRF release'!V301</f>
        <v>1239.1794794809834</v>
      </c>
      <c r="E32" s="1">
        <f>'BRF release'!W301</f>
        <v>415926.55076487322</v>
      </c>
      <c r="F32" s="1">
        <f>'BRF release'!V217</f>
        <v>4476.1759318288241</v>
      </c>
      <c r="G32" s="1">
        <f>'BRF release'!W217</f>
        <v>1892498.8805562803</v>
      </c>
      <c r="H32" s="1">
        <f>'BRF release'!V238</f>
        <v>2543.0048609912201</v>
      </c>
      <c r="I32" s="1">
        <f>'BRF release'!W238</f>
        <v>410189.44195150048</v>
      </c>
      <c r="J32" s="1">
        <f>'BRF release'!V259</f>
        <v>5489.9363397711122</v>
      </c>
      <c r="K32" s="1">
        <f>'BRF release'!W259</f>
        <v>870132.88309497957</v>
      </c>
      <c r="L32" s="1">
        <f>'BRF release'!V280</f>
        <v>6737.1539976588529</v>
      </c>
      <c r="M32" s="1">
        <f>'BRF release'!W280</f>
        <v>5437012.6629574317</v>
      </c>
      <c r="N32" s="2">
        <f t="shared" si="4"/>
        <v>27329.130127740988</v>
      </c>
      <c r="O32" s="1">
        <f t="shared" si="5"/>
        <v>10357566.574433409</v>
      </c>
      <c r="P32" s="9">
        <f t="shared" si="6"/>
        <v>3218.3173514172604</v>
      </c>
      <c r="Q32" s="19">
        <f t="shared" si="7"/>
        <v>0.11776142659405182</v>
      </c>
    </row>
    <row r="33" spans="1:17" x14ac:dyDescent="0.25">
      <c r="A33">
        <v>2003</v>
      </c>
      <c r="B33" s="1">
        <f>'BRF release'!V197</f>
        <v>8977.3110012168963</v>
      </c>
      <c r="C33" s="1">
        <f>'BRF release'!W197</f>
        <v>2219438.8932011253</v>
      </c>
      <c r="D33" s="1">
        <f>'BRF release'!V302</f>
        <v>1112.1617968831836</v>
      </c>
      <c r="E33" s="1">
        <f>'BRF release'!W302</f>
        <v>394611.30415214051</v>
      </c>
      <c r="F33" s="1">
        <f>'BRF release'!V218</f>
        <v>5405.7200990393649</v>
      </c>
      <c r="G33" s="1">
        <f>'BRF release'!W218</f>
        <v>2765578.1113424925</v>
      </c>
      <c r="H33" s="1">
        <f>'BRF release'!V239</f>
        <v>2313.40307071396</v>
      </c>
      <c r="I33" s="1">
        <f>'BRF release'!W239</f>
        <v>353113.47585773276</v>
      </c>
      <c r="J33" s="1">
        <f>'BRF release'!V260</f>
        <v>5289.9382544909413</v>
      </c>
      <c r="K33" s="1">
        <f>'BRF release'!W260</f>
        <v>816275.1202328949</v>
      </c>
      <c r="L33" s="1">
        <f>'BRF release'!V281</f>
        <v>5526.7224138654019</v>
      </c>
      <c r="M33" s="1">
        <f>'BRF release'!W281</f>
        <v>3926247.6285552201</v>
      </c>
      <c r="N33" s="2">
        <f t="shared" si="4"/>
        <v>28625.25663620975</v>
      </c>
      <c r="O33" s="1">
        <f t="shared" si="5"/>
        <v>10475264.533341607</v>
      </c>
      <c r="P33" s="9">
        <f t="shared" si="6"/>
        <v>3236.5513333394865</v>
      </c>
      <c r="Q33" s="19">
        <f t="shared" si="7"/>
        <v>0.11306628179694238</v>
      </c>
    </row>
    <row r="34" spans="1:17" x14ac:dyDescent="0.25">
      <c r="A34">
        <v>2004</v>
      </c>
      <c r="B34" s="1">
        <f>'BRF release'!V198</f>
        <v>7834.4051554035232</v>
      </c>
      <c r="C34" s="1">
        <f>'BRF release'!W198</f>
        <v>1638920.9530771384</v>
      </c>
      <c r="D34" s="1">
        <f>'BRF release'!V303</f>
        <v>1152.6740370448506</v>
      </c>
      <c r="E34" s="1">
        <f>'BRF release'!W303</f>
        <v>374878.80336455436</v>
      </c>
      <c r="F34" s="1">
        <f>'BRF release'!V219</f>
        <v>4281.6482046830251</v>
      </c>
      <c r="G34" s="1">
        <f>'BRF release'!W219</f>
        <v>1734832.5712649156</v>
      </c>
      <c r="H34" s="1">
        <f>'BRF release'!V240</f>
        <v>2729.0689539745526</v>
      </c>
      <c r="I34" s="1">
        <f>'BRF release'!W240</f>
        <v>478145.33808093396</v>
      </c>
      <c r="J34" s="1">
        <f>'BRF release'!V261</f>
        <v>3704.3293842893963</v>
      </c>
      <c r="K34" s="1">
        <f>'BRF release'!W261</f>
        <v>442683.64271904773</v>
      </c>
      <c r="L34" s="1">
        <f>'BRF release'!V282</f>
        <v>6139.7301001075393</v>
      </c>
      <c r="M34" s="1">
        <f>'BRF release'!W282</f>
        <v>4474414.2494296292</v>
      </c>
      <c r="N34" s="2">
        <f t="shared" si="4"/>
        <v>25841.855835502887</v>
      </c>
      <c r="O34" s="1">
        <f t="shared" si="5"/>
        <v>9143875.5579362176</v>
      </c>
      <c r="P34" s="9">
        <f t="shared" si="6"/>
        <v>3023.8841839488855</v>
      </c>
      <c r="Q34" s="19">
        <f t="shared" si="7"/>
        <v>0.11701497768571698</v>
      </c>
    </row>
    <row r="35" spans="1:17" x14ac:dyDescent="0.25">
      <c r="A35">
        <v>2005</v>
      </c>
      <c r="B35" s="1">
        <f>'BRF release'!V199</f>
        <v>8686.7485482571828</v>
      </c>
      <c r="C35" s="1">
        <f>'BRF release'!W199</f>
        <v>2171488.3876144621</v>
      </c>
      <c r="D35" s="1">
        <f>'BRF release'!V304</f>
        <v>1047.2291645991193</v>
      </c>
      <c r="E35" s="1">
        <f>'BRF release'!W304</f>
        <v>298327.94346466678</v>
      </c>
      <c r="F35" s="1">
        <f>'BRF release'!V220</f>
        <v>5416.7317228616921</v>
      </c>
      <c r="G35" s="1">
        <f>'BRF release'!W220</f>
        <v>2765831.023614666</v>
      </c>
      <c r="H35" s="1">
        <f>'BRF release'!V241</f>
        <v>2879.7825550896478</v>
      </c>
      <c r="I35" s="1">
        <f>'BRF release'!W241</f>
        <v>539158.64162626711</v>
      </c>
      <c r="J35" s="1">
        <f>'BRF release'!V262</f>
        <v>5616.6205168399883</v>
      </c>
      <c r="K35" s="1">
        <f>'BRF release'!W262</f>
        <v>1076481.9385576989</v>
      </c>
      <c r="L35" s="1">
        <f>'BRF release'!V283</f>
        <v>8860.7028119946972</v>
      </c>
      <c r="M35" s="1">
        <f>'BRF release'!W283</f>
        <v>8920918.7487864848</v>
      </c>
      <c r="N35" s="2">
        <f t="shared" si="4"/>
        <v>32507.81531964233</v>
      </c>
      <c r="O35" s="1">
        <f t="shared" si="5"/>
        <v>15772206.683664246</v>
      </c>
      <c r="P35" s="9">
        <f t="shared" si="6"/>
        <v>3971.423760273417</v>
      </c>
      <c r="Q35" s="19">
        <f t="shared" si="7"/>
        <v>0.12216827618907221</v>
      </c>
    </row>
    <row r="36" spans="1:17" x14ac:dyDescent="0.25">
      <c r="A36">
        <v>2006</v>
      </c>
      <c r="B36" s="1">
        <f>'BRF release'!V200</f>
        <v>5570.245041101819</v>
      </c>
      <c r="C36" s="1">
        <f>'BRF release'!W200</f>
        <v>808384.49120249634</v>
      </c>
      <c r="D36" s="1">
        <f>'BRF release'!V305</f>
        <v>700.35599523965618</v>
      </c>
      <c r="E36" s="1">
        <f>'BRF release'!W305</f>
        <v>140777.55536692619</v>
      </c>
      <c r="F36" s="1">
        <f>'BRF release'!V221</f>
        <v>5560.2898140250563</v>
      </c>
      <c r="G36" s="1">
        <f>'BRF release'!W221</f>
        <v>1134486.8144572948</v>
      </c>
      <c r="H36" s="1">
        <f>'BRF release'!V242</f>
        <v>1733.2189406000919</v>
      </c>
      <c r="I36" s="1">
        <f>'BRF release'!W242</f>
        <v>82688.785700496839</v>
      </c>
      <c r="J36" s="1">
        <f>'BRF release'!V263</f>
        <v>4281.9331926091727</v>
      </c>
      <c r="K36" s="1">
        <f>'BRF release'!W263</f>
        <v>288574.08373106975</v>
      </c>
      <c r="L36" s="1">
        <f>'BRF release'!V284</f>
        <v>2414.9782328299952</v>
      </c>
      <c r="M36" s="1">
        <f>'BRF release'!W284</f>
        <v>419639.89286332217</v>
      </c>
      <c r="N36" s="2">
        <f t="shared" si="4"/>
        <v>20261.021216405792</v>
      </c>
      <c r="O36" s="1">
        <f t="shared" si="5"/>
        <v>2874551.6233216058</v>
      </c>
      <c r="P36" s="9">
        <f t="shared" si="6"/>
        <v>1695.4502715566759</v>
      </c>
      <c r="Q36" s="19">
        <f t="shared" si="7"/>
        <v>8.3680395644807518E-2</v>
      </c>
    </row>
    <row r="37" spans="1:17" x14ac:dyDescent="0.25">
      <c r="A37">
        <v>2007</v>
      </c>
      <c r="B37" s="1">
        <f>'BRF release'!V201</f>
        <v>5637.8569081590158</v>
      </c>
      <c r="C37" s="1">
        <f>'BRF release'!W201</f>
        <v>871989.60068854783</v>
      </c>
      <c r="D37" s="1">
        <f>'BRF release'!V306</f>
        <v>459.53489276934215</v>
      </c>
      <c r="E37" s="1">
        <f>'BRF release'!W306</f>
        <v>65143.385122745298</v>
      </c>
      <c r="F37" s="1">
        <f>'BRF release'!V222</f>
        <v>2393.0069334380159</v>
      </c>
      <c r="G37" s="1">
        <f>'BRF release'!W222</f>
        <v>77552.597786605635</v>
      </c>
      <c r="H37" s="1">
        <f>'BRF release'!V243</f>
        <v>1011.4783673122433</v>
      </c>
      <c r="I37" s="1">
        <f>'BRF release'!W243</f>
        <v>24714.679419272336</v>
      </c>
      <c r="J37" s="1">
        <f>'BRF release'!V264</f>
        <v>1980.561309996333</v>
      </c>
      <c r="K37" s="1">
        <f>'BRF release'!W264</f>
        <v>64582.002146066872</v>
      </c>
      <c r="L37" s="1">
        <f>'BRF release'!V285</f>
        <v>2818.5118429036183</v>
      </c>
      <c r="M37" s="1">
        <f>'BRF release'!W285</f>
        <v>1151066.0848654502</v>
      </c>
      <c r="N37" s="2">
        <f t="shared" si="4"/>
        <v>14300.950254578567</v>
      </c>
      <c r="O37" s="1">
        <f t="shared" si="5"/>
        <v>2255048.3500286881</v>
      </c>
      <c r="P37" s="9">
        <f t="shared" si="6"/>
        <v>1501.6818404804287</v>
      </c>
      <c r="Q37" s="19">
        <f t="shared" si="7"/>
        <v>0.10500573834243308</v>
      </c>
    </row>
    <row r="38" spans="1:17" x14ac:dyDescent="0.25">
      <c r="A38">
        <v>2008</v>
      </c>
      <c r="B38" s="1">
        <f>'BRF release'!V202</f>
        <v>4693.5425500376841</v>
      </c>
      <c r="C38" s="1">
        <f>'BRF release'!W202</f>
        <v>694566.18490979774</v>
      </c>
      <c r="D38" s="1">
        <f>'BRF release'!V307</f>
        <v>72.481899481049425</v>
      </c>
      <c r="E38" s="1">
        <f>'BRF release'!W307</f>
        <v>2155.810724003828</v>
      </c>
      <c r="F38" s="1">
        <f>'BRF release'!V223</f>
        <v>2454.799895347654</v>
      </c>
      <c r="G38" s="1">
        <f>'BRF release'!W223</f>
        <v>66489.460780209891</v>
      </c>
      <c r="H38" s="1">
        <f>'BRF release'!V244</f>
        <v>692.49543734175404</v>
      </c>
      <c r="I38" s="1">
        <f>'BRF release'!W244</f>
        <v>29791.045870924278</v>
      </c>
      <c r="J38" s="1">
        <f>'BRF release'!V265</f>
        <v>2328.1966738490228</v>
      </c>
      <c r="K38" s="1">
        <f>'BRF release'!W265</f>
        <v>102306.3239953864</v>
      </c>
      <c r="L38" s="1">
        <f>'BRF release'!V286</f>
        <v>4049.1154954264352</v>
      </c>
      <c r="M38" s="1">
        <f>'BRF release'!W286</f>
        <v>2371183.6319342926</v>
      </c>
      <c r="N38" s="2">
        <f t="shared" si="4"/>
        <v>14290.6319514836</v>
      </c>
      <c r="O38" s="1">
        <f t="shared" si="5"/>
        <v>3266492.4582146145</v>
      </c>
      <c r="P38" s="9">
        <f t="shared" si="6"/>
        <v>1807.3440342709007</v>
      </c>
      <c r="Q38" s="19">
        <f t="shared" si="7"/>
        <v>0.12647054660751159</v>
      </c>
    </row>
    <row r="39" spans="1:17" x14ac:dyDescent="0.25">
      <c r="A39">
        <v>2009</v>
      </c>
      <c r="B39" s="1">
        <f>'BRF release'!V203</f>
        <v>2155.4509320910288</v>
      </c>
      <c r="C39" s="1">
        <f>'BRF release'!W203</f>
        <v>143749.37745818691</v>
      </c>
      <c r="D39" s="1">
        <f>'BRF release'!V308</f>
        <v>198.39112488041056</v>
      </c>
      <c r="E39" s="1">
        <f>'BRF release'!W308</f>
        <v>11512.403485996807</v>
      </c>
      <c r="F39" s="1">
        <f>'BRF release'!V224</f>
        <v>1556.5684680400129</v>
      </c>
      <c r="G39" s="1">
        <f>'BRF release'!W224</f>
        <v>32724.818129596573</v>
      </c>
      <c r="H39" s="1">
        <f>'BRF release'!V245</f>
        <v>445.29470967672501</v>
      </c>
      <c r="I39" s="1">
        <f>'BRF release'!W245</f>
        <v>4821.6371411016617</v>
      </c>
      <c r="J39" s="1">
        <f>'BRF release'!V266</f>
        <v>1014.2961193423096</v>
      </c>
      <c r="K39" s="1">
        <f>'BRF release'!W266</f>
        <v>14438.473808892177</v>
      </c>
      <c r="L39" s="1">
        <f>'BRF release'!V287</f>
        <v>1349.6738673642267</v>
      </c>
      <c r="M39" s="1">
        <f>'BRF release'!W287</f>
        <v>315978.49601898115</v>
      </c>
      <c r="N39" s="2">
        <f t="shared" si="4"/>
        <v>6719.6752213947129</v>
      </c>
      <c r="O39" s="1">
        <f t="shared" si="5"/>
        <v>523225.20604275528</v>
      </c>
      <c r="P39" s="9">
        <f t="shared" si="6"/>
        <v>723.34307630802357</v>
      </c>
      <c r="Q39" s="19">
        <f t="shared" si="7"/>
        <v>0.10764554126142557</v>
      </c>
    </row>
    <row r="40" spans="1:17" x14ac:dyDescent="0.25">
      <c r="A40">
        <v>2010</v>
      </c>
      <c r="B40" s="1">
        <f>'BRF release'!V204</f>
        <v>2251.8173941356426</v>
      </c>
      <c r="C40" s="1">
        <f>'BRF release'!W204</f>
        <v>205034.4600896381</v>
      </c>
      <c r="D40" s="1">
        <f>'BRF release'!V309</f>
        <v>163.71029982203569</v>
      </c>
      <c r="E40" s="1">
        <f>'BRF release'!W309</f>
        <v>9090.7104985486185</v>
      </c>
      <c r="F40" s="1">
        <f>'BRF release'!V225</f>
        <v>1362.8216689115961</v>
      </c>
      <c r="G40" s="1">
        <f>'BRF release'!W225</f>
        <v>51244.645580667842</v>
      </c>
      <c r="H40" s="1">
        <f>'BRF release'!V246</f>
        <v>574.99165318157247</v>
      </c>
      <c r="I40" s="1">
        <f>'BRF release'!W246</f>
        <v>23565.62587626489</v>
      </c>
      <c r="J40" s="1">
        <f>'BRF release'!V267</f>
        <v>1586.3613633651744</v>
      </c>
      <c r="K40" s="1">
        <f>'BRF release'!W267</f>
        <v>57073.324959302867</v>
      </c>
      <c r="L40" s="1">
        <f>'BRF release'!V288</f>
        <v>1132.5231173501113</v>
      </c>
      <c r="M40" s="1">
        <f>'BRF release'!W288</f>
        <v>224331.35730820699</v>
      </c>
      <c r="N40" s="2">
        <f t="shared" si="4"/>
        <v>7072.225496766132</v>
      </c>
      <c r="O40" s="1">
        <f t="shared" si="5"/>
        <v>570340.12431262934</v>
      </c>
      <c r="P40" s="9">
        <f t="shared" si="6"/>
        <v>755.20866276323216</v>
      </c>
      <c r="Q40" s="19">
        <f t="shared" si="7"/>
        <v>0.10678515031916916</v>
      </c>
    </row>
    <row r="41" spans="1:17" x14ac:dyDescent="0.25">
      <c r="A41">
        <v>2011</v>
      </c>
      <c r="B41" s="1">
        <f>'BRF release'!V205</f>
        <v>3141.6614480005246</v>
      </c>
      <c r="C41" s="1">
        <f>'BRF release'!W205</f>
        <v>496001.54090968455</v>
      </c>
      <c r="D41" s="1">
        <f>'BRF release'!V310</f>
        <v>65.205117760549996</v>
      </c>
      <c r="E41" s="1">
        <f>'BRF release'!W310</f>
        <v>3109.6555638378732</v>
      </c>
      <c r="F41" s="1">
        <f>'BRF release'!V226</f>
        <v>1301.5989386151641</v>
      </c>
      <c r="G41" s="1">
        <f>'BRF release'!W226</f>
        <v>38553.308843471859</v>
      </c>
      <c r="H41" s="1">
        <f>'BRF release'!V247</f>
        <v>654.97233034210831</v>
      </c>
      <c r="I41" s="1">
        <f>'BRF release'!W247</f>
        <v>41418.3527247862</v>
      </c>
      <c r="J41" s="1">
        <f>'BRF release'!V268</f>
        <v>1006.9089144913651</v>
      </c>
      <c r="K41" s="1">
        <f>'BRF release'!W268</f>
        <v>23834.643749810937</v>
      </c>
      <c r="L41" s="1">
        <f>'BRF release'!V289</f>
        <v>1316.1954778530921</v>
      </c>
      <c r="M41" s="1">
        <f>'BRF release'!W289</f>
        <v>623146.65536573925</v>
      </c>
      <c r="N41" s="2">
        <f t="shared" si="4"/>
        <v>7486.5422270628042</v>
      </c>
      <c r="O41" s="1">
        <f t="shared" si="5"/>
        <v>1226064.1571573305</v>
      </c>
      <c r="P41" s="9">
        <f t="shared" si="6"/>
        <v>1107.2778139009788</v>
      </c>
      <c r="Q41" s="19">
        <f t="shared" si="7"/>
        <v>0.14790243350238835</v>
      </c>
    </row>
    <row r="42" spans="1:17" x14ac:dyDescent="0.25">
      <c r="A42">
        <v>2012</v>
      </c>
      <c r="B42" s="1">
        <f>'BRF release'!V206</f>
        <v>2794.0875295573896</v>
      </c>
      <c r="C42" s="1">
        <f>'BRF release'!W206</f>
        <v>340736.65079542785</v>
      </c>
      <c r="D42" s="1">
        <f>'BRF release'!V311</f>
        <v>61.381998214151295</v>
      </c>
      <c r="E42" s="1">
        <f>'BRF release'!W311</f>
        <v>961.47237437740125</v>
      </c>
      <c r="F42" s="1">
        <f>'BRF release'!V227</f>
        <v>1391.6434858824273</v>
      </c>
      <c r="G42" s="1">
        <f>'BRF release'!W227</f>
        <v>409959.2207061011</v>
      </c>
      <c r="H42" s="1">
        <f>'BRF release'!V248</f>
        <v>346.17508055401504</v>
      </c>
      <c r="I42" s="1">
        <f>'BRF release'!W248</f>
        <v>18435.093786637372</v>
      </c>
      <c r="J42" s="1">
        <f>'BRF release'!V269</f>
        <v>803.12211654786017</v>
      </c>
      <c r="K42" s="1">
        <f>'BRF release'!W269</f>
        <v>4698.2819058034993</v>
      </c>
      <c r="L42" s="1">
        <f>'BRF release'!V290</f>
        <v>923.48019160387025</v>
      </c>
      <c r="M42" s="1">
        <f>'BRF release'!W290</f>
        <v>85458.697292816942</v>
      </c>
      <c r="N42" s="2">
        <f t="shared" si="4"/>
        <v>6319.8904023597133</v>
      </c>
      <c r="O42" s="1">
        <f t="shared" si="5"/>
        <v>860249.41686116415</v>
      </c>
      <c r="P42" s="9">
        <f t="shared" si="6"/>
        <v>927.49631635988942</v>
      </c>
      <c r="Q42" s="19">
        <f t="shared" si="7"/>
        <v>0.14675829125352902</v>
      </c>
    </row>
    <row r="43" spans="1:17" x14ac:dyDescent="0.25">
      <c r="A43">
        <v>2013</v>
      </c>
      <c r="B43" s="1">
        <f>'BRF release'!V207</f>
        <v>2787.3023322409222</v>
      </c>
      <c r="C43" s="1">
        <f>'BRF release'!W207</f>
        <v>210166.06984596368</v>
      </c>
      <c r="D43" s="1">
        <f>'BRF release'!V312</f>
        <v>167.06075262849811</v>
      </c>
      <c r="E43" s="1">
        <f>'BRF release'!W312</f>
        <v>257217.28264239212</v>
      </c>
      <c r="F43" s="1">
        <f>'BRF release'!V228</f>
        <v>1106.5596564946791</v>
      </c>
      <c r="G43" s="1">
        <f>'BRF release'!W228</f>
        <v>131703.89584515017</v>
      </c>
      <c r="H43" s="1">
        <f>'BRF release'!V249</f>
        <v>576.86410280762721</v>
      </c>
      <c r="I43" s="1">
        <f>'BRF release'!W249</f>
        <v>112196.63220155134</v>
      </c>
      <c r="J43" s="1">
        <f>'BRF release'!V270</f>
        <v>1472.9547761935637</v>
      </c>
      <c r="K43" s="1">
        <f>'BRF release'!W270</f>
        <v>443808.97239243821</v>
      </c>
      <c r="L43" s="1">
        <f>'BRF release'!V291</f>
        <v>1740.3332977321463</v>
      </c>
      <c r="M43" s="1">
        <f>'BRF release'!W291</f>
        <v>379611.70293879823</v>
      </c>
      <c r="N43" s="2">
        <f t="shared" si="4"/>
        <v>7851.0749180974362</v>
      </c>
      <c r="O43" s="1">
        <f t="shared" si="5"/>
        <v>1534704.5558662938</v>
      </c>
      <c r="P43" s="9">
        <f t="shared" si="6"/>
        <v>1238.8319320498217</v>
      </c>
      <c r="Q43" s="19">
        <f t="shared" si="7"/>
        <v>0.1577913782473534</v>
      </c>
    </row>
    <row r="44" spans="1:17" x14ac:dyDescent="0.25">
      <c r="A44">
        <v>2014</v>
      </c>
      <c r="B44" s="1">
        <f>'BRF release'!V208</f>
        <v>3314.7347442543905</v>
      </c>
      <c r="C44" s="1">
        <f>'BRF release'!W208</f>
        <v>1817346.3229724313</v>
      </c>
      <c r="D44" s="1">
        <f>'BRF release'!V313</f>
        <v>166.45518790087226</v>
      </c>
      <c r="E44" s="1">
        <f>'BRF release'!W313</f>
        <v>18228.584459593698</v>
      </c>
      <c r="F44" s="1">
        <f>'BRF release'!V229</f>
        <v>1132.7904135985291</v>
      </c>
      <c r="G44" s="1">
        <f>'BRF release'!W229</f>
        <v>167937.02599226689</v>
      </c>
      <c r="H44" s="1">
        <f>'BRF release'!V250</f>
        <v>613.81369683619482</v>
      </c>
      <c r="I44" s="1">
        <f>'BRF release'!W250</f>
        <v>290371.3975796646</v>
      </c>
      <c r="J44" s="1">
        <f>'BRF release'!V271</f>
        <v>1023.1932398495087</v>
      </c>
      <c r="K44" s="1">
        <f>'BRF release'!W271</f>
        <v>26310.101360332741</v>
      </c>
      <c r="L44" s="1">
        <f>'BRF release'!V292</f>
        <v>2082.0782102890457</v>
      </c>
      <c r="M44" s="1">
        <f>'BRF release'!W292</f>
        <v>435173.96657804295</v>
      </c>
      <c r="N44" s="2">
        <f t="shared" si="4"/>
        <v>8333.0654927285414</v>
      </c>
      <c r="O44" s="1">
        <f t="shared" si="5"/>
        <v>2755367.3989423322</v>
      </c>
      <c r="P44" s="9">
        <f t="shared" si="6"/>
        <v>1659.9299379619406</v>
      </c>
      <c r="Q44" s="19">
        <f t="shared" si="7"/>
        <v>0.19919799495280585</v>
      </c>
    </row>
    <row r="45" spans="1:17" x14ac:dyDescent="0.25">
      <c r="A45">
        <v>2015</v>
      </c>
      <c r="B45" s="1">
        <f>'BRF release'!V209</f>
        <v>2272.1243773550359</v>
      </c>
      <c r="C45" s="1">
        <f>'BRF release'!W209</f>
        <v>260537.4307343777</v>
      </c>
      <c r="D45" s="1">
        <f>'BRF release'!V314</f>
        <v>360.6215981552611</v>
      </c>
      <c r="E45" s="1">
        <f>'BRF release'!W314</f>
        <v>127262.94138039628</v>
      </c>
      <c r="F45" s="1">
        <f>'BRF release'!V230</f>
        <v>1011.7767479351094</v>
      </c>
      <c r="G45" s="1">
        <f>'BRF release'!W230</f>
        <v>53712.506031773504</v>
      </c>
      <c r="H45" s="1">
        <f>'BRF release'!V251</f>
        <v>345.5437559336882</v>
      </c>
      <c r="I45" s="1">
        <f>'BRF release'!W251</f>
        <v>62187.569839435826</v>
      </c>
      <c r="J45" s="1">
        <f>'BRF release'!V272</f>
        <v>1142.6356313427427</v>
      </c>
      <c r="K45" s="1">
        <f>'BRF release'!W272</f>
        <v>9446.2967510606104</v>
      </c>
      <c r="L45" s="1">
        <f>'BRF release'!V293</f>
        <v>2604.3715167934497</v>
      </c>
      <c r="M45" s="1">
        <f>'BRF release'!W293</f>
        <v>1801398.51455857</v>
      </c>
      <c r="N45" s="2">
        <f t="shared" si="4"/>
        <v>7737.0736275152876</v>
      </c>
      <c r="O45" s="1">
        <f t="shared" si="5"/>
        <v>2314545.259295614</v>
      </c>
      <c r="P45" s="9">
        <f t="shared" si="6"/>
        <v>1521.3629610634057</v>
      </c>
      <c r="Q45" s="19">
        <f t="shared" si="7"/>
        <v>0.19663286590074519</v>
      </c>
    </row>
    <row r="46" spans="1:17" x14ac:dyDescent="0.25">
      <c r="A46">
        <v>2016</v>
      </c>
      <c r="B46" s="1">
        <f>'BRF release'!V210</f>
        <v>3393.9545451007539</v>
      </c>
      <c r="C46" s="1">
        <f>'BRF release'!W210</f>
        <v>919254.0847833649</v>
      </c>
      <c r="D46" s="1">
        <f>'BRF release'!V315</f>
        <v>1265.4774935491469</v>
      </c>
      <c r="E46" s="1">
        <f>'BRF release'!W315</f>
        <v>2760847.2275458788</v>
      </c>
      <c r="F46" s="1">
        <f>'BRF release'!V231</f>
        <v>793.70938914919134</v>
      </c>
      <c r="G46" s="1">
        <f>'BRF release'!W231</f>
        <v>49922.890072268172</v>
      </c>
      <c r="H46" s="1">
        <f>'BRF release'!V252</f>
        <v>338.51916104955217</v>
      </c>
      <c r="I46" s="1">
        <f>'BRF release'!W252</f>
        <v>59089.998100002507</v>
      </c>
      <c r="J46" s="1">
        <f>'BRF release'!V273</f>
        <v>1050.2623560266877</v>
      </c>
      <c r="K46" s="1">
        <f>'BRF release'!W273</f>
        <v>40484.109313694818</v>
      </c>
      <c r="L46" s="1">
        <f>'BRF release'!V294</f>
        <v>1348.0431464401663</v>
      </c>
      <c r="M46" s="1">
        <f>'BRF release'!W294</f>
        <v>340434.04034424981</v>
      </c>
      <c r="N46" s="2">
        <f t="shared" si="4"/>
        <v>8189.9660913154985</v>
      </c>
      <c r="O46" s="1">
        <f t="shared" si="5"/>
        <v>4170032.3501594593</v>
      </c>
      <c r="P46" s="9">
        <f t="shared" si="6"/>
        <v>2042.0657066214737</v>
      </c>
      <c r="Q46" s="19">
        <f t="shared" si="7"/>
        <v>0.24933750443568328</v>
      </c>
    </row>
    <row r="47" spans="1:17" x14ac:dyDescent="0.25">
      <c r="A47">
        <v>2017</v>
      </c>
      <c r="B47" s="1">
        <f>'BRF release'!V211</f>
        <v>3161.4664057857117</v>
      </c>
      <c r="C47" s="1">
        <f>'BRF release'!W211</f>
        <v>1110865.9590596291</v>
      </c>
      <c r="D47" s="1">
        <f>'BRF release'!V316</f>
        <v>254.85892350196974</v>
      </c>
      <c r="E47" s="1">
        <f>'BRF release'!W316</f>
        <v>34520.38524790317</v>
      </c>
      <c r="F47" s="1">
        <f>'BRF release'!V232</f>
        <v>1426.6886187315492</v>
      </c>
      <c r="G47" s="1">
        <f>'BRF release'!W232</f>
        <v>388319.90330402023</v>
      </c>
      <c r="H47" s="1">
        <f>'BRF release'!V253</f>
        <v>437.70166795272439</v>
      </c>
      <c r="I47" s="1">
        <f>'BRF release'!W253</f>
        <v>156527.16221595564</v>
      </c>
      <c r="J47" s="1">
        <f>'BRF release'!V274</f>
        <v>1842.0296465185716</v>
      </c>
      <c r="K47" s="1">
        <f>'BRF release'!W274</f>
        <v>256503.36585577298</v>
      </c>
      <c r="L47" s="1">
        <f>'BRF release'!V295</f>
        <v>1419.8631751305545</v>
      </c>
      <c r="M47" s="1">
        <f>'BRF release'!W295</f>
        <v>1060131.3387632929</v>
      </c>
      <c r="N47" s="2">
        <f t="shared" si="4"/>
        <v>8542.608437621082</v>
      </c>
      <c r="O47" s="1">
        <f t="shared" si="5"/>
        <v>3006868.1144465739</v>
      </c>
      <c r="P47" s="9">
        <f t="shared" si="6"/>
        <v>1734.0323279704371</v>
      </c>
      <c r="Q47" s="19">
        <f t="shared" si="7"/>
        <v>0.2029862823085597</v>
      </c>
    </row>
    <row r="48" spans="1:17" x14ac:dyDescent="0.25">
      <c r="A48">
        <v>2018</v>
      </c>
      <c r="B48" s="1">
        <f>'BRF release'!V212</f>
        <v>3096.1839730547081</v>
      </c>
      <c r="C48" s="1">
        <f>'BRF release'!W212</f>
        <v>648447.74812462402</v>
      </c>
      <c r="D48" s="1">
        <f>'BRF release'!V317</f>
        <v>992.00113235348863</v>
      </c>
      <c r="E48" s="1">
        <f>'BRF release'!W317</f>
        <v>278816.38903835305</v>
      </c>
      <c r="F48" s="1">
        <f>'BRF release'!V233</f>
        <v>1974.7140935106215</v>
      </c>
      <c r="G48" s="1">
        <f>'BRF release'!W233</f>
        <v>1552249.8692850121</v>
      </c>
      <c r="H48" s="1">
        <f>'BRF release'!V254</f>
        <v>1981.7932612223808</v>
      </c>
      <c r="I48" s="1">
        <f>'BRF release'!W254</f>
        <v>4019314.8430914958</v>
      </c>
      <c r="J48" s="1">
        <f>'BRF release'!V275</f>
        <v>3512.3864416806032</v>
      </c>
      <c r="K48" s="1">
        <f>'BRF release'!W275</f>
        <v>570339.78309254476</v>
      </c>
      <c r="L48" s="1">
        <f>'BRF release'!V296</f>
        <v>4377.8885923946164</v>
      </c>
      <c r="M48" s="1">
        <f>'BRF release'!W296</f>
        <v>6582123.5267861318</v>
      </c>
      <c r="N48" s="2">
        <f t="shared" si="4"/>
        <v>15934.96749421642</v>
      </c>
      <c r="O48" s="1">
        <f t="shared" si="5"/>
        <v>13651292.15941816</v>
      </c>
      <c r="P48" s="9">
        <f t="shared" si="6"/>
        <v>3694.765508042176</v>
      </c>
      <c r="Q48" s="19">
        <f t="shared" si="7"/>
        <v>0.23186526796387802</v>
      </c>
    </row>
    <row r="49" spans="1:17" x14ac:dyDescent="0.25">
      <c r="A49">
        <v>2019</v>
      </c>
      <c r="B49" s="1">
        <f>'BRF release'!V213</f>
        <v>4524.3436830128667</v>
      </c>
      <c r="C49" s="1">
        <f>'BRF release'!W213</f>
        <v>2186376.3647506307</v>
      </c>
      <c r="D49" s="1">
        <f>'BRF release'!V318</f>
        <v>2257.624628596338</v>
      </c>
      <c r="E49" s="1">
        <f>'BRF release'!W318</f>
        <v>3334575.3252722677</v>
      </c>
      <c r="F49" s="1">
        <f>'BRF release'!V234</f>
        <v>3728.2410404819771</v>
      </c>
      <c r="G49" s="1">
        <f>'BRF release'!W234</f>
        <v>4394098.8442377774</v>
      </c>
      <c r="H49" s="1">
        <f>'BRF release'!V255</f>
        <v>1809.0682599231445</v>
      </c>
      <c r="I49" s="1">
        <f>'BRF release'!W255</f>
        <v>1545915.4340142258</v>
      </c>
      <c r="J49" s="1">
        <f>'BRF release'!V276</f>
        <v>8290.0290129008881</v>
      </c>
      <c r="K49" s="1">
        <f>'BRF release'!W276</f>
        <v>9497085.9351877216</v>
      </c>
      <c r="L49" s="1">
        <f>'BRF release'!V297</f>
        <v>1333.1119270254881</v>
      </c>
      <c r="M49" s="1">
        <f>'BRF release'!W297</f>
        <v>188622.94678372075</v>
      </c>
      <c r="N49" s="2">
        <f t="shared" si="4"/>
        <v>21942.4185519407</v>
      </c>
      <c r="O49" s="1">
        <f t="shared" si="5"/>
        <v>21146674.850246347</v>
      </c>
      <c r="P49" s="9">
        <f t="shared" si="6"/>
        <v>4598.5513860613046</v>
      </c>
      <c r="Q49" s="19">
        <f t="shared" si="7"/>
        <v>0.20957358803342055</v>
      </c>
    </row>
    <row r="51" spans="1:17" x14ac:dyDescent="0.25">
      <c r="A51" s="93" t="s">
        <v>125</v>
      </c>
      <c r="B51" s="93"/>
      <c r="C51" s="93"/>
      <c r="D51" s="93"/>
      <c r="E51" s="93"/>
      <c r="F51" s="93"/>
      <c r="G51" s="93"/>
      <c r="H51" s="93"/>
      <c r="I51" s="93"/>
      <c r="J51" s="93"/>
      <c r="K51" s="89"/>
      <c r="L51" s="49"/>
      <c r="M51" s="89"/>
    </row>
    <row r="52" spans="1:17" x14ac:dyDescent="0.25">
      <c r="A52" t="s">
        <v>23</v>
      </c>
      <c r="B52" s="93" t="s">
        <v>29</v>
      </c>
      <c r="C52" s="93"/>
      <c r="D52" s="93" t="s">
        <v>52</v>
      </c>
      <c r="E52" s="93"/>
      <c r="F52" s="93" t="s">
        <v>25</v>
      </c>
      <c r="G52" s="93"/>
      <c r="H52" s="93" t="s">
        <v>28</v>
      </c>
      <c r="I52" s="93"/>
      <c r="J52" s="93" t="s">
        <v>26</v>
      </c>
      <c r="K52" s="93"/>
      <c r="L52" s="93" t="s">
        <v>27</v>
      </c>
      <c r="M52" s="93"/>
      <c r="N52" s="93" t="s">
        <v>97</v>
      </c>
      <c r="O52" s="93"/>
      <c r="P52" s="93"/>
      <c r="Q52" s="93"/>
    </row>
    <row r="53" spans="1:17" x14ac:dyDescent="0.25">
      <c r="B53" s="89" t="s">
        <v>157</v>
      </c>
      <c r="C53" s="89" t="s">
        <v>156</v>
      </c>
      <c r="D53" s="89" t="s">
        <v>157</v>
      </c>
      <c r="E53" s="89" t="s">
        <v>156</v>
      </c>
      <c r="F53" s="89" t="s">
        <v>157</v>
      </c>
      <c r="G53" s="89" t="s">
        <v>156</v>
      </c>
      <c r="H53" s="89" t="s">
        <v>157</v>
      </c>
      <c r="I53" s="89" t="s">
        <v>156</v>
      </c>
      <c r="J53" s="89" t="s">
        <v>157</v>
      </c>
      <c r="K53" s="89" t="s">
        <v>156</v>
      </c>
      <c r="L53" s="89" t="s">
        <v>157</v>
      </c>
      <c r="M53" s="89" t="s">
        <v>156</v>
      </c>
      <c r="N53" s="89" t="s">
        <v>157</v>
      </c>
      <c r="O53" s="89" t="s">
        <v>153</v>
      </c>
      <c r="P53" s="89" t="s">
        <v>154</v>
      </c>
      <c r="Q53" s="89" t="s">
        <v>155</v>
      </c>
    </row>
    <row r="54" spans="1:17" x14ac:dyDescent="0.25">
      <c r="A54">
        <v>1999</v>
      </c>
      <c r="B54" s="1">
        <f>'YE release'!Y193</f>
        <v>1322.7445328730755</v>
      </c>
      <c r="C54" s="1">
        <f>'YE release'!Z193</f>
        <v>222613.68121539542</v>
      </c>
      <c r="D54" s="1">
        <f>'YE release'!Y298</f>
        <v>3.5667780264775373</v>
      </c>
      <c r="E54" s="1">
        <f>'YE release'!Z298</f>
        <v>4.2389132207045526</v>
      </c>
      <c r="F54" s="1">
        <f>'YE release'!Y214</f>
        <v>1698.3311123086526</v>
      </c>
      <c r="G54" s="1">
        <f>'YE release'!Z214</f>
        <v>672757.8031518528</v>
      </c>
      <c r="H54" s="1">
        <f>'YE release'!Y235</f>
        <v>241.35953155931998</v>
      </c>
      <c r="I54" s="1">
        <f>'YE release'!Z235</f>
        <v>13927.353898270612</v>
      </c>
      <c r="J54" s="1">
        <f>'YE release'!Y256</f>
        <v>3329.2568589292455</v>
      </c>
      <c r="K54" s="1">
        <f>'YE release'!Z256</f>
        <v>1633035.9928220527</v>
      </c>
      <c r="L54" s="1">
        <f>'YE release'!Y277</f>
        <v>982.84489433369367</v>
      </c>
      <c r="M54" s="1">
        <f>'YE release'!Z277</f>
        <v>200861.66275931936</v>
      </c>
      <c r="N54" s="2">
        <f>L54+J54+H54+F54+D54+B54</f>
        <v>7578.103708030465</v>
      </c>
      <c r="O54" s="1">
        <f>SUM(G54,I54,K54,M54,E54,C54)</f>
        <v>2743200.7327601118</v>
      </c>
      <c r="P54">
        <f>SQRT(O54)</f>
        <v>1656.2610702302072</v>
      </c>
      <c r="Q54" s="19">
        <f>P54/N54</f>
        <v>0.21855877592108941</v>
      </c>
    </row>
    <row r="55" spans="1:17" x14ac:dyDescent="0.25">
      <c r="A55">
        <v>2000</v>
      </c>
      <c r="B55" s="1">
        <f>'YE release'!Y194</f>
        <v>1018.2908535949342</v>
      </c>
      <c r="C55" s="1">
        <f>'YE release'!Z194</f>
        <v>121042.82138681821</v>
      </c>
      <c r="D55" s="1">
        <f>'YE release'!Y299</f>
        <v>7.9810802652020065</v>
      </c>
      <c r="E55" s="1">
        <f>'YE release'!Z299</f>
        <v>15.043530872127235</v>
      </c>
      <c r="F55" s="1">
        <f>'YE release'!Y215</f>
        <v>2012.5398464586769</v>
      </c>
      <c r="G55" s="1">
        <f>'YE release'!Z215</f>
        <v>880084.29538495641</v>
      </c>
      <c r="H55" s="1">
        <f>'YE release'!Y236</f>
        <v>458.09768369197184</v>
      </c>
      <c r="I55" s="1">
        <f>'YE release'!Z236</f>
        <v>47707.822554213184</v>
      </c>
      <c r="J55" s="1">
        <f>'YE release'!Y257</f>
        <v>4997.5207272263533</v>
      </c>
      <c r="K55" s="1">
        <f>'YE release'!Z257</f>
        <v>3380775.8797156946</v>
      </c>
      <c r="L55" s="1">
        <f>'YE release'!Y278</f>
        <v>1212.7594658613984</v>
      </c>
      <c r="M55" s="1">
        <f>'YE release'!Z278</f>
        <v>251621.26809260217</v>
      </c>
      <c r="N55" s="2">
        <f t="shared" ref="N55:N74" si="8">L55+J55+H55+F55+D55+B55</f>
        <v>9707.1896570985373</v>
      </c>
      <c r="O55" s="1">
        <f t="shared" ref="O55:O74" si="9">SUM(G55,I55,K55,M55,E55,C55)</f>
        <v>4681247.130665157</v>
      </c>
      <c r="P55">
        <f t="shared" ref="P55:P74" si="10">SQRT(O55)</f>
        <v>2163.618989255076</v>
      </c>
      <c r="Q55" s="19">
        <f t="shared" ref="Q55:Q74" si="11">P55/N55</f>
        <v>0.22288829884691655</v>
      </c>
    </row>
    <row r="56" spans="1:17" x14ac:dyDescent="0.25">
      <c r="A56">
        <v>2001</v>
      </c>
      <c r="B56" s="1">
        <f>'YE release'!Y195</f>
        <v>957.40130332093486</v>
      </c>
      <c r="C56" s="1">
        <f>'YE release'!Z195</f>
        <v>105500.68065034033</v>
      </c>
      <c r="D56" s="1">
        <f>'YE release'!Y300</f>
        <v>16.73810267124783</v>
      </c>
      <c r="E56" s="1">
        <f>'YE release'!Z300</f>
        <v>48.553781562699427</v>
      </c>
      <c r="F56" s="1">
        <f>'YE release'!Y216</f>
        <v>1360.4291983004916</v>
      </c>
      <c r="G56" s="1">
        <f>'YE release'!Z216</f>
        <v>429721.20319785044</v>
      </c>
      <c r="H56" s="1">
        <f>'YE release'!Y237</f>
        <v>364.34936314127845</v>
      </c>
      <c r="I56" s="1">
        <f>'YE release'!Z237</f>
        <v>30064.685208650622</v>
      </c>
      <c r="J56" s="1">
        <f>'YE release'!Y258</f>
        <v>4182.7628520077087</v>
      </c>
      <c r="K56" s="1">
        <f>'YE release'!Z258</f>
        <v>2343421.4187019379</v>
      </c>
      <c r="L56" s="1">
        <f>'YE release'!Y279</f>
        <v>910.32677526974862</v>
      </c>
      <c r="M56" s="1">
        <f>'YE release'!Z279</f>
        <v>136962.52310880311</v>
      </c>
      <c r="N56" s="2">
        <f t="shared" si="8"/>
        <v>7792.0075947114101</v>
      </c>
      <c r="O56" s="1">
        <f t="shared" si="9"/>
        <v>3045719.0646491451</v>
      </c>
      <c r="P56">
        <f t="shared" si="10"/>
        <v>1745.1988610611529</v>
      </c>
      <c r="Q56" s="19">
        <f t="shared" si="11"/>
        <v>0.22397294148502292</v>
      </c>
    </row>
    <row r="57" spans="1:17" x14ac:dyDescent="0.25">
      <c r="A57">
        <v>2002</v>
      </c>
      <c r="B57" s="1">
        <f>'YE release'!Y196</f>
        <v>1124.2180798112149</v>
      </c>
      <c r="C57" s="1">
        <f>'YE release'!Z196</f>
        <v>140959.44353499927</v>
      </c>
      <c r="D57" s="1">
        <f>'YE release'!Y301</f>
        <v>16.304878362137465</v>
      </c>
      <c r="E57" s="1">
        <f>'YE release'!Z301</f>
        <v>74.263911225292759</v>
      </c>
      <c r="F57" s="1">
        <f>'YE release'!Y217</f>
        <v>1245.4724865064331</v>
      </c>
      <c r="G57" s="1">
        <f>'YE release'!Z217</f>
        <v>377150.23442631291</v>
      </c>
      <c r="H57" s="1">
        <f>'YE release'!Y238</f>
        <v>431.81120279396492</v>
      </c>
      <c r="I57" s="1">
        <f>'YE release'!Z238</f>
        <v>51032.58224862261</v>
      </c>
      <c r="J57" s="1">
        <f>'YE release'!Y259</f>
        <v>4186.6365075665353</v>
      </c>
      <c r="K57" s="1">
        <f>'YE release'!Z259</f>
        <v>2435137.3429832119</v>
      </c>
      <c r="L57" s="1">
        <f>'YE release'!Y280</f>
        <v>1393.3799527525916</v>
      </c>
      <c r="M57" s="1">
        <f>'YE release'!Z280</f>
        <v>357260.98400136217</v>
      </c>
      <c r="N57" s="2">
        <f t="shared" si="8"/>
        <v>8397.8231077928758</v>
      </c>
      <c r="O57" s="1">
        <f t="shared" si="9"/>
        <v>3361614.8511057342</v>
      </c>
      <c r="P57">
        <f t="shared" si="10"/>
        <v>1833.4707118210899</v>
      </c>
      <c r="Q57" s="19">
        <f t="shared" si="11"/>
        <v>0.21832690308988476</v>
      </c>
    </row>
    <row r="58" spans="1:17" x14ac:dyDescent="0.25">
      <c r="A58">
        <v>2003</v>
      </c>
      <c r="B58" s="1">
        <f>'YE release'!Y197</f>
        <v>1380.4852883083322</v>
      </c>
      <c r="C58" s="1">
        <f>'YE release'!Z197</f>
        <v>222995.67380599322</v>
      </c>
      <c r="D58" s="1">
        <f>'YE release'!Y302</f>
        <v>34.293344504178343</v>
      </c>
      <c r="E58" s="1">
        <f>'YE release'!Z302</f>
        <v>103.39814980916286</v>
      </c>
      <c r="F58" s="1">
        <f>'YE release'!Y218</f>
        <v>1529.0223091431908</v>
      </c>
      <c r="G58" s="1">
        <f>'YE release'!Z218</f>
        <v>559550.53310703661</v>
      </c>
      <c r="H58" s="1">
        <f>'YE release'!Y239</f>
        <v>422.45093566449998</v>
      </c>
      <c r="I58" s="1">
        <f>'YE release'!Z239</f>
        <v>44273.491993636875</v>
      </c>
      <c r="J58" s="1">
        <f>'YE release'!Y260</f>
        <v>4069.4189716509209</v>
      </c>
      <c r="K58" s="1">
        <f>'YE release'!Z260</f>
        <v>2289473.3800124023</v>
      </c>
      <c r="L58" s="1">
        <f>'YE release'!Y281</f>
        <v>1256.3180095535945</v>
      </c>
      <c r="M58" s="1">
        <f>'YE release'!Z281</f>
        <v>265590.95802373986</v>
      </c>
      <c r="N58" s="2">
        <f t="shared" si="8"/>
        <v>8691.9888588247159</v>
      </c>
      <c r="O58" s="1">
        <f t="shared" si="9"/>
        <v>3381987.4350926182</v>
      </c>
      <c r="P58">
        <f t="shared" si="10"/>
        <v>1839.0180627423479</v>
      </c>
      <c r="Q58" s="19">
        <f t="shared" si="11"/>
        <v>0.21157621030257626</v>
      </c>
    </row>
    <row r="59" spans="1:17" x14ac:dyDescent="0.25">
      <c r="A59">
        <v>2004</v>
      </c>
      <c r="B59" s="1">
        <f>'YE release'!Y198</f>
        <v>1126.7132664211435</v>
      </c>
      <c r="C59" s="1">
        <f>'YE release'!Z198</f>
        <v>156837.47275259811</v>
      </c>
      <c r="D59" s="1">
        <f>'YE release'!Y303</f>
        <v>20.093782640693469</v>
      </c>
      <c r="E59" s="1">
        <f>'YE release'!Z303</f>
        <v>71.717961885647995</v>
      </c>
      <c r="F59" s="1">
        <f>'YE release'!Y219</f>
        <v>1210.0937886512788</v>
      </c>
      <c r="G59" s="1">
        <f>'YE release'!Z219</f>
        <v>350739.29996332014</v>
      </c>
      <c r="H59" s="1">
        <f>'YE release'!Y240</f>
        <v>474.03187482063311</v>
      </c>
      <c r="I59" s="1">
        <f>'YE release'!Z240</f>
        <v>59623.82620349127</v>
      </c>
      <c r="J59" s="1">
        <f>'YE release'!Y261</f>
        <v>3095.7354953601111</v>
      </c>
      <c r="K59" s="1">
        <f>'YE release'!Z261</f>
        <v>1266880.14969014</v>
      </c>
      <c r="L59" s="1">
        <f>'YE release'!Y282</f>
        <v>1253.835509958591</v>
      </c>
      <c r="M59" s="1">
        <f>'YE release'!Z282</f>
        <v>292945.38722521806</v>
      </c>
      <c r="N59" s="2">
        <f t="shared" si="8"/>
        <v>7180.5037178524508</v>
      </c>
      <c r="O59" s="1">
        <f t="shared" si="9"/>
        <v>2127097.8537966534</v>
      </c>
      <c r="P59">
        <f t="shared" si="10"/>
        <v>1458.4573541234085</v>
      </c>
      <c r="Q59" s="19">
        <f t="shared" si="11"/>
        <v>0.20311351562945848</v>
      </c>
    </row>
    <row r="60" spans="1:17" x14ac:dyDescent="0.25">
      <c r="A60">
        <v>2005</v>
      </c>
      <c r="B60" s="1">
        <f>'YE release'!Y199</f>
        <v>1461.3095032130741</v>
      </c>
      <c r="C60" s="1">
        <f>'YE release'!Z199</f>
        <v>234393.67830610051</v>
      </c>
      <c r="D60" s="1">
        <f>'YE release'!Y304</f>
        <v>14.245139439331236</v>
      </c>
      <c r="E60" s="1">
        <f>'YE release'!Z304</f>
        <v>53.584913726637225</v>
      </c>
      <c r="F60" s="1">
        <f>'YE release'!Y220</f>
        <v>1481.1260277484521</v>
      </c>
      <c r="G60" s="1">
        <f>'YE release'!Z220</f>
        <v>542518.00035465858</v>
      </c>
      <c r="H60" s="1">
        <f>'YE release'!Y241</f>
        <v>511.9769351748489</v>
      </c>
      <c r="I60" s="1">
        <f>'YE release'!Z241</f>
        <v>67398.181613270135</v>
      </c>
      <c r="J60" s="1">
        <f>'YE release'!Y262</f>
        <v>4908.0638208066612</v>
      </c>
      <c r="K60" s="1">
        <f>'YE release'!Z262</f>
        <v>3112171.4988512811</v>
      </c>
      <c r="L60" s="1">
        <f>'YE release'!Y283</f>
        <v>1700.7392471249655</v>
      </c>
      <c r="M60" s="1">
        <f>'YE release'!Z283</f>
        <v>574324.86406396341</v>
      </c>
      <c r="N60" s="2">
        <f t="shared" si="8"/>
        <v>10077.460673507336</v>
      </c>
      <c r="O60" s="1">
        <f t="shared" si="9"/>
        <v>4530859.8081030007</v>
      </c>
      <c r="P60">
        <f t="shared" si="10"/>
        <v>2128.5816423390952</v>
      </c>
      <c r="Q60" s="19">
        <f t="shared" si="11"/>
        <v>0.21122202420843272</v>
      </c>
    </row>
    <row r="61" spans="1:17" x14ac:dyDescent="0.25">
      <c r="A61">
        <v>2006</v>
      </c>
      <c r="B61" s="1">
        <f>'YE release'!Y200</f>
        <v>1185.3983835920935</v>
      </c>
      <c r="C61" s="1">
        <f>'YE release'!Z200</f>
        <v>87887.88970935512</v>
      </c>
      <c r="D61" s="1">
        <f>'YE release'!Y305</f>
        <v>9</v>
      </c>
      <c r="E61" s="1">
        <f>'YE release'!Z305</f>
        <v>0</v>
      </c>
      <c r="F61" s="1">
        <f>'YE release'!Y221</f>
        <v>1170.7193836195634</v>
      </c>
      <c r="G61" s="1">
        <f>'YE release'!Z221</f>
        <v>271307.82868853363</v>
      </c>
      <c r="H61" s="1">
        <f>'YE release'!Y242</f>
        <v>525.50981221223333</v>
      </c>
      <c r="I61" s="1">
        <f>'YE release'!Z242</f>
        <v>89133.66716308867</v>
      </c>
      <c r="J61" s="1">
        <f>'YE release'!Y263</f>
        <v>3244.4288606304685</v>
      </c>
      <c r="K61" s="1">
        <f>'YE release'!Z263</f>
        <v>1730065.0630074611</v>
      </c>
      <c r="L61" s="1">
        <f>'YE release'!Y284</f>
        <v>674.37679693188306</v>
      </c>
      <c r="M61" s="1">
        <f>'YE release'!Z284</f>
        <v>110454.30831437578</v>
      </c>
      <c r="N61" s="2">
        <f t="shared" si="8"/>
        <v>6809.4332369862423</v>
      </c>
      <c r="O61" s="1">
        <f t="shared" si="9"/>
        <v>2288848.7568828142</v>
      </c>
      <c r="P61">
        <f t="shared" si="10"/>
        <v>1512.8941657904609</v>
      </c>
      <c r="Q61" s="19">
        <f t="shared" si="11"/>
        <v>0.22217622423742953</v>
      </c>
    </row>
    <row r="62" spans="1:17" x14ac:dyDescent="0.25">
      <c r="A62">
        <v>2007</v>
      </c>
      <c r="B62" s="1">
        <f>'YE release'!Y201</f>
        <v>1212.7754035381936</v>
      </c>
      <c r="C62" s="1">
        <f>'YE release'!Z201</f>
        <v>97829.760410121613</v>
      </c>
      <c r="D62" s="1">
        <f>'YE release'!Y306</f>
        <v>8.2720463097896566</v>
      </c>
      <c r="E62" s="1">
        <f>'YE release'!Z306</f>
        <v>1.6171152524100996</v>
      </c>
      <c r="F62" s="1">
        <f>'YE release'!Y222</f>
        <v>890.25848676322221</v>
      </c>
      <c r="G62" s="1">
        <f>'YE release'!Z222</f>
        <v>147428.81040249261</v>
      </c>
      <c r="H62" s="1">
        <f>'YE release'!Y243</f>
        <v>355.70240884998691</v>
      </c>
      <c r="I62" s="1">
        <f>'YE release'!Z243</f>
        <v>44535.051033823373</v>
      </c>
      <c r="J62" s="1">
        <f>'YE release'!Y264</f>
        <v>1912.5368621946454</v>
      </c>
      <c r="K62" s="1">
        <f>'YE release'!Z264</f>
        <v>536879.58108277817</v>
      </c>
      <c r="L62" s="1">
        <f>'YE release'!Y285</f>
        <v>550.73926110573586</v>
      </c>
      <c r="M62" s="1">
        <f>'YE release'!Z285</f>
        <v>67882.371417353963</v>
      </c>
      <c r="N62" s="2">
        <f t="shared" si="8"/>
        <v>4930.2844687615743</v>
      </c>
      <c r="O62" s="1">
        <f t="shared" si="9"/>
        <v>894557.19146182213</v>
      </c>
      <c r="P62">
        <f t="shared" si="10"/>
        <v>945.81033588231742</v>
      </c>
      <c r="Q62" s="19">
        <f t="shared" si="11"/>
        <v>0.19183686902348113</v>
      </c>
    </row>
    <row r="63" spans="1:17" x14ac:dyDescent="0.25">
      <c r="A63">
        <v>2008</v>
      </c>
      <c r="B63" s="1">
        <f>'YE release'!Y202</f>
        <v>830.07704818100319</v>
      </c>
      <c r="C63" s="1">
        <f>'YE release'!Z202</f>
        <v>24937.293382255102</v>
      </c>
      <c r="D63" s="1">
        <f>'YE release'!Y307</f>
        <v>13.953265861227672</v>
      </c>
      <c r="E63" s="1">
        <f>'YE release'!Z307</f>
        <v>5.9161808346949014</v>
      </c>
      <c r="F63" s="1">
        <f>'YE release'!Y223</f>
        <v>942.42307833107031</v>
      </c>
      <c r="G63" s="1">
        <f>'YE release'!Z223</f>
        <v>167822.76148489659</v>
      </c>
      <c r="H63" s="1">
        <f>'YE release'!Y244</f>
        <v>137.70411018300513</v>
      </c>
      <c r="I63" s="1">
        <f>'YE release'!Z244</f>
        <v>2992.1576596610689</v>
      </c>
      <c r="J63" s="1">
        <f>'YE release'!Y265</f>
        <v>1394.1069786831204</v>
      </c>
      <c r="K63" s="1">
        <f>'YE release'!Z265</f>
        <v>268019.37304499204</v>
      </c>
      <c r="L63" s="1">
        <f>'YE release'!Y286</f>
        <v>694.06002379646304</v>
      </c>
      <c r="M63" s="1">
        <f>'YE release'!Z286</f>
        <v>90396.734212365074</v>
      </c>
      <c r="N63" s="2">
        <f t="shared" si="8"/>
        <v>4012.3245050358896</v>
      </c>
      <c r="O63" s="1">
        <f t="shared" si="9"/>
        <v>554174.23596500454</v>
      </c>
      <c r="P63">
        <f t="shared" si="10"/>
        <v>744.42879845221228</v>
      </c>
      <c r="Q63" s="19">
        <f t="shared" si="11"/>
        <v>0.18553554118513491</v>
      </c>
    </row>
    <row r="64" spans="1:17" x14ac:dyDescent="0.25">
      <c r="A64">
        <v>2009</v>
      </c>
      <c r="B64" s="1">
        <f>'YE release'!Y203</f>
        <v>479.00288033114776</v>
      </c>
      <c r="C64" s="1">
        <f>'YE release'!Z203</f>
        <v>4383.0609546058668</v>
      </c>
      <c r="D64" s="1">
        <f>'YE release'!Y308</f>
        <v>2.3206162858991775</v>
      </c>
      <c r="E64" s="1">
        <f>'YE release'!Z308</f>
        <v>2.695189159360444</v>
      </c>
      <c r="F64" s="1">
        <f>'YE release'!Y224</f>
        <v>636.28938408001954</v>
      </c>
      <c r="G64" s="1">
        <f>'YE release'!Z224</f>
        <v>69836.419437437347</v>
      </c>
      <c r="H64" s="1">
        <f>'YE release'!Y245</f>
        <v>84.721649536207593</v>
      </c>
      <c r="I64" s="1">
        <f>'YE release'!Z245</f>
        <v>2023.4716680147112</v>
      </c>
      <c r="J64" s="1">
        <f>'YE release'!Y266</f>
        <v>753.71913681409626</v>
      </c>
      <c r="K64" s="1">
        <f>'YE release'!Z266</f>
        <v>73812.017188319194</v>
      </c>
      <c r="L64" s="1">
        <f>'YE release'!Y287</f>
        <v>241.35353284611864</v>
      </c>
      <c r="M64" s="1">
        <f>'YE release'!Z287</f>
        <v>11228.938460467692</v>
      </c>
      <c r="N64" s="2">
        <f t="shared" si="8"/>
        <v>2197.4071998934892</v>
      </c>
      <c r="O64" s="1">
        <f t="shared" si="9"/>
        <v>161286.6028980042</v>
      </c>
      <c r="P64">
        <f t="shared" si="10"/>
        <v>401.60503345700761</v>
      </c>
      <c r="Q64" s="19">
        <f t="shared" si="11"/>
        <v>0.18276313715385745</v>
      </c>
    </row>
    <row r="65" spans="1:17" x14ac:dyDescent="0.25">
      <c r="A65">
        <v>2010</v>
      </c>
      <c r="B65" s="1">
        <f>'YE release'!Y204</f>
        <v>792.41236154499359</v>
      </c>
      <c r="C65" s="1">
        <f>'YE release'!Z204</f>
        <v>6061.9405386680819</v>
      </c>
      <c r="D65" s="1">
        <f>'YE release'!Y309</f>
        <v>11.180098124491717</v>
      </c>
      <c r="E65" s="1">
        <f>'YE release'!Z309</f>
        <v>2.1519063648233456</v>
      </c>
      <c r="F65" s="1">
        <f>'YE release'!Y225</f>
        <v>495.22350520001254</v>
      </c>
      <c r="G65" s="1">
        <f>'YE release'!Z225</f>
        <v>32563.69801220177</v>
      </c>
      <c r="H65" s="1">
        <f>'YE release'!Y246</f>
        <v>219.31822573251026</v>
      </c>
      <c r="I65" s="1">
        <f>'YE release'!Z246</f>
        <v>5813.2622765737742</v>
      </c>
      <c r="J65" s="1">
        <f>'YE release'!Y267</f>
        <v>1709.4450968531353</v>
      </c>
      <c r="K65" s="1">
        <f>'YE release'!Z267</f>
        <v>465841.85221824952</v>
      </c>
      <c r="L65" s="1">
        <f>'YE release'!Y288</f>
        <v>335.65668899431228</v>
      </c>
      <c r="M65" s="1">
        <f>'YE release'!Z288</f>
        <v>26219.037215797624</v>
      </c>
      <c r="N65" s="2">
        <f t="shared" si="8"/>
        <v>3563.2359764494554</v>
      </c>
      <c r="O65" s="1">
        <f t="shared" si="9"/>
        <v>536501.94216785557</v>
      </c>
      <c r="P65">
        <f t="shared" si="10"/>
        <v>732.46292886934259</v>
      </c>
      <c r="Q65" s="19">
        <f t="shared" si="11"/>
        <v>0.20556116230034158</v>
      </c>
    </row>
    <row r="66" spans="1:17" x14ac:dyDescent="0.25">
      <c r="A66">
        <v>2011</v>
      </c>
      <c r="B66" s="1">
        <f>'YE release'!Y205</f>
        <v>934.15692328996374</v>
      </c>
      <c r="C66" s="1">
        <f>'YE release'!Z205</f>
        <v>52718.402147296802</v>
      </c>
      <c r="D66" s="1">
        <f>'YE release'!Y310</f>
        <v>16.262379226633332</v>
      </c>
      <c r="E66" s="1">
        <f>'YE release'!Z310</f>
        <v>1.215098639413247</v>
      </c>
      <c r="F66" s="1">
        <f>'YE release'!Y226</f>
        <v>369.51326902949802</v>
      </c>
      <c r="G66" s="1">
        <f>'YE release'!Z226</f>
        <v>30487.472202079411</v>
      </c>
      <c r="H66" s="1">
        <f>'YE release'!Y247</f>
        <v>141.25086146411735</v>
      </c>
      <c r="I66" s="1">
        <f>'YE release'!Z247</f>
        <v>6100.5019756568463</v>
      </c>
      <c r="J66" s="1">
        <f>'YE release'!Y268</f>
        <v>965.02373028590466</v>
      </c>
      <c r="K66" s="1">
        <f>'YE release'!Z268</f>
        <v>189733.247711923</v>
      </c>
      <c r="L66" s="1">
        <f>'YE release'!Y289</f>
        <v>270.74031607518691</v>
      </c>
      <c r="M66" s="1">
        <f>'YE release'!Z289</f>
        <v>24827.051169679653</v>
      </c>
      <c r="N66" s="2">
        <f t="shared" si="8"/>
        <v>2696.9474793713043</v>
      </c>
      <c r="O66" s="1">
        <f t="shared" si="9"/>
        <v>303867.89030527516</v>
      </c>
      <c r="P66">
        <f t="shared" si="10"/>
        <v>551.24213400762028</v>
      </c>
      <c r="Q66" s="19">
        <f t="shared" si="11"/>
        <v>0.2043948346135841</v>
      </c>
    </row>
    <row r="67" spans="1:17" x14ac:dyDescent="0.25">
      <c r="A67">
        <v>2012</v>
      </c>
      <c r="B67" s="1">
        <f>'YE release'!Y206</f>
        <v>1395.396695792937</v>
      </c>
      <c r="C67" s="1">
        <f>'YE release'!Z206</f>
        <v>21172.822615474586</v>
      </c>
      <c r="D67" s="1">
        <f>'YE release'!Y311</f>
        <v>9.5436269375689111</v>
      </c>
      <c r="E67" s="1">
        <f>'YE release'!Z311</f>
        <v>0.6052624483578688</v>
      </c>
      <c r="F67" s="1">
        <f>'YE release'!Y227</f>
        <v>321.94135000670536</v>
      </c>
      <c r="G67" s="1">
        <f>'YE release'!Z227</f>
        <v>16093.906002588905</v>
      </c>
      <c r="H67" s="1">
        <f>'YE release'!Y248</f>
        <v>205.2549321725628</v>
      </c>
      <c r="I67" s="1">
        <f>'YE release'!Z248</f>
        <v>733.92949694606091</v>
      </c>
      <c r="J67" s="1">
        <f>'YE release'!Y269</f>
        <v>1069.6698319524396</v>
      </c>
      <c r="K67" s="1">
        <f>'YE release'!Z269</f>
        <v>252490.12035382944</v>
      </c>
      <c r="L67" s="1">
        <f>'YE release'!Y290</f>
        <v>155.56062945060802</v>
      </c>
      <c r="M67" s="1">
        <f>'YE release'!Z290</f>
        <v>3772.6366500619329</v>
      </c>
      <c r="N67" s="2">
        <f t="shared" si="8"/>
        <v>3157.3670663128214</v>
      </c>
      <c r="O67" s="1">
        <f t="shared" si="9"/>
        <v>294264.02038134931</v>
      </c>
      <c r="P67">
        <f t="shared" si="10"/>
        <v>542.46107729619575</v>
      </c>
      <c r="Q67" s="19">
        <f t="shared" si="11"/>
        <v>0.1718080495245308</v>
      </c>
    </row>
    <row r="68" spans="1:17" x14ac:dyDescent="0.25">
      <c r="A68">
        <v>2013</v>
      </c>
      <c r="B68" s="1">
        <f>'YE release'!Y207</f>
        <v>1164.3764279264528</v>
      </c>
      <c r="C68" s="1">
        <f>'YE release'!Z207</f>
        <v>5752.6521041488168</v>
      </c>
      <c r="D68" s="1">
        <f>'YE release'!Y312</f>
        <v>14.837806941596957</v>
      </c>
      <c r="E68" s="1">
        <f>'YE release'!Z312</f>
        <v>2.8972058275254682</v>
      </c>
      <c r="F68" s="1">
        <f>'YE release'!Y228</f>
        <v>233.64134784990634</v>
      </c>
      <c r="G68" s="1">
        <f>'YE release'!Z228</f>
        <v>6378.7594988981409</v>
      </c>
      <c r="H68" s="1">
        <f>'YE release'!Y249</f>
        <v>239.31791352578244</v>
      </c>
      <c r="I68" s="1">
        <f>'YE release'!Z249</f>
        <v>4112.3421985821296</v>
      </c>
      <c r="J68" s="1">
        <f>'YE release'!Y270</f>
        <v>1641.8933968452625</v>
      </c>
      <c r="K68" s="1">
        <f>'YE release'!Z270</f>
        <v>966459.14962107257</v>
      </c>
      <c r="L68" s="1">
        <f>'YE release'!Y291</f>
        <v>358.73630987041793</v>
      </c>
      <c r="M68" s="1">
        <f>'YE release'!Z291</f>
        <v>18907.980266377941</v>
      </c>
      <c r="N68" s="2">
        <f t="shared" si="8"/>
        <v>3652.8032029594192</v>
      </c>
      <c r="O68" s="1">
        <f t="shared" si="9"/>
        <v>1001613.7808949072</v>
      </c>
      <c r="P68">
        <f t="shared" si="10"/>
        <v>1000.8065651737638</v>
      </c>
      <c r="Q68" s="19">
        <f t="shared" si="11"/>
        <v>0.2739831602104742</v>
      </c>
    </row>
    <row r="69" spans="1:17" x14ac:dyDescent="0.25">
      <c r="A69">
        <v>2014</v>
      </c>
      <c r="B69" s="1">
        <f>'YE release'!Y208</f>
        <v>1045.0194426352646</v>
      </c>
      <c r="C69" s="1">
        <f>'YE release'!Z208</f>
        <v>49705.130367953381</v>
      </c>
      <c r="D69" s="1">
        <f>'YE release'!Y313</f>
        <v>32.489195790726917</v>
      </c>
      <c r="E69" s="1">
        <f>'YE release'!Z313</f>
        <v>2.1960981198352307</v>
      </c>
      <c r="F69" s="1">
        <f>'YE release'!Y229</f>
        <v>163.90777239738662</v>
      </c>
      <c r="G69" s="1">
        <f>'YE release'!Z229</f>
        <v>7960.273680372441</v>
      </c>
      <c r="H69" s="1">
        <f>'YE release'!Y250</f>
        <v>140.04821416966644</v>
      </c>
      <c r="I69" s="1">
        <f>'YE release'!Z250</f>
        <v>2384.5908939685764</v>
      </c>
      <c r="J69" s="1">
        <f>'YE release'!Y271</f>
        <v>975.38128096558739</v>
      </c>
      <c r="K69" s="1">
        <f>'YE release'!Z271</f>
        <v>128048.72754904894</v>
      </c>
      <c r="L69" s="1">
        <f>'YE release'!Y292</f>
        <v>205.63017888394359</v>
      </c>
      <c r="M69" s="1">
        <f>'YE release'!Z292</f>
        <v>13317.32818262627</v>
      </c>
      <c r="N69" s="2">
        <f t="shared" si="8"/>
        <v>2562.4760848425758</v>
      </c>
      <c r="O69" s="1">
        <f t="shared" si="9"/>
        <v>201418.24677208948</v>
      </c>
      <c r="P69">
        <f t="shared" si="10"/>
        <v>448.79644246817452</v>
      </c>
      <c r="Q69" s="19">
        <f t="shared" si="11"/>
        <v>0.17514170966233469</v>
      </c>
    </row>
    <row r="70" spans="1:17" x14ac:dyDescent="0.25">
      <c r="A70">
        <v>2015</v>
      </c>
      <c r="B70" s="1">
        <f>'YE release'!Y209</f>
        <v>1054.3294042763316</v>
      </c>
      <c r="C70" s="1">
        <f>'YE release'!Z209</f>
        <v>11551.502827882063</v>
      </c>
      <c r="D70" s="1">
        <f>'YE release'!Y314</f>
        <v>65</v>
      </c>
      <c r="E70" s="1">
        <f>'YE release'!Z314</f>
        <v>0</v>
      </c>
      <c r="F70" s="1">
        <f>'YE release'!Y230</f>
        <v>167.14733243189784</v>
      </c>
      <c r="G70" s="1">
        <f>'YE release'!Z230</f>
        <v>4370.4554768531971</v>
      </c>
      <c r="H70" s="1">
        <f>'YE release'!Y251</f>
        <v>138.91443132479361</v>
      </c>
      <c r="I70" s="1">
        <f>'YE release'!Z251</f>
        <v>5142.4408475120681</v>
      </c>
      <c r="J70" s="1">
        <f>'YE release'!Y272</f>
        <v>940.32726153292276</v>
      </c>
      <c r="K70" s="1">
        <f>'YE release'!Z272</f>
        <v>73431.809315529375</v>
      </c>
      <c r="L70" s="1">
        <f>'YE release'!Y293</f>
        <v>262.84319822903046</v>
      </c>
      <c r="M70" s="1">
        <f>'YE release'!Z293</f>
        <v>37569.695094594106</v>
      </c>
      <c r="N70" s="2">
        <f t="shared" si="8"/>
        <v>2628.5616277949766</v>
      </c>
      <c r="O70" s="1">
        <f t="shared" si="9"/>
        <v>132065.9035623708</v>
      </c>
      <c r="P70">
        <f t="shared" si="10"/>
        <v>363.4087279666943</v>
      </c>
      <c r="Q70" s="19">
        <f t="shared" si="11"/>
        <v>0.13825383590931717</v>
      </c>
    </row>
    <row r="71" spans="1:17" x14ac:dyDescent="0.25">
      <c r="A71">
        <v>2016</v>
      </c>
      <c r="B71" s="1">
        <f>'YE release'!Y210</f>
        <v>1367.5090445549488</v>
      </c>
      <c r="C71" s="1">
        <f>'YE release'!Z210</f>
        <v>54426.017589396673</v>
      </c>
      <c r="D71" s="1">
        <f>'YE release'!Y315</f>
        <v>131.10436681222706</v>
      </c>
      <c r="E71" s="1">
        <f>'YE release'!Z315</f>
        <v>4105.4165106898026</v>
      </c>
      <c r="F71" s="1">
        <f>'YE release'!Y231</f>
        <v>194.74674228604925</v>
      </c>
      <c r="G71" s="1">
        <f>'YE release'!Z231</f>
        <v>8792.2355814234743</v>
      </c>
      <c r="H71" s="1">
        <f>'YE release'!Y252</f>
        <v>175.61056033304317</v>
      </c>
      <c r="I71" s="1">
        <f>'YE release'!Z252</f>
        <v>1557.9451944234452</v>
      </c>
      <c r="J71" s="1">
        <f>'YE release'!Y273</f>
        <v>1168.0820087415084</v>
      </c>
      <c r="K71" s="1">
        <f>'YE release'!Z273</f>
        <v>211091.75080956044</v>
      </c>
      <c r="L71" s="1">
        <f>'YE release'!Y294</f>
        <v>199.03901631620306</v>
      </c>
      <c r="M71" s="1">
        <f>'YE release'!Z294</f>
        <v>24231.009394202229</v>
      </c>
      <c r="N71" s="2">
        <f t="shared" si="8"/>
        <v>3236.0917390439799</v>
      </c>
      <c r="O71" s="1">
        <f t="shared" si="9"/>
        <v>304204.37507969607</v>
      </c>
      <c r="P71">
        <f t="shared" si="10"/>
        <v>551.5472555272994</v>
      </c>
      <c r="Q71" s="19">
        <f t="shared" si="11"/>
        <v>0.17043622369316386</v>
      </c>
    </row>
    <row r="72" spans="1:17" x14ac:dyDescent="0.25">
      <c r="A72">
        <v>2017</v>
      </c>
      <c r="B72" s="1">
        <f>'YE release'!Y211</f>
        <v>2156.0729211780513</v>
      </c>
      <c r="C72" s="1">
        <f>'YE release'!Z211</f>
        <v>189812.35863703224</v>
      </c>
      <c r="D72" s="1">
        <f>'YE release'!Y316</f>
        <v>90</v>
      </c>
      <c r="E72" s="1">
        <f>'YE release'!Z316</f>
        <v>0</v>
      </c>
      <c r="F72" s="1">
        <f>'YE release'!Y232</f>
        <v>358.49790115543703</v>
      </c>
      <c r="G72" s="1">
        <f>'YE release'!Z232</f>
        <v>31205.497470142316</v>
      </c>
      <c r="H72" s="1">
        <f>'YE release'!Y253</f>
        <v>243.84346980127009</v>
      </c>
      <c r="I72" s="1">
        <f>'YE release'!Z253</f>
        <v>2987.3281446133933</v>
      </c>
      <c r="J72" s="1">
        <f>'YE release'!Y274</f>
        <v>2793.0561338352695</v>
      </c>
      <c r="K72" s="1">
        <f>'YE release'!Z274</f>
        <v>1081781.8135536807</v>
      </c>
      <c r="L72" s="1">
        <f>'YE release'!Y295</f>
        <v>288.55581549003864</v>
      </c>
      <c r="M72" s="1">
        <f>'YE release'!Z295</f>
        <v>24804.095863933588</v>
      </c>
      <c r="N72" s="2">
        <f t="shared" si="8"/>
        <v>5930.0262414600666</v>
      </c>
      <c r="O72" s="1">
        <f t="shared" si="9"/>
        <v>1330591.0936694024</v>
      </c>
      <c r="P72">
        <f t="shared" si="10"/>
        <v>1153.5125026064532</v>
      </c>
      <c r="Q72" s="19">
        <f t="shared" si="11"/>
        <v>0.19452064048917936</v>
      </c>
    </row>
    <row r="73" spans="1:17" x14ac:dyDescent="0.25">
      <c r="A73">
        <v>2018</v>
      </c>
      <c r="B73" s="1">
        <f>'YE release'!Y212</f>
        <v>1840.4719931267166</v>
      </c>
      <c r="C73" s="1">
        <f>'YE release'!Z212</f>
        <v>54310.338631267106</v>
      </c>
      <c r="D73" s="1">
        <f>'YE release'!Y317</f>
        <v>257.12732512111199</v>
      </c>
      <c r="E73" s="1">
        <f>'YE release'!Z317</f>
        <v>192.58700357336625</v>
      </c>
      <c r="F73" s="1">
        <f>'YE release'!Y233</f>
        <v>929.53669633074526</v>
      </c>
      <c r="G73" s="1">
        <f>'YE release'!Z233</f>
        <v>295746.36902491655</v>
      </c>
      <c r="H73" s="1">
        <f>'YE release'!Y254</f>
        <v>702.45777853825939</v>
      </c>
      <c r="I73" s="1">
        <f>'YE release'!Z254</f>
        <v>75949.542035881517</v>
      </c>
      <c r="J73" s="1">
        <f>'YE release'!Y275</f>
        <v>3231.9865767932365</v>
      </c>
      <c r="K73" s="1">
        <f>'YE release'!Z275</f>
        <v>1035264.2478512196</v>
      </c>
      <c r="L73" s="1">
        <f>'YE release'!Y296</f>
        <v>877.98249246456783</v>
      </c>
      <c r="M73" s="1">
        <f>'YE release'!Z296</f>
        <v>302505.08881287655</v>
      </c>
      <c r="N73" s="2">
        <f t="shared" si="8"/>
        <v>7839.562862374637</v>
      </c>
      <c r="O73" s="1">
        <f t="shared" si="9"/>
        <v>1763968.1733597347</v>
      </c>
      <c r="P73">
        <f t="shared" si="10"/>
        <v>1328.1446357079242</v>
      </c>
      <c r="Q73" s="19">
        <f t="shared" si="11"/>
        <v>0.16941564970187936</v>
      </c>
    </row>
    <row r="74" spans="1:17" x14ac:dyDescent="0.25">
      <c r="A74">
        <v>2019</v>
      </c>
      <c r="B74" s="1">
        <f>'YE release'!Y213</f>
        <v>2477.5908269571664</v>
      </c>
      <c r="C74" s="1">
        <f>'YE release'!Z213</f>
        <v>233651.04635126641</v>
      </c>
      <c r="D74" s="1">
        <f>'YE release'!Y318</f>
        <v>228.80067669084906</v>
      </c>
      <c r="E74" s="1">
        <f>'YE release'!Z318</f>
        <v>14.445143308363388</v>
      </c>
      <c r="F74" s="1">
        <f>'YE release'!Y234</f>
        <v>1170.3386964254696</v>
      </c>
      <c r="G74" s="1">
        <f>'YE release'!Z234</f>
        <v>364281.83122232935</v>
      </c>
      <c r="H74" s="1">
        <f>'YE release'!Y255</f>
        <v>882.61966271977042</v>
      </c>
      <c r="I74" s="1">
        <f>'YE release'!Z255</f>
        <v>8499.9344337853508</v>
      </c>
      <c r="J74" s="1">
        <f>'YE release'!Y276</f>
        <v>6637.303187756801</v>
      </c>
      <c r="K74" s="1">
        <f>'YE release'!Z276</f>
        <v>8001371.8382394686</v>
      </c>
      <c r="L74" s="1">
        <f>'YE release'!Y297</f>
        <v>443.36154452041734</v>
      </c>
      <c r="M74" s="1">
        <f>'YE release'!Z297</f>
        <v>33925.202446484123</v>
      </c>
      <c r="N74" s="2">
        <f t="shared" si="8"/>
        <v>11840.014595070474</v>
      </c>
      <c r="O74" s="1">
        <f t="shared" si="9"/>
        <v>8641744.2978366427</v>
      </c>
      <c r="P74">
        <f t="shared" si="10"/>
        <v>2939.6843874532929</v>
      </c>
      <c r="Q74" s="19">
        <f t="shared" si="11"/>
        <v>0.24828384828826264</v>
      </c>
    </row>
  </sheetData>
  <mergeCells count="24">
    <mergeCell ref="L52:M52"/>
    <mergeCell ref="N52:Q52"/>
    <mergeCell ref="B52:C52"/>
    <mergeCell ref="D52:E52"/>
    <mergeCell ref="F52:G52"/>
    <mergeCell ref="H52:I52"/>
    <mergeCell ref="J52:K52"/>
    <mergeCell ref="L2:M2"/>
    <mergeCell ref="N2:Q2"/>
    <mergeCell ref="B27:C27"/>
    <mergeCell ref="D27:E27"/>
    <mergeCell ref="F27:G27"/>
    <mergeCell ref="H27:I27"/>
    <mergeCell ref="J27:K27"/>
    <mergeCell ref="L27:M27"/>
    <mergeCell ref="N27:Q27"/>
    <mergeCell ref="A1:J1"/>
    <mergeCell ref="A26:J26"/>
    <mergeCell ref="A51:J51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7BC5-DBD7-41CA-80A3-7DD6FED4FBBE}">
  <sheetPr>
    <tabColor theme="0" tint="-0.499984740745262"/>
  </sheetPr>
  <dimension ref="A1:AN136"/>
  <sheetViews>
    <sheetView zoomScale="90" zoomScaleNormal="90" workbookViewId="0">
      <selection activeCell="I136" sqref="I136"/>
    </sheetView>
  </sheetViews>
  <sheetFormatPr defaultRowHeight="15" x14ac:dyDescent="0.25"/>
  <cols>
    <col min="39" max="39" width="13.28515625" customWidth="1"/>
  </cols>
  <sheetData>
    <row r="1" spans="1:40" ht="45" x14ac:dyDescent="0.25">
      <c r="A1" s="4" t="s">
        <v>1</v>
      </c>
      <c r="B1" s="4" t="s">
        <v>2</v>
      </c>
      <c r="C1" s="4" t="s">
        <v>117</v>
      </c>
      <c r="D1" s="4" t="s">
        <v>118</v>
      </c>
      <c r="E1" s="4" t="s">
        <v>119</v>
      </c>
      <c r="F1" s="4" t="s">
        <v>120</v>
      </c>
      <c r="G1" s="4" t="s">
        <v>24</v>
      </c>
    </row>
    <row r="2" spans="1:40" x14ac:dyDescent="0.25">
      <c r="A2">
        <v>2011</v>
      </c>
      <c r="B2" t="s">
        <v>27</v>
      </c>
      <c r="C2">
        <f>'rockfish release'!D288</f>
        <v>781</v>
      </c>
      <c r="D2">
        <f>'rockfish release'!E288</f>
        <v>4344</v>
      </c>
      <c r="E2">
        <f>'rockfish release'!F288</f>
        <v>9319789.6069739424</v>
      </c>
      <c r="F2">
        <f>SQRT(E2)</f>
        <v>3052.833046036737</v>
      </c>
      <c r="G2">
        <f>1.96*F2</f>
        <v>5983.5527702320041</v>
      </c>
      <c r="AM2" s="24"/>
      <c r="AN2" s="24"/>
    </row>
    <row r="3" spans="1:40" x14ac:dyDescent="0.25">
      <c r="A3">
        <v>2012</v>
      </c>
      <c r="B3" t="s">
        <v>27</v>
      </c>
      <c r="C3">
        <f>'rockfish release'!D289</f>
        <v>863</v>
      </c>
      <c r="D3">
        <f>'rockfish release'!E289</f>
        <v>6493</v>
      </c>
      <c r="E3">
        <f>'rockfish release'!F289</f>
        <v>7708312.4040710879</v>
      </c>
      <c r="F3">
        <f t="shared" ref="F3:F65" si="0">SQRT(E3)</f>
        <v>2776.3847723381368</v>
      </c>
      <c r="G3">
        <f t="shared" ref="G3:G65" si="1">1.96*F3</f>
        <v>5441.7141537827483</v>
      </c>
      <c r="AN3" s="22"/>
    </row>
    <row r="4" spans="1:40" x14ac:dyDescent="0.25">
      <c r="A4">
        <v>2013</v>
      </c>
      <c r="B4" t="s">
        <v>27</v>
      </c>
      <c r="C4">
        <f>'rockfish release'!D290</f>
        <v>1075</v>
      </c>
      <c r="D4">
        <f>'rockfish release'!E290</f>
        <v>3661</v>
      </c>
      <c r="E4">
        <f>'rockfish release'!F290</f>
        <v>3462903.0912662558</v>
      </c>
      <c r="F4">
        <f t="shared" si="0"/>
        <v>1860.8877159211556</v>
      </c>
      <c r="G4">
        <f t="shared" si="1"/>
        <v>3647.3399232054649</v>
      </c>
      <c r="AN4" s="22"/>
    </row>
    <row r="5" spans="1:40" x14ac:dyDescent="0.25">
      <c r="A5">
        <v>2014</v>
      </c>
      <c r="B5" t="s">
        <v>27</v>
      </c>
      <c r="C5">
        <f>'rockfish release'!D291</f>
        <v>1870</v>
      </c>
      <c r="D5">
        <f>'rockfish release'!E291</f>
        <v>3474</v>
      </c>
      <c r="E5">
        <f>'rockfish release'!F291</f>
        <v>5068577.2556616627</v>
      </c>
      <c r="F5">
        <f t="shared" si="0"/>
        <v>2251.350096200425</v>
      </c>
      <c r="G5">
        <f t="shared" si="1"/>
        <v>4412.6461885528333</v>
      </c>
      <c r="AN5" s="22"/>
    </row>
    <row r="6" spans="1:40" x14ac:dyDescent="0.25">
      <c r="A6">
        <v>2015</v>
      </c>
      <c r="B6" t="s">
        <v>27</v>
      </c>
      <c r="C6">
        <f>'rockfish release'!D292</f>
        <v>1521</v>
      </c>
      <c r="D6">
        <f>'rockfish release'!E292</f>
        <v>3092</v>
      </c>
      <c r="E6">
        <f>'rockfish release'!F292</f>
        <v>3659112.2266186099</v>
      </c>
      <c r="F6">
        <f t="shared" si="0"/>
        <v>1912.8806096091334</v>
      </c>
      <c r="G6">
        <f t="shared" si="1"/>
        <v>3749.2459948339015</v>
      </c>
      <c r="AN6" s="22"/>
    </row>
    <row r="7" spans="1:40" x14ac:dyDescent="0.25">
      <c r="A7">
        <v>2016</v>
      </c>
      <c r="B7" t="s">
        <v>27</v>
      </c>
      <c r="C7">
        <f>'rockfish release'!D293</f>
        <v>1567</v>
      </c>
      <c r="D7">
        <f>'rockfish release'!E293</f>
        <v>2936</v>
      </c>
      <c r="E7">
        <f>'rockfish release'!F293</f>
        <v>3518213.3175605698</v>
      </c>
      <c r="F7">
        <f t="shared" si="0"/>
        <v>1875.6900910226534</v>
      </c>
      <c r="G7">
        <f t="shared" si="1"/>
        <v>3676.3525784044004</v>
      </c>
      <c r="AN7" s="22"/>
    </row>
    <row r="8" spans="1:40" x14ac:dyDescent="0.25">
      <c r="A8">
        <v>2017</v>
      </c>
      <c r="B8" t="s">
        <v>27</v>
      </c>
      <c r="C8">
        <f>'rockfish release'!D294</f>
        <v>1717</v>
      </c>
      <c r="D8">
        <f>'rockfish release'!E294</f>
        <v>2635</v>
      </c>
      <c r="E8">
        <f>'rockfish release'!F294</f>
        <v>6503959.900483476</v>
      </c>
      <c r="F8">
        <f t="shared" si="0"/>
        <v>2550.2862389315196</v>
      </c>
      <c r="G8">
        <f t="shared" si="1"/>
        <v>4998.5610283057786</v>
      </c>
      <c r="AN8" s="22"/>
    </row>
    <row r="9" spans="1:40" x14ac:dyDescent="0.25">
      <c r="A9">
        <v>2018</v>
      </c>
      <c r="B9" t="s">
        <v>27</v>
      </c>
      <c r="C9">
        <f>'rockfish release'!D295</f>
        <v>2540</v>
      </c>
      <c r="D9">
        <f>'rockfish release'!E295</f>
        <v>3297</v>
      </c>
      <c r="E9">
        <f>'rockfish release'!F295</f>
        <v>4756653.6706686588</v>
      </c>
      <c r="F9">
        <f t="shared" si="0"/>
        <v>2180.9753943290279</v>
      </c>
      <c r="G9">
        <f t="shared" si="1"/>
        <v>4274.7117728848943</v>
      </c>
      <c r="AN9" s="23"/>
    </row>
    <row r="10" spans="1:40" x14ac:dyDescent="0.25">
      <c r="A10">
        <v>2019</v>
      </c>
      <c r="B10" t="s">
        <v>27</v>
      </c>
      <c r="C10">
        <f>'rockfish release'!D296</f>
        <v>1758</v>
      </c>
      <c r="D10">
        <f>'rockfish release'!E296</f>
        <v>5369</v>
      </c>
      <c r="E10">
        <f>'rockfish release'!F296</f>
        <v>6151238.9951471686</v>
      </c>
      <c r="F10">
        <f t="shared" ref="F10" si="2">SQRT(E10)</f>
        <v>2480.1691464791606</v>
      </c>
      <c r="G10">
        <f t="shared" ref="G10" si="3">1.96*F10</f>
        <v>4861.1315270991545</v>
      </c>
      <c r="AN10" s="23"/>
    </row>
    <row r="11" spans="1:40" x14ac:dyDescent="0.25">
      <c r="A11">
        <v>2011</v>
      </c>
      <c r="B11" t="s">
        <v>26</v>
      </c>
      <c r="C11">
        <f>'rockfish release'!D267</f>
        <v>1401</v>
      </c>
      <c r="D11">
        <f>'rockfish release'!E267</f>
        <v>5103</v>
      </c>
      <c r="E11">
        <f>'rockfish release'!F267</f>
        <v>4278889.3409639662</v>
      </c>
      <c r="F11">
        <f t="shared" si="0"/>
        <v>2068.547640486911</v>
      </c>
      <c r="G11">
        <f t="shared" si="1"/>
        <v>4054.3533753543452</v>
      </c>
      <c r="AN11" s="23"/>
    </row>
    <row r="12" spans="1:40" x14ac:dyDescent="0.25">
      <c r="A12">
        <v>2012</v>
      </c>
      <c r="B12" t="s">
        <v>26</v>
      </c>
      <c r="C12">
        <f>'rockfish release'!D268</f>
        <v>1982</v>
      </c>
      <c r="D12">
        <f>'rockfish release'!E268</f>
        <v>6143</v>
      </c>
      <c r="E12">
        <f>'rockfish release'!F268</f>
        <v>8296035.86126527</v>
      </c>
      <c r="F12">
        <f t="shared" si="0"/>
        <v>2880.283989690126</v>
      </c>
      <c r="G12">
        <f t="shared" si="1"/>
        <v>5645.3566197926466</v>
      </c>
      <c r="AN12" s="23"/>
    </row>
    <row r="13" spans="1:40" x14ac:dyDescent="0.25">
      <c r="A13">
        <v>2013</v>
      </c>
      <c r="B13" t="s">
        <v>26</v>
      </c>
      <c r="C13">
        <f>'rockfish release'!D269</f>
        <v>2044</v>
      </c>
      <c r="D13">
        <f>'rockfish release'!E269</f>
        <v>5143</v>
      </c>
      <c r="E13">
        <f>'rockfish release'!F269</f>
        <v>9264782.1911912225</v>
      </c>
      <c r="F13">
        <f t="shared" si="0"/>
        <v>3043.8104722848993</v>
      </c>
      <c r="G13">
        <f t="shared" si="1"/>
        <v>5965.8685256784029</v>
      </c>
      <c r="AN13" s="22"/>
    </row>
    <row r="14" spans="1:40" x14ac:dyDescent="0.25">
      <c r="A14">
        <v>2014</v>
      </c>
      <c r="B14" t="s">
        <v>26</v>
      </c>
      <c r="C14">
        <f>'rockfish release'!D270</f>
        <v>2308</v>
      </c>
      <c r="D14">
        <f>'rockfish release'!E270</f>
        <v>10435</v>
      </c>
      <c r="E14">
        <f>'rockfish release'!F270</f>
        <v>14459575.30219619</v>
      </c>
      <c r="F14">
        <f t="shared" si="0"/>
        <v>3802.5748253250968</v>
      </c>
      <c r="G14">
        <f t="shared" si="1"/>
        <v>7453.0466576371891</v>
      </c>
      <c r="AN14" s="23"/>
    </row>
    <row r="15" spans="1:40" x14ac:dyDescent="0.25">
      <c r="A15">
        <v>2015</v>
      </c>
      <c r="B15" t="s">
        <v>26</v>
      </c>
      <c r="C15">
        <f>'rockfish release'!D271</f>
        <v>3002</v>
      </c>
      <c r="D15">
        <f>'rockfish release'!E271</f>
        <v>12791</v>
      </c>
      <c r="E15">
        <f>'rockfish release'!F271</f>
        <v>15179087.334277289</v>
      </c>
      <c r="F15">
        <f t="shared" si="0"/>
        <v>3896.0348220052256</v>
      </c>
      <c r="G15">
        <f t="shared" si="1"/>
        <v>7636.2282511302419</v>
      </c>
      <c r="AN15" s="23"/>
    </row>
    <row r="16" spans="1:40" x14ac:dyDescent="0.25">
      <c r="A16">
        <v>2016</v>
      </c>
      <c r="B16" t="s">
        <v>26</v>
      </c>
      <c r="C16">
        <f>'rockfish release'!D272</f>
        <v>2634</v>
      </c>
      <c r="D16">
        <f>'rockfish release'!E272</f>
        <v>9104</v>
      </c>
      <c r="E16">
        <f>'rockfish release'!F272</f>
        <v>19545469.722485486</v>
      </c>
      <c r="F16">
        <f t="shared" si="0"/>
        <v>4421.0258676562262</v>
      </c>
      <c r="G16">
        <f t="shared" si="1"/>
        <v>8665.2107006062033</v>
      </c>
      <c r="AN16" s="23"/>
    </row>
    <row r="17" spans="1:40" x14ac:dyDescent="0.25">
      <c r="A17">
        <v>2017</v>
      </c>
      <c r="B17" t="s">
        <v>26</v>
      </c>
      <c r="C17">
        <f>'rockfish release'!D273</f>
        <v>5303</v>
      </c>
      <c r="D17">
        <f>'rockfish release'!E273</f>
        <v>9765</v>
      </c>
      <c r="E17">
        <f>'rockfish release'!F273</f>
        <v>12441996.569729762</v>
      </c>
      <c r="F17">
        <f t="shared" si="0"/>
        <v>3527.3214440606007</v>
      </c>
      <c r="G17">
        <f t="shared" si="1"/>
        <v>6913.5500303587769</v>
      </c>
      <c r="AN17" s="23"/>
    </row>
    <row r="18" spans="1:40" x14ac:dyDescent="0.25">
      <c r="A18">
        <v>2018</v>
      </c>
      <c r="B18" t="s">
        <v>26</v>
      </c>
      <c r="C18">
        <f>'rockfish release'!D274</f>
        <v>12062</v>
      </c>
      <c r="D18">
        <f>'rockfish release'!E274</f>
        <v>14044</v>
      </c>
      <c r="E18">
        <f>'rockfish release'!F274</f>
        <v>16042905.51621823</v>
      </c>
      <c r="F18">
        <f t="shared" si="0"/>
        <v>4005.3595988647799</v>
      </c>
      <c r="G18">
        <f t="shared" si="1"/>
        <v>7850.5048137749682</v>
      </c>
      <c r="AN18" s="23"/>
    </row>
    <row r="19" spans="1:40" x14ac:dyDescent="0.25">
      <c r="A19">
        <v>2019</v>
      </c>
      <c r="B19" t="s">
        <v>26</v>
      </c>
      <c r="C19">
        <f>'rockfish release'!D275</f>
        <v>10177</v>
      </c>
      <c r="D19">
        <f>'rockfish release'!E275</f>
        <v>7591</v>
      </c>
      <c r="E19">
        <f>'rockfish release'!F275</f>
        <v>7460659.6113503464</v>
      </c>
      <c r="F19">
        <f t="shared" ref="F19" si="4">SQRT(E19)</f>
        <v>2731.4208045173755</v>
      </c>
      <c r="G19">
        <f t="shared" ref="G19" si="5">1.96*F19</f>
        <v>5353.5847768540561</v>
      </c>
      <c r="AN19" s="23"/>
    </row>
    <row r="20" spans="1:40" x14ac:dyDescent="0.25">
      <c r="A20">
        <v>2011</v>
      </c>
      <c r="B20" t="s">
        <v>28</v>
      </c>
      <c r="C20">
        <f>'rockfish release'!D246</f>
        <v>681</v>
      </c>
      <c r="D20">
        <f>'rockfish release'!E246</f>
        <v>2216</v>
      </c>
      <c r="E20">
        <f>'rockfish release'!F246</f>
        <v>3822563.9144694824</v>
      </c>
      <c r="F20">
        <f t="shared" si="0"/>
        <v>1955.1378249293532</v>
      </c>
      <c r="G20">
        <f t="shared" si="1"/>
        <v>3832.0701368615323</v>
      </c>
      <c r="AN20" s="23"/>
    </row>
    <row r="21" spans="1:40" x14ac:dyDescent="0.25">
      <c r="A21">
        <v>2012</v>
      </c>
      <c r="B21" t="s">
        <v>28</v>
      </c>
      <c r="C21">
        <f>'rockfish release'!D247</f>
        <v>537</v>
      </c>
      <c r="D21">
        <f>'rockfish release'!E247</f>
        <v>4776</v>
      </c>
      <c r="E21">
        <f>'rockfish release'!F247</f>
        <v>7942866.0724354424</v>
      </c>
      <c r="F21">
        <f t="shared" si="0"/>
        <v>2818.3090803592572</v>
      </c>
      <c r="G21">
        <f t="shared" si="1"/>
        <v>5523.8857975041437</v>
      </c>
    </row>
    <row r="22" spans="1:40" x14ac:dyDescent="0.25">
      <c r="A22">
        <v>2013</v>
      </c>
      <c r="B22" t="s">
        <v>28</v>
      </c>
      <c r="C22">
        <f>'rockfish release'!D248</f>
        <v>622</v>
      </c>
      <c r="D22">
        <f>'rockfish release'!E248</f>
        <v>2859</v>
      </c>
      <c r="E22">
        <f>'rockfish release'!F248</f>
        <v>4781633.4518988933</v>
      </c>
      <c r="F22">
        <f t="shared" si="0"/>
        <v>2186.6946407532291</v>
      </c>
      <c r="G22">
        <f t="shared" si="1"/>
        <v>4285.9214958763287</v>
      </c>
    </row>
    <row r="23" spans="1:40" x14ac:dyDescent="0.25">
      <c r="A23">
        <v>2014</v>
      </c>
      <c r="B23" t="s">
        <v>28</v>
      </c>
      <c r="C23">
        <f>'rockfish release'!D249</f>
        <v>484</v>
      </c>
      <c r="D23">
        <f>'rockfish release'!E249</f>
        <v>2710</v>
      </c>
      <c r="E23">
        <f>'rockfish release'!F249</f>
        <v>9841456.3305055052</v>
      </c>
      <c r="F23">
        <f t="shared" si="0"/>
        <v>3137.1095502875742</v>
      </c>
      <c r="G23">
        <f t="shared" si="1"/>
        <v>6148.7347185636454</v>
      </c>
    </row>
    <row r="24" spans="1:40" x14ac:dyDescent="0.25">
      <c r="A24">
        <v>2015</v>
      </c>
      <c r="B24" t="s">
        <v>28</v>
      </c>
      <c r="C24">
        <f>'rockfish release'!D250</f>
        <v>387</v>
      </c>
      <c r="D24">
        <f>'rockfish release'!E250</f>
        <v>3387</v>
      </c>
      <c r="E24">
        <f>'rockfish release'!F250</f>
        <v>6508677.9950540522</v>
      </c>
      <c r="F24">
        <f t="shared" si="0"/>
        <v>2551.2110839862021</v>
      </c>
      <c r="G24">
        <f t="shared" si="1"/>
        <v>5000.3737246129558</v>
      </c>
    </row>
    <row r="25" spans="1:40" x14ac:dyDescent="0.25">
      <c r="A25">
        <v>2016</v>
      </c>
      <c r="B25" t="s">
        <v>28</v>
      </c>
      <c r="C25">
        <f>'rockfish release'!D251</f>
        <v>451</v>
      </c>
      <c r="D25">
        <f>'rockfish release'!E251</f>
        <v>3890</v>
      </c>
      <c r="E25">
        <f>'rockfish release'!F251</f>
        <v>10305857.120406441</v>
      </c>
      <c r="F25">
        <f t="shared" si="0"/>
        <v>3210.2736831003117</v>
      </c>
      <c r="G25">
        <f t="shared" si="1"/>
        <v>6292.1364188766111</v>
      </c>
    </row>
    <row r="26" spans="1:40" x14ac:dyDescent="0.25">
      <c r="A26">
        <v>2017</v>
      </c>
      <c r="B26" t="s">
        <v>28</v>
      </c>
      <c r="C26">
        <f>'rockfish release'!D252</f>
        <v>643</v>
      </c>
      <c r="D26">
        <f>'rockfish release'!E252</f>
        <v>2677</v>
      </c>
      <c r="E26">
        <f>'rockfish release'!F252</f>
        <v>5566026.4255004795</v>
      </c>
      <c r="F26">
        <f t="shared" si="0"/>
        <v>2359.2427652745869</v>
      </c>
      <c r="G26">
        <f t="shared" si="1"/>
        <v>4624.1158199381898</v>
      </c>
    </row>
    <row r="27" spans="1:40" x14ac:dyDescent="0.25">
      <c r="A27">
        <v>2018</v>
      </c>
      <c r="B27" t="s">
        <v>28</v>
      </c>
      <c r="C27">
        <f>'rockfish release'!D253</f>
        <v>1904</v>
      </c>
      <c r="D27">
        <f>'rockfish release'!E253</f>
        <v>3091</v>
      </c>
      <c r="E27">
        <f>'rockfish release'!F253</f>
        <v>6710115.9703663588</v>
      </c>
      <c r="F27">
        <f t="shared" si="0"/>
        <v>2590.3891542326915</v>
      </c>
      <c r="G27">
        <f t="shared" si="1"/>
        <v>5077.1627422960755</v>
      </c>
    </row>
    <row r="28" spans="1:40" x14ac:dyDescent="0.25">
      <c r="A28">
        <v>2019</v>
      </c>
      <c r="B28" t="s">
        <v>28</v>
      </c>
      <c r="C28">
        <f>'rockfish release'!D254</f>
        <v>2929</v>
      </c>
      <c r="D28">
        <f>'rockfish release'!E254</f>
        <v>6503</v>
      </c>
      <c r="E28">
        <f>'rockfish release'!F254</f>
        <v>12384835.855397411</v>
      </c>
      <c r="F28">
        <f t="shared" ref="F28" si="6">SQRT(E28)</f>
        <v>3519.2095497991322</v>
      </c>
      <c r="G28">
        <f t="shared" ref="G28" si="7">1.96*F28</f>
        <v>6897.6507176062987</v>
      </c>
    </row>
    <row r="29" spans="1:40" x14ac:dyDescent="0.25">
      <c r="A29">
        <v>2011</v>
      </c>
      <c r="B29" t="s">
        <v>25</v>
      </c>
      <c r="C29">
        <f>'rockfish release'!D225</f>
        <v>1442</v>
      </c>
      <c r="D29">
        <f>'rockfish release'!E225</f>
        <v>4566</v>
      </c>
      <c r="E29">
        <f>'rockfish release'!F225</f>
        <v>4544867.9757257439</v>
      </c>
      <c r="F29">
        <f t="shared" si="0"/>
        <v>2131.8695963228483</v>
      </c>
      <c r="G29">
        <f t="shared" si="1"/>
        <v>4178.4644087927827</v>
      </c>
    </row>
    <row r="30" spans="1:40" x14ac:dyDescent="0.25">
      <c r="A30">
        <v>2012</v>
      </c>
      <c r="B30" t="s">
        <v>25</v>
      </c>
      <c r="C30">
        <f>'rockfish release'!D226</f>
        <v>1202</v>
      </c>
      <c r="D30">
        <f>'rockfish release'!E226</f>
        <v>3360</v>
      </c>
      <c r="E30">
        <f>'rockfish release'!F226</f>
        <v>5388004.7652882896</v>
      </c>
      <c r="F30">
        <f t="shared" si="0"/>
        <v>2321.2076092603802</v>
      </c>
      <c r="G30">
        <f t="shared" si="1"/>
        <v>4549.5669141503449</v>
      </c>
    </row>
    <row r="31" spans="1:40" x14ac:dyDescent="0.25">
      <c r="A31">
        <v>2013</v>
      </c>
      <c r="B31" t="s">
        <v>25</v>
      </c>
      <c r="C31">
        <f>'rockfish release'!D227</f>
        <v>940</v>
      </c>
      <c r="D31">
        <f>'rockfish release'!E227</f>
        <v>5766</v>
      </c>
      <c r="E31">
        <f>'rockfish release'!F227</f>
        <v>8810555.5927477572</v>
      </c>
      <c r="F31">
        <f t="shared" si="0"/>
        <v>2968.2580064320146</v>
      </c>
      <c r="G31">
        <f t="shared" si="1"/>
        <v>5817.7856926067489</v>
      </c>
    </row>
    <row r="32" spans="1:40" x14ac:dyDescent="0.25">
      <c r="A32">
        <v>2014</v>
      </c>
      <c r="B32" t="s">
        <v>25</v>
      </c>
      <c r="C32">
        <f>'rockfish release'!D228</f>
        <v>1454</v>
      </c>
      <c r="D32">
        <f>'rockfish release'!E228</f>
        <v>6707</v>
      </c>
      <c r="E32">
        <f>'rockfish release'!F228</f>
        <v>22008245.567450419</v>
      </c>
      <c r="F32">
        <f t="shared" si="0"/>
        <v>4691.2946579223117</v>
      </c>
      <c r="G32">
        <f t="shared" si="1"/>
        <v>9194.9375295277314</v>
      </c>
    </row>
    <row r="33" spans="1:7" x14ac:dyDescent="0.25">
      <c r="A33">
        <v>2015</v>
      </c>
      <c r="B33" t="s">
        <v>25</v>
      </c>
      <c r="C33">
        <f>'rockfish release'!D229</f>
        <v>1252</v>
      </c>
      <c r="D33">
        <f>'rockfish release'!E229</f>
        <v>8498</v>
      </c>
      <c r="E33">
        <f>'rockfish release'!F229</f>
        <v>26646639.55893391</v>
      </c>
      <c r="F33">
        <f t="shared" si="0"/>
        <v>5162.0383143612862</v>
      </c>
      <c r="G33">
        <f t="shared" si="1"/>
        <v>10117.595096148121</v>
      </c>
    </row>
    <row r="34" spans="1:7" x14ac:dyDescent="0.25">
      <c r="A34">
        <v>2016</v>
      </c>
      <c r="B34" t="s">
        <v>25</v>
      </c>
      <c r="C34">
        <f>'rockfish release'!D230</f>
        <v>1537</v>
      </c>
      <c r="D34">
        <f>'rockfish release'!E230</f>
        <v>6819</v>
      </c>
      <c r="E34">
        <f>'rockfish release'!F230</f>
        <v>19858669.246969953</v>
      </c>
      <c r="F34">
        <f t="shared" si="0"/>
        <v>4456.3066823289837</v>
      </c>
      <c r="G34">
        <f t="shared" si="1"/>
        <v>8734.3610973648083</v>
      </c>
    </row>
    <row r="35" spans="1:7" x14ac:dyDescent="0.25">
      <c r="A35">
        <v>2017</v>
      </c>
      <c r="B35" t="s">
        <v>25</v>
      </c>
      <c r="C35">
        <f>'rockfish release'!D231</f>
        <v>1943</v>
      </c>
      <c r="D35">
        <f>'rockfish release'!E231</f>
        <v>6797</v>
      </c>
      <c r="E35">
        <f>'rockfish release'!F231</f>
        <v>14072573.628191171</v>
      </c>
      <c r="F35">
        <f t="shared" si="0"/>
        <v>3751.3429099711975</v>
      </c>
      <c r="G35">
        <f t="shared" si="1"/>
        <v>7352.6321035435467</v>
      </c>
    </row>
    <row r="36" spans="1:7" x14ac:dyDescent="0.25">
      <c r="A36">
        <v>2018</v>
      </c>
      <c r="B36" t="s">
        <v>25</v>
      </c>
      <c r="C36">
        <f>'rockfish release'!D232</f>
        <v>3774</v>
      </c>
      <c r="D36">
        <f>'rockfish release'!E232</f>
        <v>8052</v>
      </c>
      <c r="E36">
        <f>'rockfish release'!F232</f>
        <v>20998052.997921932</v>
      </c>
      <c r="F36">
        <f t="shared" si="0"/>
        <v>4582.3632546887784</v>
      </c>
      <c r="G36">
        <f t="shared" si="1"/>
        <v>8981.4319791900052</v>
      </c>
    </row>
    <row r="37" spans="1:7" x14ac:dyDescent="0.25">
      <c r="A37">
        <v>2019</v>
      </c>
      <c r="B37" t="s">
        <v>25</v>
      </c>
      <c r="C37">
        <f>'rockfish release'!D233</f>
        <v>5817</v>
      </c>
      <c r="D37">
        <f>'rockfish release'!E233</f>
        <v>5977</v>
      </c>
      <c r="E37">
        <f>'rockfish release'!F233</f>
        <v>12277468.820127156</v>
      </c>
      <c r="F37">
        <f t="shared" ref="F37" si="8">SQRT(E37)</f>
        <v>3503.9219198103083</v>
      </c>
      <c r="G37">
        <f t="shared" ref="G37" si="9">1.96*F37</f>
        <v>6867.6869628282038</v>
      </c>
    </row>
    <row r="38" spans="1:7" x14ac:dyDescent="0.25">
      <c r="A38">
        <v>2011</v>
      </c>
      <c r="B38" t="s">
        <v>30</v>
      </c>
      <c r="C38">
        <f>'rockfish release'!D309</f>
        <v>79</v>
      </c>
      <c r="D38">
        <f>'rockfish release'!E309</f>
        <v>660</v>
      </c>
      <c r="E38">
        <f>'rockfish release'!F309</f>
        <v>676141.58778278437</v>
      </c>
      <c r="F38">
        <f t="shared" si="0"/>
        <v>822.27829095920094</v>
      </c>
      <c r="G38">
        <f t="shared" si="1"/>
        <v>1611.6654502800338</v>
      </c>
    </row>
    <row r="39" spans="1:7" x14ac:dyDescent="0.25">
      <c r="A39">
        <v>2012</v>
      </c>
      <c r="B39" t="s">
        <v>30</v>
      </c>
      <c r="C39">
        <f>'rockfish release'!D310</f>
        <v>61</v>
      </c>
      <c r="D39">
        <f>'rockfish release'!E310</f>
        <v>965</v>
      </c>
      <c r="E39">
        <f>'rockfish release'!F310</f>
        <v>1651418.1725065149</v>
      </c>
      <c r="F39">
        <f t="shared" si="0"/>
        <v>1285.075162201229</v>
      </c>
      <c r="G39">
        <f t="shared" si="1"/>
        <v>2518.7473179144085</v>
      </c>
    </row>
    <row r="40" spans="1:7" x14ac:dyDescent="0.25">
      <c r="A40">
        <v>2013</v>
      </c>
      <c r="B40" t="s">
        <v>30</v>
      </c>
      <c r="C40">
        <f>'rockfish release'!D311</f>
        <v>88</v>
      </c>
      <c r="D40">
        <f>'rockfish release'!E311</f>
        <v>263</v>
      </c>
      <c r="E40">
        <f>'rockfish release'!F311</f>
        <v>1533237.5147537533</v>
      </c>
      <c r="F40">
        <f t="shared" si="0"/>
        <v>1238.2396838874747</v>
      </c>
      <c r="G40">
        <f t="shared" si="1"/>
        <v>2426.9497804194502</v>
      </c>
    </row>
    <row r="41" spans="1:7" x14ac:dyDescent="0.25">
      <c r="A41">
        <v>2014</v>
      </c>
      <c r="B41" t="s">
        <v>30</v>
      </c>
      <c r="C41">
        <f>'rockfish release'!D312</f>
        <v>132</v>
      </c>
      <c r="D41">
        <f>'rockfish release'!E312</f>
        <v>1527</v>
      </c>
      <c r="E41">
        <f>'rockfish release'!F312</f>
        <v>3429419.1763583561</v>
      </c>
      <c r="F41">
        <f t="shared" si="0"/>
        <v>1851.8691034623253</v>
      </c>
      <c r="G41">
        <f t="shared" si="1"/>
        <v>3629.6634427861572</v>
      </c>
    </row>
    <row r="42" spans="1:7" x14ac:dyDescent="0.25">
      <c r="A42">
        <v>2015</v>
      </c>
      <c r="B42" t="s">
        <v>30</v>
      </c>
      <c r="C42">
        <f>'rockfish release'!D313</f>
        <v>194</v>
      </c>
      <c r="D42">
        <f>'rockfish release'!E313</f>
        <v>969</v>
      </c>
      <c r="E42">
        <f>'rockfish release'!F313</f>
        <v>1249788.7031781774</v>
      </c>
      <c r="F42">
        <f t="shared" si="0"/>
        <v>1117.9394899448616</v>
      </c>
      <c r="G42">
        <f t="shared" si="1"/>
        <v>2191.1614002919287</v>
      </c>
    </row>
    <row r="43" spans="1:7" x14ac:dyDescent="0.25">
      <c r="A43">
        <v>2016</v>
      </c>
      <c r="B43" t="s">
        <v>30</v>
      </c>
      <c r="C43">
        <f>'rockfish release'!D314</f>
        <v>568</v>
      </c>
      <c r="D43">
        <f>'rockfish release'!E314</f>
        <v>687</v>
      </c>
      <c r="E43">
        <f>'rockfish release'!F314</f>
        <v>1373649.7817817819</v>
      </c>
      <c r="F43">
        <f t="shared" si="0"/>
        <v>1172.0280635640863</v>
      </c>
      <c r="G43">
        <f t="shared" si="1"/>
        <v>2297.1750045856093</v>
      </c>
    </row>
    <row r="44" spans="1:7" x14ac:dyDescent="0.25">
      <c r="A44">
        <v>2017</v>
      </c>
      <c r="B44" t="s">
        <v>30</v>
      </c>
      <c r="C44">
        <f>'rockfish release'!D315</f>
        <v>310</v>
      </c>
      <c r="D44">
        <f>'rockfish release'!E315</f>
        <v>1155</v>
      </c>
      <c r="E44">
        <f>'rockfish release'!F315</f>
        <v>2756446.1039879844</v>
      </c>
      <c r="F44">
        <f t="shared" si="0"/>
        <v>1660.2548310388934</v>
      </c>
      <c r="G44">
        <f t="shared" si="1"/>
        <v>3254.0994688362312</v>
      </c>
    </row>
    <row r="45" spans="1:7" x14ac:dyDescent="0.25">
      <c r="A45">
        <v>2018</v>
      </c>
      <c r="B45" t="s">
        <v>30</v>
      </c>
      <c r="C45">
        <f>'rockfish release'!D316</f>
        <v>1167</v>
      </c>
      <c r="D45">
        <f>'rockfish release'!E316</f>
        <v>1982</v>
      </c>
      <c r="E45">
        <f>'rockfish release'!F316</f>
        <v>3031736.565521522</v>
      </c>
      <c r="F45">
        <f t="shared" si="0"/>
        <v>1741.1882625154358</v>
      </c>
      <c r="G45">
        <f t="shared" si="1"/>
        <v>3412.7289945302541</v>
      </c>
    </row>
    <row r="46" spans="1:7" x14ac:dyDescent="0.25">
      <c r="A46">
        <v>2019</v>
      </c>
      <c r="B46" t="s">
        <v>30</v>
      </c>
      <c r="C46">
        <f>'rockfish release'!D317</f>
        <v>1608</v>
      </c>
      <c r="D46">
        <f>'rockfish release'!E317</f>
        <v>1697</v>
      </c>
      <c r="E46">
        <f>'rockfish release'!F317</f>
        <v>2767328.4185205107</v>
      </c>
      <c r="F46">
        <f t="shared" ref="F46" si="10">SQRT(E46)</f>
        <v>1663.5289052254279</v>
      </c>
      <c r="G46">
        <f t="shared" ref="G46" si="11">1.96*F46</f>
        <v>3260.5166542418388</v>
      </c>
    </row>
    <row r="47" spans="1:7" x14ac:dyDescent="0.25">
      <c r="A47">
        <v>2011</v>
      </c>
      <c r="B47" t="s">
        <v>29</v>
      </c>
      <c r="C47">
        <f>'rockfish release'!D204</f>
        <v>3363</v>
      </c>
      <c r="D47">
        <f>'rockfish release'!E204</f>
        <v>9944</v>
      </c>
      <c r="E47">
        <f>'rockfish release'!F204</f>
        <v>26353862.977684755</v>
      </c>
      <c r="F47">
        <f t="shared" si="0"/>
        <v>5133.6013652877991</v>
      </c>
      <c r="G47">
        <f t="shared" si="1"/>
        <v>10061.858675964086</v>
      </c>
    </row>
    <row r="48" spans="1:7" x14ac:dyDescent="0.25">
      <c r="A48">
        <v>2012</v>
      </c>
      <c r="B48" t="s">
        <v>29</v>
      </c>
      <c r="C48">
        <f>'rockfish release'!D205</f>
        <v>3615</v>
      </c>
      <c r="D48">
        <f>'rockfish release'!E205</f>
        <v>14522</v>
      </c>
      <c r="E48">
        <f>'rockfish release'!F205</f>
        <v>36889917.406860851</v>
      </c>
      <c r="F48">
        <f t="shared" si="0"/>
        <v>6073.7070563915786</v>
      </c>
      <c r="G48">
        <f t="shared" si="1"/>
        <v>11904.465830527493</v>
      </c>
    </row>
    <row r="49" spans="1:7" x14ac:dyDescent="0.25">
      <c r="A49">
        <v>2013</v>
      </c>
      <c r="B49" t="s">
        <v>29</v>
      </c>
      <c r="C49">
        <f>'rockfish release'!D206</f>
        <v>3645</v>
      </c>
      <c r="D49">
        <f>'rockfish release'!E206</f>
        <v>14456</v>
      </c>
      <c r="E49">
        <f>'rockfish release'!F206</f>
        <v>33655505.000007078</v>
      </c>
      <c r="F49">
        <f t="shared" si="0"/>
        <v>5801.3364839498045</v>
      </c>
      <c r="G49">
        <f t="shared" si="1"/>
        <v>11370.619508541617</v>
      </c>
    </row>
    <row r="50" spans="1:7" x14ac:dyDescent="0.25">
      <c r="A50">
        <v>2014</v>
      </c>
      <c r="B50" t="s">
        <v>29</v>
      </c>
      <c r="C50">
        <f>'rockfish release'!D207</f>
        <v>2622</v>
      </c>
      <c r="D50">
        <f>'rockfish release'!E207</f>
        <v>12172</v>
      </c>
      <c r="E50">
        <f>'rockfish release'!F207</f>
        <v>48797712.747538619</v>
      </c>
      <c r="F50">
        <f t="shared" si="0"/>
        <v>6985.5359670921898</v>
      </c>
      <c r="G50">
        <f t="shared" si="1"/>
        <v>13691.650495500691</v>
      </c>
    </row>
    <row r="51" spans="1:7" x14ac:dyDescent="0.25">
      <c r="A51">
        <v>2015</v>
      </c>
      <c r="B51" t="s">
        <v>29</v>
      </c>
      <c r="C51">
        <f>'rockfish release'!D208</f>
        <v>3178</v>
      </c>
      <c r="D51">
        <f>'rockfish release'!E208</f>
        <v>15416</v>
      </c>
      <c r="E51">
        <f>'rockfish release'!F208</f>
        <v>54725261.33068566</v>
      </c>
      <c r="F51">
        <f t="shared" si="0"/>
        <v>7397.6524202401979</v>
      </c>
      <c r="G51">
        <f t="shared" si="1"/>
        <v>14499.398743670788</v>
      </c>
    </row>
    <row r="52" spans="1:7" x14ac:dyDescent="0.25">
      <c r="A52">
        <v>2016</v>
      </c>
      <c r="B52" t="s">
        <v>29</v>
      </c>
      <c r="C52">
        <f>'rockfish release'!D209</f>
        <v>3587</v>
      </c>
      <c r="D52">
        <f>'rockfish release'!E209</f>
        <v>15605</v>
      </c>
      <c r="E52">
        <f>'rockfish release'!F209</f>
        <v>33557448.025625616</v>
      </c>
      <c r="F52">
        <f t="shared" si="0"/>
        <v>5792.8790791475712</v>
      </c>
      <c r="G52">
        <f t="shared" si="1"/>
        <v>11354.042995129239</v>
      </c>
    </row>
    <row r="53" spans="1:7" x14ac:dyDescent="0.25">
      <c r="A53">
        <v>2017</v>
      </c>
      <c r="B53" t="s">
        <v>29</v>
      </c>
      <c r="C53">
        <f>'rockfish release'!D210</f>
        <v>5317</v>
      </c>
      <c r="D53">
        <f>'rockfish release'!E210</f>
        <v>14680</v>
      </c>
      <c r="E53">
        <f>'rockfish release'!F210</f>
        <v>30255708.680479538</v>
      </c>
      <c r="F53">
        <f t="shared" si="0"/>
        <v>5500.5189464703726</v>
      </c>
      <c r="G53">
        <f t="shared" si="1"/>
        <v>10781.017135081931</v>
      </c>
    </row>
    <row r="54" spans="1:7" x14ac:dyDescent="0.25">
      <c r="A54">
        <v>2018</v>
      </c>
      <c r="B54" t="s">
        <v>29</v>
      </c>
      <c r="C54">
        <f>'rockfish release'!D211</f>
        <v>5432</v>
      </c>
      <c r="D54">
        <f>'rockfish release'!E211</f>
        <v>14150</v>
      </c>
      <c r="E54">
        <f>'rockfish release'!F211</f>
        <v>40797672.834360309</v>
      </c>
      <c r="F54">
        <f t="shared" si="0"/>
        <v>6387.3056005142189</v>
      </c>
      <c r="G54">
        <f t="shared" si="1"/>
        <v>12519.118977007869</v>
      </c>
    </row>
    <row r="55" spans="1:7" x14ac:dyDescent="0.25">
      <c r="A55">
        <v>2019</v>
      </c>
      <c r="B55" t="s">
        <v>29</v>
      </c>
      <c r="C55">
        <f>'rockfish release'!D212</f>
        <v>6082</v>
      </c>
      <c r="D55">
        <f>'rockfish release'!E212</f>
        <v>10567</v>
      </c>
      <c r="E55">
        <f>'rockfish release'!F212</f>
        <v>23488637.995450433</v>
      </c>
      <c r="F55">
        <f t="shared" ref="F55" si="12">SQRT(E55)</f>
        <v>4846.507814442316</v>
      </c>
      <c r="G55">
        <f t="shared" ref="G55" si="13">1.96*F55</f>
        <v>9499.1553163069384</v>
      </c>
    </row>
    <row r="56" spans="1:7" x14ac:dyDescent="0.25">
      <c r="A56">
        <v>2011</v>
      </c>
      <c r="B56" t="s">
        <v>31</v>
      </c>
      <c r="C56">
        <f>'rockfish release'!D15</f>
        <v>2417</v>
      </c>
      <c r="D56">
        <f>'rockfish release'!E15</f>
        <v>1092</v>
      </c>
      <c r="E56">
        <f>'rockfish release'!F15</f>
        <v>1146173.4062182188</v>
      </c>
      <c r="F56">
        <f t="shared" si="0"/>
        <v>1070.5948842667888</v>
      </c>
      <c r="G56">
        <f t="shared" si="1"/>
        <v>2098.3659731629059</v>
      </c>
    </row>
    <row r="57" spans="1:7" x14ac:dyDescent="0.25">
      <c r="A57">
        <v>2012</v>
      </c>
      <c r="B57" t="s">
        <v>31</v>
      </c>
      <c r="C57">
        <f>'rockfish release'!D16</f>
        <v>1340</v>
      </c>
      <c r="D57">
        <f>'rockfish release'!E16</f>
        <v>1216</v>
      </c>
      <c r="E57">
        <f>'rockfish release'!F16</f>
        <v>737695.90055255219</v>
      </c>
      <c r="F57">
        <f t="shared" si="0"/>
        <v>858.89225200402882</v>
      </c>
      <c r="G57">
        <f t="shared" si="1"/>
        <v>1683.4288139278965</v>
      </c>
    </row>
    <row r="58" spans="1:7" x14ac:dyDescent="0.25">
      <c r="A58">
        <v>2013</v>
      </c>
      <c r="B58" t="s">
        <v>31</v>
      </c>
      <c r="C58">
        <f>'rockfish release'!D17</f>
        <v>1722</v>
      </c>
      <c r="D58">
        <f>'rockfish release'!E17</f>
        <v>2223</v>
      </c>
      <c r="E58">
        <f>'rockfish release'!F17</f>
        <v>2334125.3743943982</v>
      </c>
      <c r="F58">
        <f t="shared" si="0"/>
        <v>1527.7844659487798</v>
      </c>
      <c r="G58">
        <f t="shared" si="1"/>
        <v>2994.4575532596086</v>
      </c>
    </row>
    <row r="59" spans="1:7" x14ac:dyDescent="0.25">
      <c r="A59">
        <v>2014</v>
      </c>
      <c r="B59" t="s">
        <v>31</v>
      </c>
      <c r="C59">
        <f>'rockfish release'!D18</f>
        <v>2290</v>
      </c>
      <c r="D59">
        <f>'rockfish release'!E18</f>
        <v>1407</v>
      </c>
      <c r="E59">
        <f>'rockfish release'!F18</f>
        <v>1293287.6400680693</v>
      </c>
      <c r="F59">
        <f t="shared" si="0"/>
        <v>1137.2280510381677</v>
      </c>
      <c r="G59">
        <f t="shared" si="1"/>
        <v>2228.9669800348088</v>
      </c>
    </row>
    <row r="60" spans="1:7" x14ac:dyDescent="0.25">
      <c r="A60">
        <v>2015</v>
      </c>
      <c r="B60" t="s">
        <v>31</v>
      </c>
      <c r="C60">
        <f>'rockfish release'!D19</f>
        <v>1554</v>
      </c>
      <c r="D60">
        <f>'rockfish release'!E19</f>
        <v>2540</v>
      </c>
      <c r="E60">
        <f>'rockfish release'!F19</f>
        <v>2600133.5333153256</v>
      </c>
      <c r="F60">
        <f t="shared" si="0"/>
        <v>1612.4929560513824</v>
      </c>
      <c r="G60">
        <f t="shared" si="1"/>
        <v>3160.4861938607096</v>
      </c>
    </row>
    <row r="61" spans="1:7" x14ac:dyDescent="0.25">
      <c r="A61">
        <v>2016</v>
      </c>
      <c r="B61" t="s">
        <v>31</v>
      </c>
      <c r="C61">
        <f>'rockfish release'!D20</f>
        <v>1266</v>
      </c>
      <c r="D61">
        <f>'rockfish release'!E20</f>
        <v>2425</v>
      </c>
      <c r="E61">
        <f>'rockfish release'!F20</f>
        <v>4463242.765252254</v>
      </c>
      <c r="F61">
        <f t="shared" si="0"/>
        <v>2112.6388156171547</v>
      </c>
      <c r="G61">
        <f t="shared" si="1"/>
        <v>4140.7720786096233</v>
      </c>
    </row>
    <row r="62" spans="1:7" x14ac:dyDescent="0.25">
      <c r="A62">
        <v>2017</v>
      </c>
      <c r="B62" t="s">
        <v>31</v>
      </c>
      <c r="C62">
        <f>'rockfish release'!D21</f>
        <v>1358</v>
      </c>
      <c r="D62">
        <f>'rockfish release'!E21</f>
        <v>1753</v>
      </c>
      <c r="E62">
        <f>'rockfish release'!F21</f>
        <v>2530364.4684024104</v>
      </c>
      <c r="F62">
        <f t="shared" si="0"/>
        <v>1590.7119375934822</v>
      </c>
      <c r="G62">
        <f t="shared" si="1"/>
        <v>3117.795397683225</v>
      </c>
    </row>
    <row r="63" spans="1:7" x14ac:dyDescent="0.25">
      <c r="A63">
        <v>2018</v>
      </c>
      <c r="B63" t="s">
        <v>31</v>
      </c>
      <c r="C63">
        <f>'rockfish release'!D22</f>
        <v>872</v>
      </c>
      <c r="D63">
        <f>'rockfish release'!E22</f>
        <v>1623</v>
      </c>
      <c r="E63">
        <f>'rockfish release'!F22</f>
        <v>3091530.5618498526</v>
      </c>
      <c r="F63">
        <f t="shared" si="0"/>
        <v>1758.2748823349132</v>
      </c>
      <c r="G63">
        <f t="shared" si="1"/>
        <v>3446.2187693764299</v>
      </c>
    </row>
    <row r="64" spans="1:7" x14ac:dyDescent="0.25">
      <c r="A64">
        <v>2019</v>
      </c>
      <c r="B64" t="s">
        <v>31</v>
      </c>
      <c r="C64">
        <f>'rockfish release'!D23</f>
        <v>833</v>
      </c>
      <c r="D64">
        <f>'rockfish release'!E23</f>
        <v>1497</v>
      </c>
      <c r="E64">
        <f>'rockfish release'!F23</f>
        <v>3067010.5520520653</v>
      </c>
      <c r="F64">
        <f t="shared" ref="F64" si="14">SQRT(E64)</f>
        <v>1751.2882549860446</v>
      </c>
      <c r="G64">
        <f t="shared" ref="G64" si="15">1.96*F64</f>
        <v>3432.5249797726474</v>
      </c>
    </row>
    <row r="65" spans="1:7" x14ac:dyDescent="0.25">
      <c r="A65">
        <v>2011</v>
      </c>
      <c r="B65" t="s">
        <v>51</v>
      </c>
      <c r="C65">
        <f>'rockfish release'!D57</f>
        <v>231</v>
      </c>
      <c r="D65">
        <f>'rockfish release'!E57</f>
        <v>768</v>
      </c>
      <c r="E65">
        <f>'rockfish release'!F57</f>
        <v>441077.30640640698</v>
      </c>
      <c r="F65">
        <f t="shared" si="0"/>
        <v>664.13651187568883</v>
      </c>
      <c r="G65">
        <f t="shared" si="1"/>
        <v>1301.7075632763501</v>
      </c>
    </row>
    <row r="66" spans="1:7" x14ac:dyDescent="0.25">
      <c r="A66">
        <v>2012</v>
      </c>
      <c r="B66" t="s">
        <v>51</v>
      </c>
      <c r="C66">
        <f>'rockfish release'!D58</f>
        <v>134</v>
      </c>
      <c r="D66">
        <f>'rockfish release'!E58</f>
        <v>1139</v>
      </c>
      <c r="E66">
        <f>'rockfish release'!F58</f>
        <v>306760.31038838869</v>
      </c>
      <c r="F66">
        <f t="shared" ref="F66:F135" si="16">SQRT(E66)</f>
        <v>553.85946808589335</v>
      </c>
      <c r="G66">
        <f t="shared" ref="G66:G135" si="17">1.96*F66</f>
        <v>1085.564557448351</v>
      </c>
    </row>
    <row r="67" spans="1:7" x14ac:dyDescent="0.25">
      <c r="A67">
        <v>2013</v>
      </c>
      <c r="B67" t="s">
        <v>51</v>
      </c>
      <c r="C67">
        <f>'rockfish release'!D59</f>
        <v>201</v>
      </c>
      <c r="D67">
        <f>'rockfish release'!E59</f>
        <v>1370</v>
      </c>
      <c r="E67">
        <f>'rockfish release'!F59</f>
        <v>1030839.3226976986</v>
      </c>
      <c r="F67">
        <f t="shared" si="16"/>
        <v>1015.3025769186734</v>
      </c>
      <c r="G67">
        <f t="shared" si="17"/>
        <v>1989.9930507605998</v>
      </c>
    </row>
    <row r="68" spans="1:7" x14ac:dyDescent="0.25">
      <c r="A68">
        <v>2014</v>
      </c>
      <c r="B68" t="s">
        <v>51</v>
      </c>
      <c r="C68">
        <f>'rockfish release'!D60</f>
        <v>237</v>
      </c>
      <c r="D68">
        <f>'rockfish release'!E60</f>
        <v>894</v>
      </c>
      <c r="E68">
        <f>'rockfish release'!F60</f>
        <v>1037117.5470540533</v>
      </c>
      <c r="F68">
        <f t="shared" si="16"/>
        <v>1018.3896833010698</v>
      </c>
      <c r="G68">
        <f t="shared" si="17"/>
        <v>1996.0437792700968</v>
      </c>
    </row>
    <row r="69" spans="1:7" x14ac:dyDescent="0.25">
      <c r="A69">
        <v>2015</v>
      </c>
      <c r="B69" t="s">
        <v>51</v>
      </c>
      <c r="C69">
        <f>'rockfish release'!D61</f>
        <v>31</v>
      </c>
      <c r="D69">
        <f>'rockfish release'!E61</f>
        <v>1260</v>
      </c>
      <c r="E69">
        <f>'rockfish release'!F61</f>
        <v>1854084.8493803698</v>
      </c>
      <c r="F69">
        <f t="shared" si="16"/>
        <v>1361.6478433796199</v>
      </c>
      <c r="G69">
        <f t="shared" si="17"/>
        <v>2668.8297730240547</v>
      </c>
    </row>
    <row r="70" spans="1:7" x14ac:dyDescent="0.25">
      <c r="A70">
        <v>2016</v>
      </c>
      <c r="B70" t="s">
        <v>51</v>
      </c>
      <c r="C70">
        <f>'rockfish release'!D62</f>
        <v>470</v>
      </c>
      <c r="D70">
        <f>'rockfish release'!E62</f>
        <v>3152</v>
      </c>
      <c r="E70">
        <f>'rockfish release'!F62</f>
        <v>7369544.3366316296</v>
      </c>
      <c r="F70">
        <f t="shared" si="16"/>
        <v>2714.6904679229324</v>
      </c>
      <c r="G70">
        <f t="shared" si="17"/>
        <v>5320.7933171289478</v>
      </c>
    </row>
    <row r="71" spans="1:7" x14ac:dyDescent="0.25">
      <c r="A71">
        <v>2017</v>
      </c>
      <c r="B71" t="s">
        <v>51</v>
      </c>
      <c r="C71">
        <f>'rockfish release'!D63</f>
        <v>205</v>
      </c>
      <c r="D71">
        <f>'rockfish release'!E63</f>
        <v>515</v>
      </c>
      <c r="E71">
        <f>'rockfish release'!F63</f>
        <v>735261.58640140085</v>
      </c>
      <c r="F71">
        <f t="shared" si="16"/>
        <v>857.47395668988156</v>
      </c>
      <c r="G71">
        <f t="shared" si="17"/>
        <v>1680.6489551121679</v>
      </c>
    </row>
    <row r="72" spans="1:7" x14ac:dyDescent="0.25">
      <c r="A72">
        <v>2018</v>
      </c>
      <c r="B72" t="s">
        <v>51</v>
      </c>
      <c r="C72">
        <f>'rockfish release'!D64</f>
        <v>160</v>
      </c>
      <c r="D72">
        <f>'rockfish release'!E64</f>
        <v>3104</v>
      </c>
      <c r="E72">
        <f>'rockfish release'!F64</f>
        <v>4627514.5975075318</v>
      </c>
      <c r="F72">
        <f t="shared" si="16"/>
        <v>2151.1658693618983</v>
      </c>
      <c r="G72">
        <f t="shared" si="17"/>
        <v>4216.2851039493207</v>
      </c>
    </row>
    <row r="73" spans="1:7" x14ac:dyDescent="0.25">
      <c r="A73">
        <v>2019</v>
      </c>
      <c r="B73" t="s">
        <v>51</v>
      </c>
      <c r="C73">
        <f>'rockfish release'!D65</f>
        <v>31</v>
      </c>
      <c r="D73">
        <f>'rockfish release'!E65</f>
        <v>1940</v>
      </c>
      <c r="E73">
        <f>'rockfish release'!F65</f>
        <v>2377508.3449199158</v>
      </c>
      <c r="F73">
        <f t="shared" ref="F73" si="18">SQRT(E73)</f>
        <v>1541.9171005342394</v>
      </c>
      <c r="G73">
        <f t="shared" ref="G73" si="19">1.96*F73</f>
        <v>3022.1575170471092</v>
      </c>
    </row>
    <row r="74" spans="1:7" x14ac:dyDescent="0.25">
      <c r="A74">
        <v>2011</v>
      </c>
      <c r="B74" t="s">
        <v>32</v>
      </c>
      <c r="C74">
        <f>'rockfish release'!D78</f>
        <v>862</v>
      </c>
      <c r="D74">
        <f>'rockfish release'!E78</f>
        <v>1290</v>
      </c>
      <c r="E74">
        <f>'rockfish release'!F78</f>
        <v>860286.63014914992</v>
      </c>
      <c r="F74">
        <f t="shared" si="16"/>
        <v>927.51637729430411</v>
      </c>
      <c r="G74">
        <f t="shared" si="17"/>
        <v>1817.9320994968359</v>
      </c>
    </row>
    <row r="75" spans="1:7" x14ac:dyDescent="0.25">
      <c r="A75">
        <v>2012</v>
      </c>
      <c r="B75" t="s">
        <v>32</v>
      </c>
      <c r="C75">
        <f>'rockfish release'!D79</f>
        <v>344</v>
      </c>
      <c r="D75">
        <f>'rockfish release'!E79</f>
        <v>1625</v>
      </c>
      <c r="E75">
        <f>'rockfish release'!F79</f>
        <v>1021602.1846486497</v>
      </c>
      <c r="F75">
        <f t="shared" si="16"/>
        <v>1010.7433821938433</v>
      </c>
      <c r="G75">
        <f t="shared" si="17"/>
        <v>1981.0570290999328</v>
      </c>
    </row>
    <row r="76" spans="1:7" x14ac:dyDescent="0.25">
      <c r="A76">
        <v>2013</v>
      </c>
      <c r="B76" t="s">
        <v>32</v>
      </c>
      <c r="C76">
        <f>'rockfish release'!D80</f>
        <v>564</v>
      </c>
      <c r="D76">
        <f>'rockfish release'!E80</f>
        <v>1949</v>
      </c>
      <c r="E76">
        <f>'rockfish release'!F80</f>
        <v>1386032.0351831841</v>
      </c>
      <c r="F76">
        <f t="shared" si="16"/>
        <v>1177.2986176765792</v>
      </c>
      <c r="G76">
        <f t="shared" si="17"/>
        <v>2307.5052906460951</v>
      </c>
    </row>
    <row r="77" spans="1:7" x14ac:dyDescent="0.25">
      <c r="A77">
        <v>2014</v>
      </c>
      <c r="B77" t="s">
        <v>32</v>
      </c>
      <c r="C77">
        <f>'rockfish release'!D81</f>
        <v>351</v>
      </c>
      <c r="D77">
        <f>'rockfish release'!E81</f>
        <v>1857</v>
      </c>
      <c r="E77">
        <f>'rockfish release'!F81</f>
        <v>2007226.5067287323</v>
      </c>
      <c r="F77">
        <f t="shared" si="16"/>
        <v>1416.7662145635504</v>
      </c>
      <c r="G77">
        <f t="shared" si="17"/>
        <v>2776.8617805445588</v>
      </c>
    </row>
    <row r="78" spans="1:7" x14ac:dyDescent="0.25">
      <c r="A78">
        <v>2015</v>
      </c>
      <c r="B78" t="s">
        <v>32</v>
      </c>
      <c r="C78">
        <f>'rockfish release'!D82</f>
        <v>609</v>
      </c>
      <c r="D78">
        <f>'rockfish release'!E82</f>
        <v>1948</v>
      </c>
      <c r="E78">
        <f>'rockfish release'!F82</f>
        <v>2271636.0388858886</v>
      </c>
      <c r="F78">
        <f t="shared" si="16"/>
        <v>1507.1947581138572</v>
      </c>
      <c r="G78">
        <f t="shared" si="17"/>
        <v>2954.1017259031601</v>
      </c>
    </row>
    <row r="79" spans="1:7" x14ac:dyDescent="0.25">
      <c r="A79">
        <v>2016</v>
      </c>
      <c r="B79" t="s">
        <v>32</v>
      </c>
      <c r="C79">
        <f>'rockfish release'!D83</f>
        <v>441</v>
      </c>
      <c r="D79">
        <f>'rockfish release'!E83</f>
        <v>3664</v>
      </c>
      <c r="E79">
        <f>'rockfish release'!F83</f>
        <v>3933431.3678598786</v>
      </c>
      <c r="F79">
        <f t="shared" si="16"/>
        <v>1983.2880193910007</v>
      </c>
      <c r="G79">
        <f t="shared" si="17"/>
        <v>3887.2445180063614</v>
      </c>
    </row>
    <row r="80" spans="1:7" x14ac:dyDescent="0.25">
      <c r="A80">
        <v>2017</v>
      </c>
      <c r="B80" t="s">
        <v>32</v>
      </c>
      <c r="C80">
        <f>'rockfish release'!D84</f>
        <v>256</v>
      </c>
      <c r="D80">
        <f>'rockfish release'!E84</f>
        <v>2255</v>
      </c>
      <c r="E80">
        <f>'rockfish release'!F84</f>
        <v>2676145.5381761696</v>
      </c>
      <c r="F80">
        <f t="shared" si="16"/>
        <v>1635.8928871341698</v>
      </c>
      <c r="G80">
        <f t="shared" si="17"/>
        <v>3206.3500587829726</v>
      </c>
    </row>
    <row r="81" spans="1:7" x14ac:dyDescent="0.25">
      <c r="A81">
        <v>2018</v>
      </c>
      <c r="B81" t="s">
        <v>32</v>
      </c>
      <c r="C81">
        <f>'rockfish release'!D85</f>
        <v>378</v>
      </c>
      <c r="D81">
        <f>'rockfish release'!E85</f>
        <v>1978</v>
      </c>
      <c r="E81">
        <f>'rockfish release'!F85</f>
        <v>3202728.5107657611</v>
      </c>
      <c r="F81">
        <f t="shared" si="16"/>
        <v>1789.616861444304</v>
      </c>
      <c r="G81">
        <f t="shared" si="17"/>
        <v>3507.649048430836</v>
      </c>
    </row>
    <row r="82" spans="1:7" x14ac:dyDescent="0.25">
      <c r="A82">
        <v>2019</v>
      </c>
      <c r="B82" t="s">
        <v>32</v>
      </c>
      <c r="C82">
        <f>'rockfish release'!D86</f>
        <v>348</v>
      </c>
      <c r="D82">
        <f>'rockfish release'!E86</f>
        <v>2291</v>
      </c>
      <c r="E82">
        <f>'rockfish release'!F86</f>
        <v>2910450.4969959836</v>
      </c>
      <c r="F82">
        <f t="shared" ref="F82" si="20">SQRT(E82)</f>
        <v>1706.0042488211991</v>
      </c>
      <c r="G82">
        <f t="shared" ref="G82" si="21">1.96*F82</f>
        <v>3343.76832768955</v>
      </c>
    </row>
    <row r="83" spans="1:7" x14ac:dyDescent="0.25">
      <c r="A83">
        <v>2011</v>
      </c>
      <c r="B83" t="s">
        <v>33</v>
      </c>
      <c r="C83">
        <f>'rockfish release'!D99</f>
        <v>491</v>
      </c>
      <c r="D83">
        <f>'rockfish release'!E99</f>
        <v>594</v>
      </c>
      <c r="E83">
        <f>'rockfish release'!F99</f>
        <v>647224.7035035037</v>
      </c>
      <c r="F83">
        <f t="shared" si="16"/>
        <v>804.50276786565735</v>
      </c>
      <c r="G83">
        <f t="shared" si="17"/>
        <v>1576.8254250166883</v>
      </c>
    </row>
    <row r="84" spans="1:7" x14ac:dyDescent="0.25">
      <c r="A84">
        <v>2012</v>
      </c>
      <c r="B84" t="s">
        <v>33</v>
      </c>
      <c r="C84">
        <f>'rockfish release'!D100</f>
        <v>540</v>
      </c>
      <c r="D84">
        <f>'rockfish release'!E100</f>
        <v>510</v>
      </c>
      <c r="E84">
        <f>'rockfish release'!F100</f>
        <v>1650209.0941051058</v>
      </c>
      <c r="F84">
        <f t="shared" si="16"/>
        <v>1284.6046450582007</v>
      </c>
      <c r="G84">
        <f t="shared" si="17"/>
        <v>2517.8251043140735</v>
      </c>
    </row>
    <row r="85" spans="1:7" x14ac:dyDescent="0.25">
      <c r="A85">
        <v>2013</v>
      </c>
      <c r="B85" t="s">
        <v>33</v>
      </c>
      <c r="C85">
        <f>'rockfish release'!D101</f>
        <v>635</v>
      </c>
      <c r="D85">
        <f>'rockfish release'!E101</f>
        <v>1059</v>
      </c>
      <c r="E85">
        <f>'rockfish release'!F101</f>
        <v>1189988.8418078099</v>
      </c>
      <c r="F85">
        <f t="shared" si="16"/>
        <v>1090.8660971025774</v>
      </c>
      <c r="G85">
        <f t="shared" si="17"/>
        <v>2138.0975503210516</v>
      </c>
    </row>
    <row r="86" spans="1:7" x14ac:dyDescent="0.25">
      <c r="A86">
        <v>2014</v>
      </c>
      <c r="B86" t="s">
        <v>33</v>
      </c>
      <c r="C86">
        <f>'rockfish release'!D102</f>
        <v>835</v>
      </c>
      <c r="D86">
        <f>'rockfish release'!E102</f>
        <v>3113</v>
      </c>
      <c r="E86">
        <f>'rockfish release'!F102</f>
        <v>3532488.6440019961</v>
      </c>
      <c r="F86">
        <f t="shared" si="16"/>
        <v>1879.4915918944666</v>
      </c>
      <c r="G86">
        <f t="shared" si="17"/>
        <v>3683.8035201131547</v>
      </c>
    </row>
    <row r="87" spans="1:7" x14ac:dyDescent="0.25">
      <c r="A87">
        <v>2015</v>
      </c>
      <c r="B87" t="s">
        <v>33</v>
      </c>
      <c r="C87">
        <f>'rockfish release'!D103</f>
        <v>769</v>
      </c>
      <c r="D87">
        <f>'rockfish release'!E103</f>
        <v>1656</v>
      </c>
      <c r="E87">
        <f>'rockfish release'!F103</f>
        <v>1624270.0629909968</v>
      </c>
      <c r="F87">
        <f t="shared" si="16"/>
        <v>1274.4685413893105</v>
      </c>
      <c r="G87">
        <f t="shared" si="17"/>
        <v>2497.9583411230487</v>
      </c>
    </row>
    <row r="88" spans="1:7" x14ac:dyDescent="0.25">
      <c r="A88">
        <v>2016</v>
      </c>
      <c r="B88" t="s">
        <v>33</v>
      </c>
      <c r="C88">
        <f>'rockfish release'!D104</f>
        <v>1006</v>
      </c>
      <c r="D88">
        <f>'rockfish release'!E104</f>
        <v>1234</v>
      </c>
      <c r="E88">
        <f>'rockfish release'!F104</f>
        <v>2559590.1163513488</v>
      </c>
      <c r="F88">
        <f t="shared" si="16"/>
        <v>1599.8719062322923</v>
      </c>
      <c r="G88">
        <f t="shared" si="17"/>
        <v>3135.7489362152928</v>
      </c>
    </row>
    <row r="89" spans="1:7" x14ac:dyDescent="0.25">
      <c r="A89">
        <v>2017</v>
      </c>
      <c r="B89" t="s">
        <v>33</v>
      </c>
      <c r="C89">
        <f>'rockfish release'!D105</f>
        <v>745</v>
      </c>
      <c r="D89">
        <f>'rockfish release'!E105</f>
        <v>460</v>
      </c>
      <c r="E89">
        <f>'rockfish release'!F105</f>
        <v>1697759.6622362286</v>
      </c>
      <c r="F89">
        <f t="shared" si="16"/>
        <v>1302.9810674895582</v>
      </c>
      <c r="G89">
        <f t="shared" si="17"/>
        <v>2553.8428922795342</v>
      </c>
    </row>
    <row r="90" spans="1:7" x14ac:dyDescent="0.25">
      <c r="A90">
        <v>2018</v>
      </c>
      <c r="B90" t="s">
        <v>33</v>
      </c>
      <c r="C90">
        <f>'rockfish release'!D106</f>
        <v>730</v>
      </c>
      <c r="D90">
        <f>'rockfish release'!E106</f>
        <v>743</v>
      </c>
      <c r="E90">
        <f>'rockfish release'!F106</f>
        <v>1511892.0401001011</v>
      </c>
      <c r="F90">
        <f t="shared" si="16"/>
        <v>1229.5901919339228</v>
      </c>
      <c r="G90">
        <f t="shared" si="17"/>
        <v>2409.9967761904886</v>
      </c>
    </row>
    <row r="91" spans="1:7" x14ac:dyDescent="0.25">
      <c r="A91">
        <v>2019</v>
      </c>
      <c r="B91" t="s">
        <v>33</v>
      </c>
      <c r="C91">
        <f>'rockfish release'!D107</f>
        <v>675</v>
      </c>
      <c r="D91">
        <f>'rockfish release'!E107</f>
        <v>446</v>
      </c>
      <c r="E91">
        <f>'rockfish release'!F107</f>
        <v>1329249.7432182194</v>
      </c>
      <c r="F91">
        <f t="shared" ref="F91" si="22">SQRT(E91)</f>
        <v>1152.9309360140439</v>
      </c>
      <c r="G91">
        <f t="shared" ref="G91" si="23">1.96*F91</f>
        <v>2259.744634587526</v>
      </c>
    </row>
    <row r="92" spans="1:7" x14ac:dyDescent="0.25">
      <c r="A92">
        <v>2011</v>
      </c>
      <c r="B92" t="s">
        <v>38</v>
      </c>
      <c r="C92">
        <f>'rockfish release'!D36</f>
        <v>399</v>
      </c>
      <c r="D92">
        <f>'rockfish release'!E36</f>
        <v>768</v>
      </c>
      <c r="E92">
        <f>'rockfish release'!F36</f>
        <v>441077.30640640698</v>
      </c>
      <c r="F92">
        <f t="shared" si="16"/>
        <v>664.13651187568883</v>
      </c>
      <c r="G92">
        <f t="shared" si="17"/>
        <v>1301.7075632763501</v>
      </c>
    </row>
    <row r="93" spans="1:7" x14ac:dyDescent="0.25">
      <c r="A93">
        <v>2012</v>
      </c>
      <c r="B93" t="s">
        <v>38</v>
      </c>
      <c r="C93">
        <f>'rockfish release'!D37</f>
        <v>630</v>
      </c>
      <c r="D93">
        <f>'rockfish release'!E37</f>
        <v>1139</v>
      </c>
      <c r="E93">
        <f>'rockfish release'!F37</f>
        <v>306760.31038838869</v>
      </c>
      <c r="F93">
        <f t="shared" si="16"/>
        <v>553.85946808589335</v>
      </c>
      <c r="G93">
        <f t="shared" si="17"/>
        <v>1085.564557448351</v>
      </c>
    </row>
    <row r="94" spans="1:7" x14ac:dyDescent="0.25">
      <c r="A94">
        <v>2013</v>
      </c>
      <c r="B94" t="s">
        <v>38</v>
      </c>
      <c r="C94">
        <f>'rockfish release'!D38</f>
        <v>951</v>
      </c>
      <c r="D94">
        <f>'rockfish release'!E38</f>
        <v>1370</v>
      </c>
      <c r="E94">
        <f>'rockfish release'!F38</f>
        <v>1030839.3226976986</v>
      </c>
      <c r="F94">
        <f t="shared" si="16"/>
        <v>1015.3025769186734</v>
      </c>
      <c r="G94">
        <f t="shared" si="17"/>
        <v>1989.9930507605998</v>
      </c>
    </row>
    <row r="95" spans="1:7" x14ac:dyDescent="0.25">
      <c r="A95">
        <v>2014</v>
      </c>
      <c r="B95" t="s">
        <v>38</v>
      </c>
      <c r="C95">
        <f>'rockfish release'!D39</f>
        <v>1124</v>
      </c>
      <c r="D95">
        <f>'rockfish release'!E39</f>
        <v>894</v>
      </c>
      <c r="E95">
        <f>'rockfish release'!F39</f>
        <v>1037117.5470540533</v>
      </c>
      <c r="F95">
        <f t="shared" si="16"/>
        <v>1018.3896833010698</v>
      </c>
      <c r="G95">
        <f t="shared" si="17"/>
        <v>1996.0437792700968</v>
      </c>
    </row>
    <row r="96" spans="1:7" x14ac:dyDescent="0.25">
      <c r="A96">
        <v>2015</v>
      </c>
      <c r="B96" t="s">
        <v>38</v>
      </c>
      <c r="C96">
        <f>'rockfish release'!D40</f>
        <v>969</v>
      </c>
      <c r="D96">
        <f>'rockfish release'!E40</f>
        <v>1260</v>
      </c>
      <c r="E96">
        <f>'rockfish release'!F40</f>
        <v>1854084.8493803698</v>
      </c>
      <c r="F96">
        <f t="shared" si="16"/>
        <v>1361.6478433796199</v>
      </c>
      <c r="G96">
        <f t="shared" si="17"/>
        <v>2668.8297730240547</v>
      </c>
    </row>
    <row r="97" spans="1:7" x14ac:dyDescent="0.25">
      <c r="A97">
        <v>2016</v>
      </c>
      <c r="B97" t="s">
        <v>38</v>
      </c>
      <c r="C97">
        <f>'rockfish release'!D41</f>
        <v>1927</v>
      </c>
      <c r="D97">
        <f>'rockfish release'!E41</f>
        <v>3152</v>
      </c>
      <c r="E97">
        <f>'rockfish release'!F41</f>
        <v>7369544.3366316296</v>
      </c>
      <c r="F97">
        <f t="shared" si="16"/>
        <v>2714.6904679229324</v>
      </c>
      <c r="G97">
        <f t="shared" si="17"/>
        <v>5320.7933171289478</v>
      </c>
    </row>
    <row r="98" spans="1:7" x14ac:dyDescent="0.25">
      <c r="A98">
        <v>2017</v>
      </c>
      <c r="B98" t="s">
        <v>38</v>
      </c>
      <c r="C98">
        <f>'rockfish release'!D42</f>
        <v>1190</v>
      </c>
      <c r="D98">
        <f>'rockfish release'!E42</f>
        <v>515</v>
      </c>
      <c r="E98">
        <f>'rockfish release'!F42</f>
        <v>735261.58640140085</v>
      </c>
      <c r="F98">
        <f t="shared" si="16"/>
        <v>857.47395668988156</v>
      </c>
      <c r="G98">
        <f t="shared" si="17"/>
        <v>1680.6489551121679</v>
      </c>
    </row>
    <row r="99" spans="1:7" x14ac:dyDescent="0.25">
      <c r="A99">
        <v>2018</v>
      </c>
      <c r="B99" t="s">
        <v>38</v>
      </c>
      <c r="C99">
        <f>'rockfish release'!D43</f>
        <v>1996</v>
      </c>
      <c r="D99">
        <f>'rockfish release'!E43</f>
        <v>3104</v>
      </c>
      <c r="E99">
        <f>'rockfish release'!F43</f>
        <v>4627514.5975075318</v>
      </c>
      <c r="F99">
        <f t="shared" si="16"/>
        <v>2151.1658693618983</v>
      </c>
      <c r="G99">
        <f t="shared" si="17"/>
        <v>4216.2851039493207</v>
      </c>
    </row>
    <row r="100" spans="1:7" x14ac:dyDescent="0.25">
      <c r="A100">
        <v>2019</v>
      </c>
      <c r="B100" t="s">
        <v>38</v>
      </c>
      <c r="C100">
        <f>'rockfish release'!D44</f>
        <v>1190</v>
      </c>
      <c r="D100">
        <f>'rockfish release'!E44</f>
        <v>1940</v>
      </c>
      <c r="E100">
        <f>'rockfish release'!F44</f>
        <v>2377508.3449199158</v>
      </c>
      <c r="F100">
        <f t="shared" ref="F100" si="24">SQRT(E100)</f>
        <v>1541.9171005342394</v>
      </c>
      <c r="G100">
        <f t="shared" ref="G100" si="25">1.96*F100</f>
        <v>3022.1575170471092</v>
      </c>
    </row>
    <row r="101" spans="1:7" x14ac:dyDescent="0.25">
      <c r="A101">
        <v>2011</v>
      </c>
      <c r="B101" t="s">
        <v>34</v>
      </c>
      <c r="C101">
        <f>'rockfish release'!D120</f>
        <v>1572</v>
      </c>
      <c r="D101">
        <f>'rockfish release'!E120</f>
        <v>10560</v>
      </c>
      <c r="E101">
        <f>'rockfish release'!F120</f>
        <v>10243465.173480492</v>
      </c>
      <c r="F101">
        <f t="shared" si="16"/>
        <v>3200.5413875593754</v>
      </c>
      <c r="G101">
        <f t="shared" si="17"/>
        <v>6273.0611196163754</v>
      </c>
    </row>
    <row r="102" spans="1:7" x14ac:dyDescent="0.25">
      <c r="A102">
        <v>2012</v>
      </c>
      <c r="B102" t="s">
        <v>34</v>
      </c>
      <c r="C102">
        <f>'rockfish release'!D121</f>
        <v>1193</v>
      </c>
      <c r="D102">
        <f>'rockfish release'!E121</f>
        <v>8693</v>
      </c>
      <c r="E102">
        <f>'rockfish release'!F121</f>
        <v>8530063.2229029126</v>
      </c>
      <c r="F102">
        <f t="shared" si="16"/>
        <v>2920.6271968368219</v>
      </c>
      <c r="G102">
        <f t="shared" si="17"/>
        <v>5724.4293058001704</v>
      </c>
    </row>
    <row r="103" spans="1:7" x14ac:dyDescent="0.25">
      <c r="A103">
        <v>2013</v>
      </c>
      <c r="B103" t="s">
        <v>34</v>
      </c>
      <c r="C103">
        <f>'rockfish release'!D122</f>
        <v>1672</v>
      </c>
      <c r="D103">
        <f>'rockfish release'!E122</f>
        <v>6004</v>
      </c>
      <c r="E103">
        <f>'rockfish release'!F122</f>
        <v>7141794.8915065294</v>
      </c>
      <c r="F103">
        <f t="shared" si="16"/>
        <v>2672.4136827045563</v>
      </c>
      <c r="G103">
        <f t="shared" si="17"/>
        <v>5237.9308181009301</v>
      </c>
    </row>
    <row r="104" spans="1:7" x14ac:dyDescent="0.25">
      <c r="A104">
        <v>2014</v>
      </c>
      <c r="B104" t="s">
        <v>34</v>
      </c>
      <c r="C104">
        <f>'rockfish release'!D123</f>
        <v>1570</v>
      </c>
      <c r="D104">
        <f>'rockfish release'!E123</f>
        <v>7004</v>
      </c>
      <c r="E104">
        <f>'rockfish release'!F123</f>
        <v>10580153.233453427</v>
      </c>
      <c r="F104">
        <f t="shared" si="16"/>
        <v>3252.7147482454448</v>
      </c>
      <c r="G104">
        <f t="shared" si="17"/>
        <v>6375.3209065610718</v>
      </c>
    </row>
    <row r="105" spans="1:7" x14ac:dyDescent="0.25">
      <c r="A105">
        <v>2015</v>
      </c>
      <c r="B105" t="s">
        <v>34</v>
      </c>
      <c r="C105">
        <f>'rockfish release'!D124</f>
        <v>2088</v>
      </c>
      <c r="D105">
        <f>'rockfish release'!E124</f>
        <v>10324</v>
      </c>
      <c r="E105">
        <f>'rockfish release'!F124</f>
        <v>13677033.351405434</v>
      </c>
      <c r="F105">
        <f t="shared" si="16"/>
        <v>3698.2473350771761</v>
      </c>
      <c r="G105">
        <f t="shared" si="17"/>
        <v>7248.5647767512646</v>
      </c>
    </row>
    <row r="106" spans="1:7" x14ac:dyDescent="0.25">
      <c r="A106">
        <v>2016</v>
      </c>
      <c r="B106" t="s">
        <v>34</v>
      </c>
      <c r="C106">
        <f>'rockfish release'!D125</f>
        <v>2900</v>
      </c>
      <c r="D106">
        <f>'rockfish release'!E125</f>
        <v>12814</v>
      </c>
      <c r="E106">
        <f>'rockfish release'!F125</f>
        <v>18793060.350348402</v>
      </c>
      <c r="F106">
        <f t="shared" si="16"/>
        <v>4335.0963484504473</v>
      </c>
      <c r="G106">
        <f t="shared" si="17"/>
        <v>8496.7888429628765</v>
      </c>
    </row>
    <row r="107" spans="1:7" x14ac:dyDescent="0.25">
      <c r="A107">
        <v>2017</v>
      </c>
      <c r="B107" t="s">
        <v>34</v>
      </c>
      <c r="C107">
        <f>'rockfish release'!D126</f>
        <v>1281</v>
      </c>
      <c r="D107">
        <f>'rockfish release'!E126</f>
        <v>8393</v>
      </c>
      <c r="E107">
        <f>'rockfish release'!F126</f>
        <v>15446014.845973944</v>
      </c>
      <c r="F107">
        <f t="shared" si="16"/>
        <v>3930.1418353507224</v>
      </c>
      <c r="G107">
        <f t="shared" si="17"/>
        <v>7703.0779972874161</v>
      </c>
    </row>
    <row r="108" spans="1:7" x14ac:dyDescent="0.25">
      <c r="A108">
        <v>2018</v>
      </c>
      <c r="B108" t="s">
        <v>34</v>
      </c>
      <c r="C108">
        <f>'rockfish release'!D127</f>
        <v>2876</v>
      </c>
      <c r="D108">
        <f>'rockfish release'!E127</f>
        <v>9781</v>
      </c>
      <c r="E108">
        <f>'rockfish release'!F127</f>
        <v>16721361.870053031</v>
      </c>
      <c r="F108">
        <f t="shared" si="16"/>
        <v>4089.1761847654634</v>
      </c>
      <c r="G108">
        <f t="shared" si="17"/>
        <v>8014.7853221403084</v>
      </c>
    </row>
    <row r="109" spans="1:7" x14ac:dyDescent="0.25">
      <c r="A109">
        <v>2019</v>
      </c>
      <c r="B109" t="s">
        <v>34</v>
      </c>
      <c r="C109">
        <f>'rockfish release'!D128</f>
        <v>3435</v>
      </c>
      <c r="D109">
        <f>'rockfish release'!E128</f>
        <v>16208</v>
      </c>
      <c r="E109">
        <f>'rockfish release'!F128</f>
        <v>22984128.714169189</v>
      </c>
      <c r="F109">
        <f t="shared" ref="F109" si="26">SQRT(E109)</f>
        <v>4794.176541823339</v>
      </c>
      <c r="G109">
        <f t="shared" ref="G109" si="27">1.96*F109</f>
        <v>9396.5860219737442</v>
      </c>
    </row>
    <row r="110" spans="1:7" x14ac:dyDescent="0.25">
      <c r="A110">
        <v>2011</v>
      </c>
      <c r="B110" t="s">
        <v>35</v>
      </c>
      <c r="C110">
        <f>'rockfish release'!D141</f>
        <v>1219</v>
      </c>
      <c r="D110">
        <f>'rockfish release'!E141</f>
        <v>4107</v>
      </c>
      <c r="E110">
        <f>'rockfish release'!F141</f>
        <v>4462336.4941161051</v>
      </c>
      <c r="F110">
        <f t="shared" si="16"/>
        <v>2112.4243167782615</v>
      </c>
      <c r="G110">
        <f t="shared" si="17"/>
        <v>4140.3516608853924</v>
      </c>
    </row>
    <row r="111" spans="1:7" x14ac:dyDescent="0.25">
      <c r="A111">
        <v>2012</v>
      </c>
      <c r="B111" t="s">
        <v>35</v>
      </c>
      <c r="C111">
        <f>'rockfish release'!D142</f>
        <v>898</v>
      </c>
      <c r="D111">
        <f>'rockfish release'!E142</f>
        <v>1919</v>
      </c>
      <c r="E111">
        <f>'rockfish release'!F142</f>
        <v>4465471.6612752806</v>
      </c>
      <c r="F111">
        <f t="shared" si="16"/>
        <v>2113.1662644655485</v>
      </c>
      <c r="G111">
        <f t="shared" si="17"/>
        <v>4141.8058783524748</v>
      </c>
    </row>
    <row r="112" spans="1:7" x14ac:dyDescent="0.25">
      <c r="A112">
        <v>2013</v>
      </c>
      <c r="B112" t="s">
        <v>35</v>
      </c>
      <c r="C112">
        <f>'rockfish release'!D143</f>
        <v>624</v>
      </c>
      <c r="D112">
        <f>'rockfish release'!E143</f>
        <v>3055</v>
      </c>
      <c r="E112">
        <f>'rockfish release'!F143</f>
        <v>2822118.5725595499</v>
      </c>
      <c r="F112">
        <f t="shared" si="16"/>
        <v>1679.9162397451696</v>
      </c>
      <c r="G112">
        <f t="shared" si="17"/>
        <v>3292.6358299005324</v>
      </c>
    </row>
    <row r="113" spans="1:7" x14ac:dyDescent="0.25">
      <c r="A113">
        <v>2014</v>
      </c>
      <c r="B113" t="s">
        <v>35</v>
      </c>
      <c r="C113">
        <f>'rockfish release'!D144</f>
        <v>958</v>
      </c>
      <c r="D113">
        <f>'rockfish release'!E144</f>
        <v>3978</v>
      </c>
      <c r="E113">
        <f>'rockfish release'!F144</f>
        <v>10291045.127502535</v>
      </c>
      <c r="F113">
        <f t="shared" si="16"/>
        <v>3207.9658862747488</v>
      </c>
      <c r="G113">
        <f t="shared" si="17"/>
        <v>6287.6131370985077</v>
      </c>
    </row>
    <row r="114" spans="1:7" x14ac:dyDescent="0.25">
      <c r="A114">
        <v>2015</v>
      </c>
      <c r="B114" t="s">
        <v>35</v>
      </c>
      <c r="C114">
        <f>'rockfish release'!D145</f>
        <v>836</v>
      </c>
      <c r="D114">
        <f>'rockfish release'!E145</f>
        <v>2809</v>
      </c>
      <c r="E114">
        <f>'rockfish release'!F145</f>
        <v>4297618.5126947043</v>
      </c>
      <c r="F114">
        <f t="shared" si="16"/>
        <v>2073.0698282244871</v>
      </c>
      <c r="G114">
        <f t="shared" si="17"/>
        <v>4063.2168633199944</v>
      </c>
    </row>
    <row r="115" spans="1:7" x14ac:dyDescent="0.25">
      <c r="A115">
        <v>2016</v>
      </c>
      <c r="B115" t="s">
        <v>35</v>
      </c>
      <c r="C115">
        <f>'rockfish release'!D146</f>
        <v>943</v>
      </c>
      <c r="D115">
        <f>'rockfish release'!E146</f>
        <v>3154</v>
      </c>
      <c r="E115">
        <f>'rockfish release'!F146</f>
        <v>5523251.9605285423</v>
      </c>
      <c r="F115">
        <f t="shared" si="16"/>
        <v>2350.1599861559516</v>
      </c>
      <c r="G115">
        <f t="shared" si="17"/>
        <v>4606.3135728656653</v>
      </c>
    </row>
    <row r="116" spans="1:7" x14ac:dyDescent="0.25">
      <c r="A116">
        <v>2017</v>
      </c>
      <c r="B116" t="s">
        <v>35</v>
      </c>
      <c r="C116">
        <f>'rockfish release'!D147</f>
        <v>461</v>
      </c>
      <c r="D116">
        <f>'rockfish release'!E147</f>
        <v>2557</v>
      </c>
      <c r="E116">
        <f>'rockfish release'!F147</f>
        <v>5349170.3629028955</v>
      </c>
      <c r="F116">
        <f t="shared" si="16"/>
        <v>2312.827352593119</v>
      </c>
      <c r="G116">
        <f t="shared" si="17"/>
        <v>4533.141611082513</v>
      </c>
    </row>
    <row r="117" spans="1:7" x14ac:dyDescent="0.25">
      <c r="A117">
        <v>2018</v>
      </c>
      <c r="B117" t="s">
        <v>35</v>
      </c>
      <c r="C117">
        <f>'rockfish release'!D148</f>
        <v>461</v>
      </c>
      <c r="D117">
        <f>'rockfish release'!E148</f>
        <v>2925</v>
      </c>
      <c r="E117">
        <f>'rockfish release'!F148</f>
        <v>3699480.6094724596</v>
      </c>
      <c r="F117">
        <f t="shared" si="16"/>
        <v>1923.4033922899428</v>
      </c>
      <c r="G117">
        <f t="shared" si="17"/>
        <v>3769.8706488882876</v>
      </c>
    </row>
    <row r="118" spans="1:7" x14ac:dyDescent="0.25">
      <c r="A118">
        <v>2019</v>
      </c>
      <c r="B118" t="s">
        <v>35</v>
      </c>
      <c r="C118">
        <f>'rockfish release'!D149</f>
        <v>1483</v>
      </c>
      <c r="D118">
        <f>'rockfish release'!E149</f>
        <v>4313</v>
      </c>
      <c r="E118">
        <f>'rockfish release'!F149</f>
        <v>6242714.9083703607</v>
      </c>
      <c r="F118">
        <f t="shared" ref="F118" si="28">SQRT(E118)</f>
        <v>2498.5425568459627</v>
      </c>
      <c r="G118">
        <f t="shared" ref="G118" si="29">1.96*F118</f>
        <v>4897.1434114180865</v>
      </c>
    </row>
    <row r="119" spans="1:7" x14ac:dyDescent="0.25">
      <c r="A119">
        <v>2011</v>
      </c>
      <c r="B119" t="s">
        <v>36</v>
      </c>
      <c r="C119">
        <f>'rockfish release'!D162</f>
        <v>376</v>
      </c>
      <c r="D119">
        <f>'rockfish release'!E162</f>
        <v>1589</v>
      </c>
      <c r="E119">
        <f>'rockfish release'!F162</f>
        <v>860274.67217117141</v>
      </c>
      <c r="F119">
        <f t="shared" si="16"/>
        <v>927.50993103641292</v>
      </c>
      <c r="G119">
        <f t="shared" si="17"/>
        <v>1817.9194648313694</v>
      </c>
    </row>
    <row r="120" spans="1:7" x14ac:dyDescent="0.25">
      <c r="A120">
        <v>2012</v>
      </c>
      <c r="B120" t="s">
        <v>36</v>
      </c>
      <c r="C120">
        <f>'rockfish release'!D163</f>
        <v>895</v>
      </c>
      <c r="D120">
        <f>'rockfish release'!E163</f>
        <v>2216</v>
      </c>
      <c r="E120">
        <f>'rockfish release'!F163</f>
        <v>2690123.8029699745</v>
      </c>
      <c r="F120">
        <f t="shared" si="16"/>
        <v>1640.1596882529379</v>
      </c>
      <c r="G120">
        <f t="shared" si="17"/>
        <v>3214.7129889757584</v>
      </c>
    </row>
    <row r="121" spans="1:7" x14ac:dyDescent="0.25">
      <c r="A121">
        <v>2013</v>
      </c>
      <c r="B121" t="s">
        <v>36</v>
      </c>
      <c r="C121">
        <f>'rockfish release'!D164</f>
        <v>534</v>
      </c>
      <c r="D121">
        <f>'rockfish release'!E164</f>
        <v>1348</v>
      </c>
      <c r="E121">
        <f>'rockfish release'!F164</f>
        <v>1144050.7890600588</v>
      </c>
      <c r="F121">
        <f t="shared" si="16"/>
        <v>1069.6030988455759</v>
      </c>
      <c r="G121">
        <f t="shared" si="17"/>
        <v>2096.4220737373289</v>
      </c>
    </row>
    <row r="122" spans="1:7" x14ac:dyDescent="0.25">
      <c r="A122">
        <v>2014</v>
      </c>
      <c r="B122" t="s">
        <v>36</v>
      </c>
      <c r="C122">
        <f>'rockfish release'!D165</f>
        <v>714</v>
      </c>
      <c r="D122">
        <f>'rockfish release'!E165</f>
        <v>2660</v>
      </c>
      <c r="E122">
        <f>'rockfish release'!F165</f>
        <v>5042771.9787577679</v>
      </c>
      <c r="F122">
        <f t="shared" si="16"/>
        <v>2245.6117159379464</v>
      </c>
      <c r="G122">
        <f t="shared" si="17"/>
        <v>4401.3989632383746</v>
      </c>
    </row>
    <row r="123" spans="1:7" x14ac:dyDescent="0.25">
      <c r="A123">
        <v>2015</v>
      </c>
      <c r="B123" t="s">
        <v>36</v>
      </c>
      <c r="C123">
        <f>'rockfish release'!D166</f>
        <v>563</v>
      </c>
      <c r="D123">
        <f>'rockfish release'!E166</f>
        <v>2007</v>
      </c>
      <c r="E123">
        <f>'rockfish release'!F166</f>
        <v>2188179.4048518627</v>
      </c>
      <c r="F123">
        <f t="shared" si="16"/>
        <v>1479.2496087043128</v>
      </c>
      <c r="G123">
        <f t="shared" si="17"/>
        <v>2899.3292330604531</v>
      </c>
    </row>
    <row r="124" spans="1:7" x14ac:dyDescent="0.25">
      <c r="A124">
        <v>2016</v>
      </c>
      <c r="B124" t="s">
        <v>36</v>
      </c>
      <c r="C124">
        <f>'rockfish release'!D167</f>
        <v>901</v>
      </c>
      <c r="D124">
        <f>'rockfish release'!E167</f>
        <v>2872</v>
      </c>
      <c r="E124">
        <f>'rockfish release'!F167</f>
        <v>3573544.0431311363</v>
      </c>
      <c r="F124">
        <f t="shared" si="16"/>
        <v>1890.3819833914881</v>
      </c>
      <c r="G124">
        <f t="shared" si="17"/>
        <v>3705.1486874473167</v>
      </c>
    </row>
    <row r="125" spans="1:7" x14ac:dyDescent="0.25">
      <c r="A125">
        <v>2017</v>
      </c>
      <c r="B125" t="s">
        <v>36</v>
      </c>
      <c r="C125">
        <f>'rockfish release'!D168</f>
        <v>841</v>
      </c>
      <c r="D125">
        <f>'rockfish release'!E168</f>
        <v>2573</v>
      </c>
      <c r="E125">
        <f>'rockfish release'!F168</f>
        <v>2662588.0086436355</v>
      </c>
      <c r="F125">
        <f t="shared" si="16"/>
        <v>1631.7438550960244</v>
      </c>
      <c r="G125">
        <f t="shared" si="17"/>
        <v>3198.2179559882079</v>
      </c>
    </row>
    <row r="126" spans="1:7" x14ac:dyDescent="0.25">
      <c r="A126">
        <v>2018</v>
      </c>
      <c r="B126" t="s">
        <v>36</v>
      </c>
      <c r="C126">
        <f>'rockfish release'!D169</f>
        <v>723</v>
      </c>
      <c r="D126">
        <f>'rockfish release'!E169</f>
        <v>1929</v>
      </c>
      <c r="E126">
        <f>'rockfish release'!F169</f>
        <v>3169096.5957457409</v>
      </c>
      <c r="F126">
        <f t="shared" si="16"/>
        <v>1780.1956622084385</v>
      </c>
      <c r="G126">
        <f t="shared" si="17"/>
        <v>3489.1834979285395</v>
      </c>
    </row>
    <row r="127" spans="1:7" x14ac:dyDescent="0.25">
      <c r="A127">
        <v>2019</v>
      </c>
      <c r="B127" t="s">
        <v>36</v>
      </c>
      <c r="C127">
        <f>'rockfish release'!D170</f>
        <v>936</v>
      </c>
      <c r="D127">
        <f>'rockfish release'!E170</f>
        <v>3632</v>
      </c>
      <c r="E127">
        <f>'rockfish release'!F170</f>
        <v>4118182.9809709843</v>
      </c>
      <c r="F127">
        <f t="shared" ref="F127" si="30">SQRT(E127)</f>
        <v>2029.3306731459475</v>
      </c>
      <c r="G127">
        <f t="shared" ref="G127" si="31">1.96*F127</f>
        <v>3977.4881193660572</v>
      </c>
    </row>
    <row r="128" spans="1:7" x14ac:dyDescent="0.25">
      <c r="A128">
        <v>2011</v>
      </c>
      <c r="B128" t="s">
        <v>37</v>
      </c>
      <c r="C128">
        <f>'rockfish release'!D183</f>
        <v>594</v>
      </c>
      <c r="D128">
        <f>'rockfish release'!E183</f>
        <v>2279</v>
      </c>
      <c r="E128">
        <f>'rockfish release'!F183</f>
        <v>3022142.339654645</v>
      </c>
      <c r="F128">
        <f t="shared" si="16"/>
        <v>1738.4309993941793</v>
      </c>
      <c r="G128">
        <f t="shared" si="17"/>
        <v>3407.3247588125914</v>
      </c>
    </row>
    <row r="129" spans="1:7" x14ac:dyDescent="0.25">
      <c r="A129">
        <v>2012</v>
      </c>
      <c r="B129" t="s">
        <v>37</v>
      </c>
      <c r="C129">
        <f>'rockfish release'!D184</f>
        <v>621</v>
      </c>
      <c r="D129">
        <f>'rockfish release'!E184</f>
        <v>3050</v>
      </c>
      <c r="E129">
        <f>'rockfish release'!F184</f>
        <v>4612223.5139689855</v>
      </c>
      <c r="F129">
        <f t="shared" si="16"/>
        <v>2147.6087897866746</v>
      </c>
      <c r="G129">
        <f t="shared" si="17"/>
        <v>4209.3132279818819</v>
      </c>
    </row>
    <row r="130" spans="1:7" x14ac:dyDescent="0.25">
      <c r="A130">
        <v>2013</v>
      </c>
      <c r="B130" t="s">
        <v>37</v>
      </c>
      <c r="C130">
        <f>'rockfish release'!D185</f>
        <v>604</v>
      </c>
      <c r="D130">
        <f>'rockfish release'!E185</f>
        <v>2062</v>
      </c>
      <c r="E130">
        <f>'rockfish release'!F185</f>
        <v>3790477.1352272108</v>
      </c>
      <c r="F130">
        <f t="shared" si="16"/>
        <v>1946.9147734883545</v>
      </c>
      <c r="G130">
        <f t="shared" si="17"/>
        <v>3815.9529560371748</v>
      </c>
    </row>
    <row r="131" spans="1:7" x14ac:dyDescent="0.25">
      <c r="A131">
        <v>2014</v>
      </c>
      <c r="B131" t="s">
        <v>37</v>
      </c>
      <c r="C131">
        <f>'rockfish release'!D186</f>
        <v>794</v>
      </c>
      <c r="D131">
        <f>'rockfish release'!E186</f>
        <v>2433</v>
      </c>
      <c r="E131">
        <f>'rockfish release'!F186</f>
        <v>3284457.6767517617</v>
      </c>
      <c r="F131">
        <f t="shared" si="16"/>
        <v>1812.307279892613</v>
      </c>
      <c r="G131">
        <f t="shared" si="17"/>
        <v>3552.1222685895214</v>
      </c>
    </row>
    <row r="132" spans="1:7" x14ac:dyDescent="0.25">
      <c r="A132">
        <v>2015</v>
      </c>
      <c r="B132" t="s">
        <v>37</v>
      </c>
      <c r="C132">
        <f>'rockfish release'!D187</f>
        <v>736</v>
      </c>
      <c r="D132">
        <f>'rockfish release'!E187</f>
        <v>2882</v>
      </c>
      <c r="E132">
        <f>'rockfish release'!F187</f>
        <v>6155622.3499739645</v>
      </c>
      <c r="F132">
        <f t="shared" si="16"/>
        <v>2481.0526697299201</v>
      </c>
      <c r="G132">
        <f t="shared" si="17"/>
        <v>4862.8632326706438</v>
      </c>
    </row>
    <row r="133" spans="1:7" x14ac:dyDescent="0.25">
      <c r="A133">
        <v>2016</v>
      </c>
      <c r="B133" t="s">
        <v>37</v>
      </c>
      <c r="C133">
        <f>'rockfish release'!D188</f>
        <v>1017</v>
      </c>
      <c r="D133">
        <f>'rockfish release'!E188</f>
        <v>3510</v>
      </c>
      <c r="E133">
        <f>'rockfish release'!F188</f>
        <v>7200846.5545545341</v>
      </c>
      <c r="F133">
        <f t="shared" si="16"/>
        <v>2683.4393144907403</v>
      </c>
      <c r="G133">
        <f t="shared" si="17"/>
        <v>5259.5410564018512</v>
      </c>
    </row>
    <row r="134" spans="1:7" x14ac:dyDescent="0.25">
      <c r="A134">
        <v>2017</v>
      </c>
      <c r="B134" t="s">
        <v>37</v>
      </c>
      <c r="C134">
        <f>'rockfish release'!D189</f>
        <v>669</v>
      </c>
      <c r="D134">
        <f>'rockfish release'!E189</f>
        <v>2398</v>
      </c>
      <c r="E134">
        <f>'rockfish release'!F189</f>
        <v>4308364.920951955</v>
      </c>
      <c r="F134">
        <f t="shared" si="16"/>
        <v>2075.6601169150877</v>
      </c>
      <c r="G134">
        <f t="shared" si="17"/>
        <v>4068.2938291535716</v>
      </c>
    </row>
    <row r="135" spans="1:7" x14ac:dyDescent="0.25">
      <c r="A135">
        <v>2018</v>
      </c>
      <c r="B135" t="s">
        <v>37</v>
      </c>
      <c r="C135">
        <f>'rockfish release'!D190</f>
        <v>1046</v>
      </c>
      <c r="D135">
        <f>'rockfish release'!E190</f>
        <v>1934</v>
      </c>
      <c r="E135">
        <f>'rockfish release'!F190</f>
        <v>7387083.6182542816</v>
      </c>
      <c r="F135">
        <f t="shared" si="16"/>
        <v>2717.9189866981469</v>
      </c>
      <c r="G135">
        <f t="shared" si="17"/>
        <v>5327.121213928368</v>
      </c>
    </row>
    <row r="136" spans="1:7" x14ac:dyDescent="0.25">
      <c r="A136">
        <v>2019</v>
      </c>
      <c r="B136" t="s">
        <v>37</v>
      </c>
      <c r="C136">
        <f>'rockfish release'!D191</f>
        <v>1837</v>
      </c>
      <c r="D136">
        <f>'rockfish release'!E191</f>
        <v>3515</v>
      </c>
      <c r="E136">
        <f>'rockfish release'!F191</f>
        <v>5109325.6027617706</v>
      </c>
      <c r="F136">
        <f t="shared" ref="F136" si="32">SQRT(E136)</f>
        <v>2260.3817382826669</v>
      </c>
      <c r="G136">
        <f t="shared" ref="G136" si="33">1.96*F136</f>
        <v>4430.3482070340269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6BBE-BEA9-4A2C-A98C-67B806577655}">
  <sheetPr>
    <tabColor theme="9"/>
  </sheetPr>
  <dimension ref="A1:X331"/>
  <sheetViews>
    <sheetView zoomScale="85" zoomScaleNormal="85" workbookViewId="0">
      <pane ySplit="1" topLeftCell="A269" activePane="bottomLeft" state="frozen"/>
      <selection pane="bottomLeft" activeCell="I297" sqref="I297:J308"/>
    </sheetView>
  </sheetViews>
  <sheetFormatPr defaultRowHeight="15" x14ac:dyDescent="0.25"/>
  <cols>
    <col min="3" max="5" width="12.42578125" customWidth="1"/>
    <col min="6" max="6" width="15.7109375" customWidth="1"/>
    <col min="7" max="7" width="11.42578125" customWidth="1"/>
    <col min="8" max="8" width="14" customWidth="1"/>
    <col min="9" max="10" width="12.42578125" customWidth="1"/>
    <col min="11" max="11" width="16.85546875" style="1" customWidth="1"/>
    <col min="12" max="12" width="13.140625" style="1" customWidth="1"/>
    <col min="13" max="13" width="12" bestFit="1" customWidth="1"/>
    <col min="14" max="15" width="13.140625" customWidth="1"/>
    <col min="16" max="16" width="11.85546875" style="1" customWidth="1"/>
    <col min="17" max="17" width="0.140625" customWidth="1"/>
    <col min="18" max="18" width="8.7109375" style="1" customWidth="1"/>
    <col min="19" max="19" width="10.5703125" customWidth="1"/>
    <col min="21" max="21" width="10.5703125" bestFit="1" customWidth="1"/>
  </cols>
  <sheetData>
    <row r="1" spans="1:22" s="4" customFormat="1" ht="93" customHeight="1" x14ac:dyDescent="0.35">
      <c r="A1" s="4" t="s">
        <v>0</v>
      </c>
      <c r="B1" s="4" t="s">
        <v>1</v>
      </c>
      <c r="C1" s="4" t="s">
        <v>2</v>
      </c>
      <c r="D1" s="4" t="s">
        <v>98</v>
      </c>
      <c r="E1" s="4" t="s">
        <v>113</v>
      </c>
      <c r="F1" s="4" t="s">
        <v>114</v>
      </c>
      <c r="G1" s="4" t="s">
        <v>115</v>
      </c>
      <c r="H1" s="4" t="s">
        <v>116</v>
      </c>
      <c r="I1" s="4" t="s">
        <v>40</v>
      </c>
      <c r="J1" s="4" t="s">
        <v>41</v>
      </c>
      <c r="K1" s="27" t="s">
        <v>103</v>
      </c>
      <c r="L1" s="27" t="s">
        <v>104</v>
      </c>
      <c r="M1" s="4" t="s">
        <v>105</v>
      </c>
      <c r="N1" s="4" t="s">
        <v>106</v>
      </c>
      <c r="O1" s="4" t="s">
        <v>107</v>
      </c>
      <c r="P1" s="15" t="s">
        <v>108</v>
      </c>
      <c r="Q1" s="4" t="s">
        <v>109</v>
      </c>
      <c r="R1" s="15" t="s">
        <v>110</v>
      </c>
      <c r="U1" s="25"/>
      <c r="V1" t="s">
        <v>39</v>
      </c>
    </row>
    <row r="2" spans="1:22" s="4" customFormat="1" ht="19.5" customHeight="1" x14ac:dyDescent="0.25">
      <c r="K2" s="27"/>
      <c r="L2" s="27"/>
      <c r="P2" s="15"/>
      <c r="R2" s="15"/>
      <c r="U2" s="25"/>
      <c r="V2"/>
    </row>
    <row r="3" spans="1:22" x14ac:dyDescent="0.25">
      <c r="A3" t="s">
        <v>149</v>
      </c>
      <c r="B3">
        <v>1999</v>
      </c>
      <c r="C3" t="s">
        <v>31</v>
      </c>
      <c r="D3" s="18">
        <v>770</v>
      </c>
      <c r="E3" s="1"/>
      <c r="F3" s="1"/>
      <c r="G3" s="1"/>
      <c r="H3" s="1"/>
      <c r="I3" s="26">
        <v>0.65168523683747703</v>
      </c>
      <c r="J3" s="26">
        <v>3.9278963E-2</v>
      </c>
      <c r="K3" s="18">
        <f t="shared" ref="K3:K46" si="0">D3/I3</f>
        <v>1181.552007740248</v>
      </c>
      <c r="L3" s="1">
        <f t="shared" ref="L3:L15" si="1">(D3^2)*J3*(1/(I3^4))</f>
        <v>129118.93437544322</v>
      </c>
      <c r="M3" s="13">
        <f>SQRT(L3)</f>
        <v>359.33123211800449</v>
      </c>
      <c r="N3" s="43">
        <f>(1.96*M3)</f>
        <v>704.28921495128884</v>
      </c>
      <c r="O3" s="29">
        <f t="shared" ref="O3:O47" si="2">K3-D3</f>
        <v>411.55200774024797</v>
      </c>
      <c r="P3" s="1">
        <f>L3</f>
        <v>129118.93437544322</v>
      </c>
      <c r="Q3">
        <f>SQRT(P3)</f>
        <v>359.33123211800449</v>
      </c>
      <c r="R3" s="1">
        <f>(1.96*Q3)</f>
        <v>704.28921495128884</v>
      </c>
      <c r="U3" s="26"/>
      <c r="V3" t="s">
        <v>151</v>
      </c>
    </row>
    <row r="4" spans="1:22" x14ac:dyDescent="0.25">
      <c r="A4" t="s">
        <v>149</v>
      </c>
      <c r="B4">
        <v>2000</v>
      </c>
      <c r="C4" t="s">
        <v>31</v>
      </c>
      <c r="D4" s="18">
        <v>2000</v>
      </c>
      <c r="E4" s="1"/>
      <c r="F4" s="1"/>
      <c r="G4" s="1"/>
      <c r="H4" s="1"/>
      <c r="I4" s="26">
        <v>0.65168523683747703</v>
      </c>
      <c r="J4" s="26">
        <v>3.9278963E-2</v>
      </c>
      <c r="K4" s="18">
        <f t="shared" si="0"/>
        <v>3068.9662538707739</v>
      </c>
      <c r="L4" s="1">
        <f t="shared" si="1"/>
        <v>871100.92343021231</v>
      </c>
      <c r="M4" s="13">
        <f t="shared" ref="M4:M59" si="3">SQRT(L4)</f>
        <v>933.32787563118052</v>
      </c>
      <c r="N4" s="43">
        <f t="shared" ref="N4:N59" si="4">(1.96*M4)</f>
        <v>1829.3226362371138</v>
      </c>
      <c r="O4" s="29">
        <f t="shared" si="2"/>
        <v>1068.9662538707739</v>
      </c>
      <c r="P4" s="1">
        <f t="shared" ref="P4:P48" si="5">L4</f>
        <v>871100.92343021231</v>
      </c>
      <c r="Q4">
        <f t="shared" ref="Q4:Q48" si="6">SQRT(P4)</f>
        <v>933.32787563118052</v>
      </c>
      <c r="R4" s="1">
        <f t="shared" ref="R4:R48" si="7">(1.96*Q4)</f>
        <v>1829.3226362371138</v>
      </c>
      <c r="U4" s="13"/>
      <c r="V4" s="31" t="s">
        <v>50</v>
      </c>
    </row>
    <row r="5" spans="1:22" x14ac:dyDescent="0.25">
      <c r="A5" t="s">
        <v>149</v>
      </c>
      <c r="B5">
        <v>2001</v>
      </c>
      <c r="C5" t="s">
        <v>31</v>
      </c>
      <c r="D5" s="18">
        <v>910</v>
      </c>
      <c r="E5" s="1"/>
      <c r="F5" s="1"/>
      <c r="G5" s="1"/>
      <c r="H5" s="1"/>
      <c r="I5" s="26">
        <v>0.65168523683747703</v>
      </c>
      <c r="J5" s="26">
        <v>3.9278963E-2</v>
      </c>
      <c r="K5" s="18">
        <f t="shared" si="0"/>
        <v>1396.3796455112022</v>
      </c>
      <c r="L5" s="1">
        <f t="shared" si="1"/>
        <v>180339.66867313968</v>
      </c>
      <c r="M5" s="13">
        <f t="shared" si="3"/>
        <v>424.66418341218707</v>
      </c>
      <c r="N5" s="43">
        <f t="shared" si="4"/>
        <v>832.34179948788665</v>
      </c>
      <c r="O5" s="29">
        <f t="shared" si="2"/>
        <v>486.37964551120217</v>
      </c>
      <c r="P5" s="1">
        <f t="shared" si="5"/>
        <v>180339.66867313968</v>
      </c>
      <c r="Q5">
        <f t="shared" si="6"/>
        <v>424.66418341218707</v>
      </c>
      <c r="R5" s="1">
        <f t="shared" si="7"/>
        <v>832.34179948788665</v>
      </c>
    </row>
    <row r="6" spans="1:22" x14ac:dyDescent="0.25">
      <c r="A6" t="s">
        <v>149</v>
      </c>
      <c r="B6">
        <v>2002</v>
      </c>
      <c r="C6" t="s">
        <v>31</v>
      </c>
      <c r="D6" s="18">
        <v>708</v>
      </c>
      <c r="E6" s="1"/>
      <c r="F6" s="1"/>
      <c r="G6" s="1"/>
      <c r="H6" s="1"/>
      <c r="I6" s="26">
        <v>0.65168523683747703</v>
      </c>
      <c r="J6" s="26">
        <v>3.9278963E-2</v>
      </c>
      <c r="K6" s="18">
        <f t="shared" si="0"/>
        <v>1086.4140538702541</v>
      </c>
      <c r="L6" s="1">
        <f t="shared" si="1"/>
        <v>109162.88332058047</v>
      </c>
      <c r="M6" s="13">
        <f t="shared" si="3"/>
        <v>330.39806797343789</v>
      </c>
      <c r="N6" s="43">
        <f t="shared" si="4"/>
        <v>647.5802132279382</v>
      </c>
      <c r="O6" s="29">
        <f t="shared" si="2"/>
        <v>378.41405387025407</v>
      </c>
      <c r="P6" s="1">
        <f t="shared" si="5"/>
        <v>109162.88332058047</v>
      </c>
      <c r="Q6">
        <f t="shared" si="6"/>
        <v>330.39806797343789</v>
      </c>
      <c r="R6" s="1">
        <f t="shared" si="7"/>
        <v>647.5802132279382</v>
      </c>
    </row>
    <row r="7" spans="1:22" x14ac:dyDescent="0.25">
      <c r="A7" t="s">
        <v>149</v>
      </c>
      <c r="B7">
        <v>2003</v>
      </c>
      <c r="C7" t="s">
        <v>31</v>
      </c>
      <c r="D7" s="18">
        <v>818</v>
      </c>
      <c r="E7" s="1"/>
      <c r="F7" s="1"/>
      <c r="G7" s="1"/>
      <c r="H7" s="1"/>
      <c r="I7" s="26">
        <v>0.65168523683747703</v>
      </c>
      <c r="J7" s="26">
        <v>3.9278963E-2</v>
      </c>
      <c r="K7" s="18">
        <f t="shared" si="0"/>
        <v>1255.2071978331467</v>
      </c>
      <c r="L7" s="1">
        <f t="shared" si="1"/>
        <v>145718.63357232933</v>
      </c>
      <c r="M7" s="13">
        <f t="shared" si="3"/>
        <v>381.73110113315278</v>
      </c>
      <c r="N7" s="43">
        <f t="shared" si="4"/>
        <v>748.19295822097945</v>
      </c>
      <c r="O7" s="29">
        <f t="shared" si="2"/>
        <v>437.20719783314667</v>
      </c>
      <c r="P7" s="1">
        <f t="shared" si="5"/>
        <v>145718.63357232933</v>
      </c>
      <c r="Q7">
        <f t="shared" si="6"/>
        <v>381.73110113315278</v>
      </c>
      <c r="R7" s="1">
        <f t="shared" si="7"/>
        <v>748.19295822097945</v>
      </c>
    </row>
    <row r="8" spans="1:22" x14ac:dyDescent="0.25">
      <c r="A8" t="s">
        <v>149</v>
      </c>
      <c r="B8">
        <v>2004</v>
      </c>
      <c r="C8" t="s">
        <v>31</v>
      </c>
      <c r="D8" s="18">
        <v>758</v>
      </c>
      <c r="E8" s="1"/>
      <c r="F8" s="1"/>
      <c r="G8" s="1"/>
      <c r="H8" s="1"/>
      <c r="I8" s="26">
        <v>0.65168523683747703</v>
      </c>
      <c r="J8" s="26">
        <v>3.9278963E-2</v>
      </c>
      <c r="K8" s="18">
        <f t="shared" si="0"/>
        <v>1163.1382102170232</v>
      </c>
      <c r="L8" s="1">
        <f t="shared" si="1"/>
        <v>125125.80774243911</v>
      </c>
      <c r="M8" s="13">
        <f t="shared" si="3"/>
        <v>353.73126486421739</v>
      </c>
      <c r="N8" s="43">
        <f t="shared" si="4"/>
        <v>693.3132791338661</v>
      </c>
      <c r="O8" s="29">
        <f t="shared" si="2"/>
        <v>405.13821021702324</v>
      </c>
      <c r="P8" s="1">
        <f t="shared" si="5"/>
        <v>125125.80774243911</v>
      </c>
      <c r="Q8">
        <f t="shared" si="6"/>
        <v>353.73126486421739</v>
      </c>
      <c r="R8" s="1">
        <f t="shared" si="7"/>
        <v>693.3132791338661</v>
      </c>
    </row>
    <row r="9" spans="1:22" x14ac:dyDescent="0.25">
      <c r="A9" t="s">
        <v>149</v>
      </c>
      <c r="B9">
        <v>2005</v>
      </c>
      <c r="C9" t="s">
        <v>31</v>
      </c>
      <c r="D9" s="18">
        <v>1426</v>
      </c>
      <c r="E9" s="1"/>
      <c r="F9" s="1"/>
      <c r="G9" s="1"/>
      <c r="H9" s="1"/>
      <c r="I9" s="26">
        <v>0.65168523683747703</v>
      </c>
      <c r="J9" s="26">
        <v>3.9278963E-2</v>
      </c>
      <c r="K9" s="18">
        <f t="shared" si="0"/>
        <v>2188.1729390098617</v>
      </c>
      <c r="L9" s="1">
        <f t="shared" si="1"/>
        <v>442840.70534329361</v>
      </c>
      <c r="M9" s="13">
        <f t="shared" si="3"/>
        <v>665.46277532503166</v>
      </c>
      <c r="N9" s="43">
        <f t="shared" si="4"/>
        <v>1304.307039637062</v>
      </c>
      <c r="O9" s="29">
        <f t="shared" si="2"/>
        <v>762.17293900986169</v>
      </c>
      <c r="P9" s="1">
        <f t="shared" si="5"/>
        <v>442840.70534329361</v>
      </c>
      <c r="Q9">
        <f t="shared" si="6"/>
        <v>665.46277532503166</v>
      </c>
      <c r="R9" s="1">
        <f t="shared" si="7"/>
        <v>1304.307039637062</v>
      </c>
    </row>
    <row r="10" spans="1:22" x14ac:dyDescent="0.25">
      <c r="A10" t="s">
        <v>149</v>
      </c>
      <c r="B10">
        <v>2006</v>
      </c>
      <c r="C10" t="s">
        <v>31</v>
      </c>
      <c r="D10" s="18">
        <v>842</v>
      </c>
      <c r="E10" s="1"/>
      <c r="F10" s="1"/>
      <c r="G10" s="1"/>
      <c r="H10" s="1"/>
      <c r="I10" s="26">
        <v>0.65168523683747703</v>
      </c>
      <c r="J10" s="26">
        <v>3.9278963E-2</v>
      </c>
      <c r="K10" s="18">
        <f t="shared" si="0"/>
        <v>1292.0347928795959</v>
      </c>
      <c r="L10" s="1">
        <f t="shared" si="1"/>
        <v>154394.79876969426</v>
      </c>
      <c r="M10" s="13">
        <f t="shared" si="3"/>
        <v>392.93103564072698</v>
      </c>
      <c r="N10" s="43">
        <f t="shared" si="4"/>
        <v>770.14482985582481</v>
      </c>
      <c r="O10" s="29">
        <f t="shared" si="2"/>
        <v>450.0347928795959</v>
      </c>
      <c r="P10" s="1">
        <f t="shared" si="5"/>
        <v>154394.79876969426</v>
      </c>
      <c r="Q10">
        <f t="shared" si="6"/>
        <v>392.93103564072698</v>
      </c>
      <c r="R10" s="1">
        <f t="shared" si="7"/>
        <v>770.14482985582481</v>
      </c>
    </row>
    <row r="11" spans="1:22" x14ac:dyDescent="0.25">
      <c r="A11" t="s">
        <v>149</v>
      </c>
      <c r="B11">
        <v>2007</v>
      </c>
      <c r="C11" t="s">
        <v>31</v>
      </c>
      <c r="D11" s="18">
        <v>2835</v>
      </c>
      <c r="E11" s="1"/>
      <c r="F11" s="1"/>
      <c r="G11" s="1"/>
      <c r="H11" s="1"/>
      <c r="I11" s="26">
        <v>0.65168523683747703</v>
      </c>
      <c r="J11" s="26">
        <v>3.9278963E-2</v>
      </c>
      <c r="K11" s="18">
        <f t="shared" si="0"/>
        <v>4350.2596648618219</v>
      </c>
      <c r="L11" s="1">
        <f t="shared" si="1"/>
        <v>1750308.529829097</v>
      </c>
      <c r="M11" s="13">
        <f t="shared" si="3"/>
        <v>1322.9922637071984</v>
      </c>
      <c r="N11" s="43">
        <f t="shared" si="4"/>
        <v>2593.0648368661086</v>
      </c>
      <c r="O11" s="29">
        <f t="shared" si="2"/>
        <v>1515.2596648618219</v>
      </c>
      <c r="P11" s="1">
        <f t="shared" si="5"/>
        <v>1750308.529829097</v>
      </c>
      <c r="Q11">
        <f t="shared" si="6"/>
        <v>1322.9922637071984</v>
      </c>
      <c r="R11" s="1">
        <f t="shared" si="7"/>
        <v>2593.0648368661086</v>
      </c>
    </row>
    <row r="12" spans="1:22" x14ac:dyDescent="0.25">
      <c r="A12" t="s">
        <v>149</v>
      </c>
      <c r="B12">
        <v>2008</v>
      </c>
      <c r="C12" t="s">
        <v>31</v>
      </c>
      <c r="D12" s="18">
        <v>1487</v>
      </c>
      <c r="E12" s="1"/>
      <c r="F12" s="1"/>
      <c r="G12" s="1"/>
      <c r="H12" s="1"/>
      <c r="I12" s="26">
        <v>0.65168523683747703</v>
      </c>
      <c r="J12" s="26">
        <v>3.9278963E-2</v>
      </c>
      <c r="K12" s="18">
        <f t="shared" si="0"/>
        <v>2281.7764097529202</v>
      </c>
      <c r="L12" s="1">
        <f t="shared" si="1"/>
        <v>481537.83944006474</v>
      </c>
      <c r="M12" s="13">
        <f t="shared" si="3"/>
        <v>693.92927553178265</v>
      </c>
      <c r="N12" s="43">
        <f t="shared" si="4"/>
        <v>1360.1013800422941</v>
      </c>
      <c r="O12" s="29">
        <f t="shared" si="2"/>
        <v>794.77640975292024</v>
      </c>
      <c r="P12" s="1">
        <f t="shared" si="5"/>
        <v>481537.83944006474</v>
      </c>
      <c r="Q12">
        <f t="shared" si="6"/>
        <v>693.92927553178265</v>
      </c>
      <c r="R12" s="1">
        <f t="shared" si="7"/>
        <v>1360.1013800422941</v>
      </c>
    </row>
    <row r="13" spans="1:22" x14ac:dyDescent="0.25">
      <c r="A13" t="s">
        <v>149</v>
      </c>
      <c r="B13">
        <v>2009</v>
      </c>
      <c r="C13" t="s">
        <v>31</v>
      </c>
      <c r="D13" s="18">
        <v>1564</v>
      </c>
      <c r="E13" s="1"/>
      <c r="F13" s="1"/>
      <c r="G13" s="1"/>
      <c r="H13" s="1"/>
      <c r="I13" s="26">
        <v>0.65168523683747703</v>
      </c>
      <c r="J13" s="26">
        <v>3.9278963E-2</v>
      </c>
      <c r="K13" s="18">
        <f t="shared" si="0"/>
        <v>2399.9316105269454</v>
      </c>
      <c r="L13" s="1">
        <f t="shared" si="1"/>
        <v>532699.12109973712</v>
      </c>
      <c r="M13" s="13">
        <f t="shared" si="3"/>
        <v>729.86239874358307</v>
      </c>
      <c r="N13" s="43">
        <f t="shared" si="4"/>
        <v>1430.5303015374227</v>
      </c>
      <c r="O13" s="29">
        <f t="shared" si="2"/>
        <v>835.93161052694541</v>
      </c>
      <c r="P13" s="1">
        <f t="shared" si="5"/>
        <v>532699.12109973712</v>
      </c>
      <c r="Q13">
        <f t="shared" si="6"/>
        <v>729.86239874358307</v>
      </c>
      <c r="R13" s="1">
        <f t="shared" si="7"/>
        <v>1430.5303015374227</v>
      </c>
    </row>
    <row r="14" spans="1:22" x14ac:dyDescent="0.25">
      <c r="A14" t="s">
        <v>149</v>
      </c>
      <c r="B14">
        <v>2010</v>
      </c>
      <c r="C14" t="s">
        <v>31</v>
      </c>
      <c r="D14" s="18">
        <v>1405</v>
      </c>
      <c r="E14" s="1"/>
      <c r="F14" s="1"/>
      <c r="G14" s="1"/>
      <c r="H14" s="1"/>
      <c r="I14" s="26">
        <v>0.65168523683747703</v>
      </c>
      <c r="J14" s="26">
        <v>3.9278963E-2</v>
      </c>
      <c r="K14" s="18">
        <f t="shared" si="0"/>
        <v>2155.9487933442188</v>
      </c>
      <c r="L14" s="1">
        <f t="shared" si="1"/>
        <v>429893.75009358121</v>
      </c>
      <c r="M14" s="13">
        <f t="shared" si="3"/>
        <v>655.66283263090429</v>
      </c>
      <c r="N14" s="43">
        <f t="shared" si="4"/>
        <v>1285.0991519565723</v>
      </c>
      <c r="O14" s="29">
        <f t="shared" si="2"/>
        <v>750.94879334421876</v>
      </c>
      <c r="P14" s="1">
        <f t="shared" si="5"/>
        <v>429893.75009358121</v>
      </c>
      <c r="Q14">
        <f t="shared" si="6"/>
        <v>655.66283263090429</v>
      </c>
      <c r="R14" s="1">
        <f t="shared" si="7"/>
        <v>1285.0991519565723</v>
      </c>
    </row>
    <row r="15" spans="1:22" x14ac:dyDescent="0.25">
      <c r="A15" t="s">
        <v>149</v>
      </c>
      <c r="B15">
        <v>2011</v>
      </c>
      <c r="C15" t="s">
        <v>31</v>
      </c>
      <c r="D15" s="18">
        <v>2417</v>
      </c>
      <c r="E15" s="43">
        <v>1092</v>
      </c>
      <c r="F15" s="43">
        <v>1146173.4062182188</v>
      </c>
      <c r="G15" s="43">
        <v>1260</v>
      </c>
      <c r="H15" s="43">
        <v>736193.597832834</v>
      </c>
      <c r="I15" s="82">
        <f t="shared" ref="I15:I20" si="8">E15/(E15+G15)</f>
        <v>0.4642857142857143</v>
      </c>
      <c r="J15" s="82">
        <f>((((E15)^2*H15)+((G15)^2*F15))/(E15+G15)^4)</f>
        <v>8.814955309203136E-2</v>
      </c>
      <c r="K15" s="18">
        <f t="shared" si="0"/>
        <v>5205.8461538461534</v>
      </c>
      <c r="L15" s="1">
        <f t="shared" si="1"/>
        <v>11082356.88873749</v>
      </c>
      <c r="M15" s="13">
        <f t="shared" si="3"/>
        <v>3329.0174058928396</v>
      </c>
      <c r="N15" s="43">
        <f t="shared" si="4"/>
        <v>6524.8741155499656</v>
      </c>
      <c r="O15" s="29">
        <f t="shared" si="2"/>
        <v>2788.8461538461534</v>
      </c>
      <c r="P15" s="1">
        <f t="shared" si="5"/>
        <v>11082356.88873749</v>
      </c>
      <c r="Q15">
        <f t="shared" si="6"/>
        <v>3329.0174058928396</v>
      </c>
      <c r="R15" s="1">
        <f t="shared" si="7"/>
        <v>6524.8741155499656</v>
      </c>
      <c r="U15" s="19"/>
    </row>
    <row r="16" spans="1:22" x14ac:dyDescent="0.25">
      <c r="A16" t="s">
        <v>149</v>
      </c>
      <c r="B16">
        <v>2012</v>
      </c>
      <c r="C16" t="s">
        <v>31</v>
      </c>
      <c r="D16" s="18">
        <v>1340</v>
      </c>
      <c r="E16" s="43">
        <v>1216</v>
      </c>
      <c r="F16" s="43">
        <v>737695.90055255219</v>
      </c>
      <c r="G16" s="43">
        <v>657</v>
      </c>
      <c r="H16" s="43">
        <v>350051.2830510505</v>
      </c>
      <c r="I16" s="82">
        <f t="shared" si="8"/>
        <v>0.64922584089695679</v>
      </c>
      <c r="J16" s="82">
        <f t="shared" ref="J16:J20" si="9">((((E16)^2*H16)+((G16)^2*F16))/(E16+G16)^4)</f>
        <v>6.7931520936688541E-2</v>
      </c>
      <c r="K16" s="18">
        <f>D16/I16</f>
        <v>2063.9967105263158</v>
      </c>
      <c r="L16" s="1">
        <f>(D16^2)*J16*(1/(I16^4))</f>
        <v>686590.42837578885</v>
      </c>
      <c r="M16">
        <f t="shared" si="3"/>
        <v>828.60752372627462</v>
      </c>
      <c r="N16" s="1">
        <f t="shared" si="4"/>
        <v>1624.0707465034982</v>
      </c>
      <c r="O16" s="29">
        <f t="shared" si="2"/>
        <v>723.99671052631584</v>
      </c>
      <c r="P16" s="1">
        <f t="shared" si="5"/>
        <v>686590.42837578885</v>
      </c>
      <c r="Q16">
        <f t="shared" si="6"/>
        <v>828.60752372627462</v>
      </c>
      <c r="R16" s="1">
        <f t="shared" si="7"/>
        <v>1624.0707465034982</v>
      </c>
      <c r="U16" s="19"/>
    </row>
    <row r="17" spans="1:21" x14ac:dyDescent="0.25">
      <c r="A17" t="s">
        <v>149</v>
      </c>
      <c r="B17">
        <v>2013</v>
      </c>
      <c r="C17" t="s">
        <v>31</v>
      </c>
      <c r="D17" s="18">
        <v>1722</v>
      </c>
      <c r="E17" s="43">
        <v>2223</v>
      </c>
      <c r="F17" s="43">
        <v>2334125.3743943982</v>
      </c>
      <c r="G17" s="43">
        <v>868</v>
      </c>
      <c r="H17" s="43">
        <v>709180.5542942941</v>
      </c>
      <c r="I17" s="82">
        <f t="shared" si="8"/>
        <v>0.71918472986088644</v>
      </c>
      <c r="J17" s="82">
        <f t="shared" si="9"/>
        <v>5.765684819520344E-2</v>
      </c>
      <c r="K17" s="18">
        <f t="shared" si="0"/>
        <v>2394.3778677462888</v>
      </c>
      <c r="L17" s="1">
        <f t="shared" ref="L17:L36" si="10">(D17^2)*J17*(1/(I17^4))</f>
        <v>639080.19897492125</v>
      </c>
      <c r="M17">
        <f t="shared" si="3"/>
        <v>799.42491765951434</v>
      </c>
      <c r="N17" s="1">
        <f t="shared" si="4"/>
        <v>1566.8728386126481</v>
      </c>
      <c r="O17" s="29">
        <f t="shared" si="2"/>
        <v>672.37786774628876</v>
      </c>
      <c r="P17" s="1">
        <f t="shared" si="5"/>
        <v>639080.19897492125</v>
      </c>
      <c r="Q17">
        <f t="shared" si="6"/>
        <v>799.42491765951434</v>
      </c>
      <c r="R17" s="1">
        <f t="shared" si="7"/>
        <v>1566.8728386126481</v>
      </c>
      <c r="U17" s="19"/>
    </row>
    <row r="18" spans="1:21" x14ac:dyDescent="0.25">
      <c r="A18" t="s">
        <v>149</v>
      </c>
      <c r="B18">
        <v>2014</v>
      </c>
      <c r="C18" t="s">
        <v>31</v>
      </c>
      <c r="D18" s="18">
        <v>2290</v>
      </c>
      <c r="E18" s="43">
        <v>1407</v>
      </c>
      <c r="F18" s="43">
        <v>1293287.6400680693</v>
      </c>
      <c r="G18" s="43">
        <v>1261</v>
      </c>
      <c r="H18" s="43">
        <v>638993.63103403454</v>
      </c>
      <c r="I18" s="82">
        <f t="shared" si="8"/>
        <v>0.52736131934032981</v>
      </c>
      <c r="J18" s="82">
        <f t="shared" si="9"/>
        <v>6.5552103582739205E-2</v>
      </c>
      <c r="K18" s="18">
        <f t="shared" si="0"/>
        <v>4342.3738450604123</v>
      </c>
      <c r="L18" s="1">
        <f t="shared" si="10"/>
        <v>4444516.3562333081</v>
      </c>
      <c r="M18">
        <f t="shared" si="3"/>
        <v>2108.2021620881874</v>
      </c>
      <c r="N18" s="1">
        <f t="shared" si="4"/>
        <v>4132.0762376928469</v>
      </c>
      <c r="O18" s="29">
        <f t="shared" si="2"/>
        <v>2052.3738450604123</v>
      </c>
      <c r="P18" s="1">
        <f t="shared" si="5"/>
        <v>4444516.3562333081</v>
      </c>
      <c r="Q18">
        <f t="shared" si="6"/>
        <v>2108.2021620881874</v>
      </c>
      <c r="R18" s="1">
        <f t="shared" si="7"/>
        <v>4132.0762376928469</v>
      </c>
      <c r="U18" s="19"/>
    </row>
    <row r="19" spans="1:21" x14ac:dyDescent="0.25">
      <c r="A19" t="s">
        <v>149</v>
      </c>
      <c r="B19">
        <v>2015</v>
      </c>
      <c r="C19" t="s">
        <v>31</v>
      </c>
      <c r="D19" s="18">
        <v>1554</v>
      </c>
      <c r="E19" s="43">
        <v>2540</v>
      </c>
      <c r="F19" s="43">
        <v>2600133.5333153256</v>
      </c>
      <c r="G19" s="43">
        <v>692</v>
      </c>
      <c r="H19" s="43">
        <v>1252334.169496496</v>
      </c>
      <c r="I19" s="82">
        <f t="shared" si="8"/>
        <v>0.78589108910891092</v>
      </c>
      <c r="J19" s="82">
        <f t="shared" si="9"/>
        <v>8.54570778045982E-2</v>
      </c>
      <c r="K19" s="18">
        <f t="shared" si="0"/>
        <v>1977.3732283464567</v>
      </c>
      <c r="L19" s="1">
        <f t="shared" si="10"/>
        <v>541004.16542835603</v>
      </c>
      <c r="M19">
        <f t="shared" si="3"/>
        <v>735.52985352625626</v>
      </c>
      <c r="N19" s="1">
        <f t="shared" si="4"/>
        <v>1441.6385129114622</v>
      </c>
      <c r="O19" s="29">
        <f t="shared" si="2"/>
        <v>423.3732283464567</v>
      </c>
      <c r="P19" s="1">
        <f t="shared" si="5"/>
        <v>541004.16542835603</v>
      </c>
      <c r="Q19">
        <f t="shared" si="6"/>
        <v>735.52985352625626</v>
      </c>
      <c r="R19" s="1">
        <f t="shared" si="7"/>
        <v>1441.6385129114622</v>
      </c>
      <c r="U19" s="19"/>
    </row>
    <row r="20" spans="1:21" x14ac:dyDescent="0.25">
      <c r="A20" t="s">
        <v>149</v>
      </c>
      <c r="B20">
        <v>2016</v>
      </c>
      <c r="C20" t="s">
        <v>31</v>
      </c>
      <c r="D20" s="18">
        <v>1266</v>
      </c>
      <c r="E20" s="43">
        <v>2425</v>
      </c>
      <c r="F20" s="43">
        <v>4463242.765252254</v>
      </c>
      <c r="G20" s="43">
        <v>1896</v>
      </c>
      <c r="H20" s="43">
        <v>4326769.5736516584</v>
      </c>
      <c r="I20" s="82">
        <f t="shared" si="8"/>
        <v>0.56121268224947929</v>
      </c>
      <c r="J20" s="82">
        <f t="shared" si="9"/>
        <v>0.11901239489763871</v>
      </c>
      <c r="K20" s="18">
        <f t="shared" si="0"/>
        <v>2255.8292783505153</v>
      </c>
      <c r="L20" s="1">
        <f t="shared" si="10"/>
        <v>1922869.0069858201</v>
      </c>
      <c r="M20">
        <f t="shared" si="3"/>
        <v>1386.6755233239751</v>
      </c>
      <c r="N20" s="1">
        <f t="shared" si="4"/>
        <v>2717.8840257149909</v>
      </c>
      <c r="O20" s="29">
        <f t="shared" si="2"/>
        <v>989.82927835051532</v>
      </c>
      <c r="P20" s="1">
        <f t="shared" si="5"/>
        <v>1922869.0069858201</v>
      </c>
      <c r="Q20">
        <f t="shared" si="6"/>
        <v>1386.6755233239751</v>
      </c>
      <c r="R20" s="1">
        <f t="shared" si="7"/>
        <v>2717.8840257149909</v>
      </c>
      <c r="U20" s="19"/>
    </row>
    <row r="21" spans="1:21" x14ac:dyDescent="0.25">
      <c r="A21" t="s">
        <v>149</v>
      </c>
      <c r="B21">
        <v>2017</v>
      </c>
      <c r="C21" t="s">
        <v>31</v>
      </c>
      <c r="D21" s="18">
        <v>1358</v>
      </c>
      <c r="E21" s="43">
        <v>1753</v>
      </c>
      <c r="F21" s="43">
        <v>2530364.4684024104</v>
      </c>
      <c r="G21" s="43">
        <v>185</v>
      </c>
      <c r="H21" s="43">
        <v>152076.59028628605</v>
      </c>
      <c r="I21" s="82">
        <f t="shared" ref="I21:I23" si="11">E21/(E21+G21)</f>
        <v>0.90454076367389058</v>
      </c>
      <c r="J21" s="82">
        <f t="shared" ref="J21:J23" si="12">((((E21)^2*H21)+((G21)^2*F21))/(E21+G21)^4)</f>
        <v>3.9268407407334019E-2</v>
      </c>
      <c r="K21" s="18">
        <f t="shared" si="0"/>
        <v>1501.3143183114662</v>
      </c>
      <c r="L21" s="1">
        <f t="shared" si="10"/>
        <v>108175.83458450034</v>
      </c>
      <c r="M21">
        <f t="shared" si="3"/>
        <v>328.9009495037987</v>
      </c>
      <c r="N21" s="1">
        <f t="shared" si="4"/>
        <v>644.64586102744545</v>
      </c>
      <c r="O21" s="29">
        <f t="shared" si="2"/>
        <v>143.3143183114662</v>
      </c>
      <c r="P21" s="1">
        <f t="shared" si="5"/>
        <v>108175.83458450034</v>
      </c>
      <c r="Q21">
        <f t="shared" si="6"/>
        <v>328.9009495037987</v>
      </c>
      <c r="R21" s="1">
        <f t="shared" si="7"/>
        <v>644.64586102744545</v>
      </c>
      <c r="U21" s="19"/>
    </row>
    <row r="22" spans="1:21" x14ac:dyDescent="0.25">
      <c r="A22" t="s">
        <v>149</v>
      </c>
      <c r="B22">
        <v>2018</v>
      </c>
      <c r="C22" t="s">
        <v>31</v>
      </c>
      <c r="D22" s="18">
        <v>872</v>
      </c>
      <c r="E22" s="43">
        <v>1623</v>
      </c>
      <c r="F22" s="43">
        <v>3091530.5618498526</v>
      </c>
      <c r="G22" s="43">
        <v>1074</v>
      </c>
      <c r="H22" s="43">
        <v>820718.19571872021</v>
      </c>
      <c r="I22" s="82">
        <f t="shared" si="11"/>
        <v>0.60177975528364847</v>
      </c>
      <c r="J22" s="82">
        <f t="shared" si="12"/>
        <v>0.10826059789145553</v>
      </c>
      <c r="K22" s="18">
        <f>D22/I22</f>
        <v>1449.0351201478743</v>
      </c>
      <c r="L22" s="1">
        <f>(D22^2)*J22*(1/(I22^4))</f>
        <v>627701.40047612309</v>
      </c>
      <c r="M22">
        <f t="shared" si="3"/>
        <v>792.27608854244943</v>
      </c>
      <c r="N22" s="1">
        <f t="shared" si="4"/>
        <v>1552.8611335432008</v>
      </c>
      <c r="O22" s="29">
        <f t="shared" si="2"/>
        <v>577.0351201478743</v>
      </c>
      <c r="P22" s="1">
        <f t="shared" si="5"/>
        <v>627701.40047612309</v>
      </c>
      <c r="Q22">
        <f t="shared" si="6"/>
        <v>792.27608854244943</v>
      </c>
      <c r="R22" s="1">
        <f t="shared" si="7"/>
        <v>1552.8611335432008</v>
      </c>
      <c r="U22" s="19"/>
    </row>
    <row r="23" spans="1:21" x14ac:dyDescent="0.25">
      <c r="A23" t="s">
        <v>149</v>
      </c>
      <c r="B23">
        <v>2019</v>
      </c>
      <c r="C23" t="s">
        <v>31</v>
      </c>
      <c r="D23" s="18">
        <v>833</v>
      </c>
      <c r="E23" s="43">
        <v>1497</v>
      </c>
      <c r="F23" s="43">
        <v>3067010.5520520653</v>
      </c>
      <c r="G23" s="43">
        <v>3757</v>
      </c>
      <c r="H23" s="43">
        <v>7757055.8255194975</v>
      </c>
      <c r="I23" s="82">
        <f t="shared" si="11"/>
        <v>0.2849257708412638</v>
      </c>
      <c r="J23" s="82">
        <f t="shared" si="12"/>
        <v>7.9624534579870107E-2</v>
      </c>
      <c r="K23" s="18">
        <f t="shared" ref="K23" si="13">D23/I23</f>
        <v>2923.5684702738808</v>
      </c>
      <c r="L23" s="1">
        <f t="shared" ref="L23" si="14">(D23^2)*J23*(1/(I23^4))</f>
        <v>8383202.9864030564</v>
      </c>
      <c r="M23">
        <f t="shared" ref="M23" si="15">SQRT(L23)</f>
        <v>2895.376139019429</v>
      </c>
      <c r="N23" s="1">
        <f t="shared" ref="N23" si="16">(1.96*M23)</f>
        <v>5674.9372324780807</v>
      </c>
      <c r="O23" s="29">
        <f t="shared" ref="O23" si="17">K23-D23</f>
        <v>2090.5684702738808</v>
      </c>
      <c r="P23" s="1">
        <f t="shared" ref="P23" si="18">L23</f>
        <v>8383202.9864030564</v>
      </c>
      <c r="Q23">
        <f t="shared" ref="Q23" si="19">SQRT(P23)</f>
        <v>2895.376139019429</v>
      </c>
      <c r="R23" s="1">
        <f t="shared" ref="R23" si="20">(1.96*Q23)</f>
        <v>5674.9372324780807</v>
      </c>
    </row>
    <row r="24" spans="1:21" x14ac:dyDescent="0.25">
      <c r="A24" t="s">
        <v>149</v>
      </c>
      <c r="B24">
        <v>1999</v>
      </c>
      <c r="C24" t="s">
        <v>38</v>
      </c>
      <c r="D24" s="18">
        <v>315</v>
      </c>
      <c r="E24" s="1"/>
      <c r="F24" s="1"/>
      <c r="G24" s="1"/>
      <c r="H24" s="1"/>
      <c r="I24" s="26">
        <v>0.72609506645190613</v>
      </c>
      <c r="J24" s="26">
        <v>8.1641574999999994E-2</v>
      </c>
      <c r="K24" s="18">
        <f>D24/I24</f>
        <v>433.82748975180436</v>
      </c>
      <c r="L24" s="1">
        <f t="shared" si="10"/>
        <v>29144.62947539573</v>
      </c>
      <c r="M24">
        <f t="shared" si="3"/>
        <v>170.71798228480716</v>
      </c>
      <c r="N24" s="1">
        <f t="shared" si="4"/>
        <v>334.60724527822202</v>
      </c>
      <c r="O24" s="29">
        <f t="shared" si="2"/>
        <v>118.82748975180436</v>
      </c>
      <c r="P24" s="1">
        <f t="shared" si="5"/>
        <v>29144.62947539573</v>
      </c>
      <c r="Q24">
        <f t="shared" si="6"/>
        <v>170.71798228480716</v>
      </c>
      <c r="R24" s="1">
        <f t="shared" si="7"/>
        <v>334.60724527822202</v>
      </c>
    </row>
    <row r="25" spans="1:21" x14ac:dyDescent="0.25">
      <c r="A25" t="s">
        <v>149</v>
      </c>
      <c r="B25">
        <v>2000</v>
      </c>
      <c r="C25" t="s">
        <v>38</v>
      </c>
      <c r="D25" s="18">
        <v>436</v>
      </c>
      <c r="E25" s="1"/>
      <c r="F25" s="1"/>
      <c r="G25" s="1"/>
      <c r="H25" s="1"/>
      <c r="I25" s="26">
        <v>0.72609506645190613</v>
      </c>
      <c r="J25" s="26">
        <v>8.1641574999999994E-2</v>
      </c>
      <c r="K25" s="18">
        <f t="shared" si="0"/>
        <v>600.47233502154506</v>
      </c>
      <c r="L25" s="1">
        <f t="shared" si="10"/>
        <v>55835.499972333862</v>
      </c>
      <c r="M25" s="13">
        <f t="shared" si="3"/>
        <v>236.29536595611404</v>
      </c>
      <c r="N25" s="43">
        <f t="shared" si="4"/>
        <v>463.13891727398351</v>
      </c>
      <c r="O25" s="29">
        <f t="shared" si="2"/>
        <v>164.47233502154506</v>
      </c>
      <c r="P25" s="1">
        <f t="shared" si="5"/>
        <v>55835.499972333862</v>
      </c>
      <c r="Q25">
        <f t="shared" si="6"/>
        <v>236.29536595611404</v>
      </c>
      <c r="R25" s="1">
        <f t="shared" si="7"/>
        <v>463.13891727398351</v>
      </c>
    </row>
    <row r="26" spans="1:21" x14ac:dyDescent="0.25">
      <c r="A26" t="s">
        <v>149</v>
      </c>
      <c r="B26">
        <v>2001</v>
      </c>
      <c r="C26" t="s">
        <v>38</v>
      </c>
      <c r="D26" s="18">
        <v>432</v>
      </c>
      <c r="E26" s="1"/>
      <c r="F26" s="1"/>
      <c r="G26" s="1"/>
      <c r="H26" s="1"/>
      <c r="I26" s="26">
        <v>0.72609506645190613</v>
      </c>
      <c r="J26" s="26">
        <v>8.1641574999999994E-2</v>
      </c>
      <c r="K26" s="18">
        <f t="shared" si="0"/>
        <v>594.96341451676028</v>
      </c>
      <c r="L26" s="1">
        <f t="shared" si="10"/>
        <v>54815.694948009608</v>
      </c>
      <c r="M26" s="13">
        <f t="shared" si="3"/>
        <v>234.12751856202127</v>
      </c>
      <c r="N26" s="43">
        <f t="shared" si="4"/>
        <v>458.88993638156165</v>
      </c>
      <c r="O26" s="29">
        <f t="shared" si="2"/>
        <v>162.96341451676028</v>
      </c>
      <c r="P26" s="1">
        <f t="shared" si="5"/>
        <v>54815.694948009608</v>
      </c>
      <c r="Q26">
        <f t="shared" si="6"/>
        <v>234.12751856202127</v>
      </c>
      <c r="R26" s="1">
        <f t="shared" si="7"/>
        <v>458.88993638156165</v>
      </c>
    </row>
    <row r="27" spans="1:21" x14ac:dyDescent="0.25">
      <c r="A27" t="s">
        <v>149</v>
      </c>
      <c r="B27">
        <v>2002</v>
      </c>
      <c r="C27" t="s">
        <v>38</v>
      </c>
      <c r="D27" s="18">
        <v>411</v>
      </c>
      <c r="E27" s="1"/>
      <c r="F27" s="1"/>
      <c r="G27" s="1"/>
      <c r="H27" s="1"/>
      <c r="I27" s="26">
        <v>0.72609506645190613</v>
      </c>
      <c r="J27" s="26">
        <v>8.1641574999999994E-2</v>
      </c>
      <c r="K27" s="18">
        <f t="shared" si="0"/>
        <v>566.04158186663994</v>
      </c>
      <c r="L27" s="1">
        <f t="shared" si="10"/>
        <v>49615.922959065989</v>
      </c>
      <c r="M27" s="13">
        <f t="shared" si="3"/>
        <v>222.74631974303412</v>
      </c>
      <c r="N27" s="43">
        <f t="shared" si="4"/>
        <v>436.58278669634689</v>
      </c>
      <c r="O27" s="29">
        <f t="shared" si="2"/>
        <v>155.04158186663994</v>
      </c>
      <c r="P27" s="1">
        <f t="shared" si="5"/>
        <v>49615.922959065989</v>
      </c>
      <c r="Q27">
        <f t="shared" si="6"/>
        <v>222.74631974303412</v>
      </c>
      <c r="R27" s="1">
        <f t="shared" si="7"/>
        <v>436.58278669634689</v>
      </c>
    </row>
    <row r="28" spans="1:21" x14ac:dyDescent="0.25">
      <c r="A28" t="s">
        <v>149</v>
      </c>
      <c r="B28">
        <v>2003</v>
      </c>
      <c r="C28" t="s">
        <v>38</v>
      </c>
      <c r="D28" s="18">
        <v>649</v>
      </c>
      <c r="E28" s="1"/>
      <c r="F28" s="1"/>
      <c r="G28" s="1"/>
      <c r="H28" s="1"/>
      <c r="I28" s="26">
        <v>0.72609506645190613</v>
      </c>
      <c r="J28" s="26">
        <v>8.1641574999999994E-2</v>
      </c>
      <c r="K28" s="18">
        <f t="shared" si="0"/>
        <v>893.82235190133656</v>
      </c>
      <c r="L28" s="1">
        <f t="shared" si="10"/>
        <v>123716.27190391693</v>
      </c>
      <c r="M28" s="13">
        <f t="shared" si="3"/>
        <v>351.73323969155507</v>
      </c>
      <c r="N28" s="43">
        <f t="shared" si="4"/>
        <v>689.39714979544794</v>
      </c>
      <c r="O28" s="29">
        <f t="shared" si="2"/>
        <v>244.82235190133656</v>
      </c>
      <c r="P28" s="1">
        <f t="shared" si="5"/>
        <v>123716.27190391693</v>
      </c>
      <c r="Q28">
        <f t="shared" si="6"/>
        <v>351.73323969155507</v>
      </c>
      <c r="R28" s="1">
        <f t="shared" si="7"/>
        <v>689.39714979544794</v>
      </c>
    </row>
    <row r="29" spans="1:21" x14ac:dyDescent="0.25">
      <c r="A29" t="s">
        <v>149</v>
      </c>
      <c r="B29">
        <v>2004</v>
      </c>
      <c r="C29" t="s">
        <v>38</v>
      </c>
      <c r="D29" s="18">
        <v>318</v>
      </c>
      <c r="E29" s="1"/>
      <c r="F29" s="1"/>
      <c r="G29" s="1"/>
      <c r="H29" s="1"/>
      <c r="I29" s="26">
        <v>0.72609506645190613</v>
      </c>
      <c r="J29" s="26">
        <v>8.1641574999999994E-2</v>
      </c>
      <c r="K29" s="18">
        <f t="shared" si="0"/>
        <v>437.95918013039295</v>
      </c>
      <c r="L29" s="1">
        <f t="shared" si="10"/>
        <v>29702.408778734371</v>
      </c>
      <c r="M29" s="13">
        <f t="shared" si="3"/>
        <v>172.34386783037675</v>
      </c>
      <c r="N29" s="43">
        <f t="shared" si="4"/>
        <v>337.79398094753844</v>
      </c>
      <c r="O29" s="29">
        <f t="shared" si="2"/>
        <v>119.95918013039295</v>
      </c>
      <c r="P29" s="1">
        <f t="shared" si="5"/>
        <v>29702.408778734371</v>
      </c>
      <c r="Q29">
        <f t="shared" si="6"/>
        <v>172.34386783037675</v>
      </c>
      <c r="R29" s="1">
        <f t="shared" si="7"/>
        <v>337.79398094753844</v>
      </c>
    </row>
    <row r="30" spans="1:21" x14ac:dyDescent="0.25">
      <c r="A30" t="s">
        <v>149</v>
      </c>
      <c r="B30">
        <v>2005</v>
      </c>
      <c r="C30" t="s">
        <v>38</v>
      </c>
      <c r="D30" s="18">
        <v>421</v>
      </c>
      <c r="E30" s="1"/>
      <c r="F30" s="1"/>
      <c r="G30" s="1"/>
      <c r="H30" s="1"/>
      <c r="I30" s="26">
        <v>0.72609506645190613</v>
      </c>
      <c r="J30" s="26">
        <v>8.1641574999999994E-2</v>
      </c>
      <c r="K30" s="18">
        <f t="shared" si="0"/>
        <v>579.81388312860201</v>
      </c>
      <c r="L30" s="1">
        <f t="shared" si="10"/>
        <v>52059.695367584929</v>
      </c>
      <c r="M30" s="13">
        <f t="shared" si="3"/>
        <v>228.16593822826607</v>
      </c>
      <c r="N30" s="43">
        <f t="shared" si="4"/>
        <v>447.20523892740147</v>
      </c>
      <c r="O30" s="29">
        <f t="shared" si="2"/>
        <v>158.81388312860201</v>
      </c>
      <c r="P30" s="1">
        <f t="shared" si="5"/>
        <v>52059.695367584929</v>
      </c>
      <c r="Q30">
        <f t="shared" si="6"/>
        <v>228.16593822826607</v>
      </c>
      <c r="R30" s="1">
        <f t="shared" si="7"/>
        <v>447.20523892740147</v>
      </c>
    </row>
    <row r="31" spans="1:21" x14ac:dyDescent="0.25">
      <c r="A31" t="s">
        <v>149</v>
      </c>
      <c r="B31">
        <v>2006</v>
      </c>
      <c r="C31" t="s">
        <v>38</v>
      </c>
      <c r="D31" s="18">
        <v>547</v>
      </c>
      <c r="E31" s="1"/>
      <c r="F31" s="1"/>
      <c r="G31" s="1"/>
      <c r="H31" s="1"/>
      <c r="I31" s="26">
        <v>0.72609506645190613</v>
      </c>
      <c r="J31" s="26">
        <v>8.1641574999999994E-2</v>
      </c>
      <c r="K31" s="18">
        <f t="shared" si="0"/>
        <v>753.34487902932369</v>
      </c>
      <c r="L31" s="1">
        <f t="shared" si="10"/>
        <v>87884.458964007878</v>
      </c>
      <c r="M31" s="13">
        <f t="shared" si="3"/>
        <v>296.45313114218897</v>
      </c>
      <c r="N31" s="43">
        <f t="shared" si="4"/>
        <v>581.04813703869036</v>
      </c>
      <c r="O31" s="29">
        <f t="shared" si="2"/>
        <v>206.34487902932369</v>
      </c>
      <c r="P31" s="1">
        <f t="shared" si="5"/>
        <v>87884.458964007878</v>
      </c>
      <c r="Q31">
        <f t="shared" si="6"/>
        <v>296.45313114218897</v>
      </c>
      <c r="R31" s="1">
        <f t="shared" si="7"/>
        <v>581.04813703869036</v>
      </c>
    </row>
    <row r="32" spans="1:21" x14ac:dyDescent="0.25">
      <c r="A32" t="s">
        <v>149</v>
      </c>
      <c r="B32">
        <v>2007</v>
      </c>
      <c r="C32" t="s">
        <v>38</v>
      </c>
      <c r="D32" s="18">
        <v>396</v>
      </c>
      <c r="E32" s="1"/>
      <c r="F32" s="1"/>
      <c r="G32" s="1"/>
      <c r="H32" s="1"/>
      <c r="I32" s="26">
        <v>0.72609506645190613</v>
      </c>
      <c r="J32" s="26">
        <v>8.1641574999999994E-2</v>
      </c>
      <c r="K32" s="18">
        <f t="shared" si="0"/>
        <v>545.3831299736969</v>
      </c>
      <c r="L32" s="1">
        <f t="shared" si="10"/>
        <v>46060.410338258072</v>
      </c>
      <c r="M32" s="13">
        <f t="shared" si="3"/>
        <v>214.61689201518615</v>
      </c>
      <c r="N32" s="43">
        <f t="shared" si="4"/>
        <v>420.64910834976484</v>
      </c>
      <c r="O32" s="29">
        <f t="shared" si="2"/>
        <v>149.3831299736969</v>
      </c>
      <c r="P32" s="1">
        <f t="shared" si="5"/>
        <v>46060.410338258072</v>
      </c>
      <c r="Q32">
        <f t="shared" si="6"/>
        <v>214.61689201518615</v>
      </c>
      <c r="R32" s="1">
        <f t="shared" si="7"/>
        <v>420.64910834976484</v>
      </c>
    </row>
    <row r="33" spans="1:18" x14ac:dyDescent="0.25">
      <c r="A33" t="s">
        <v>149</v>
      </c>
      <c r="B33">
        <v>2008</v>
      </c>
      <c r="C33" t="s">
        <v>38</v>
      </c>
      <c r="D33" s="18">
        <v>575</v>
      </c>
      <c r="E33" s="1"/>
      <c r="F33" s="1"/>
      <c r="G33" s="1"/>
      <c r="H33" s="1"/>
      <c r="I33" s="26">
        <v>0.72609506645190613</v>
      </c>
      <c r="J33" s="26">
        <v>8.1641574999999994E-2</v>
      </c>
      <c r="K33" s="18">
        <f t="shared" si="0"/>
        <v>791.9073225628174</v>
      </c>
      <c r="L33" s="1">
        <f t="shared" si="10"/>
        <v>97112.049587328933</v>
      </c>
      <c r="M33" s="13">
        <f t="shared" si="3"/>
        <v>311.62806290083847</v>
      </c>
      <c r="N33" s="43">
        <f t="shared" si="4"/>
        <v>610.79100328564334</v>
      </c>
      <c r="O33" s="29">
        <f t="shared" si="2"/>
        <v>216.9073225628174</v>
      </c>
      <c r="P33" s="1">
        <f>L33</f>
        <v>97112.049587328933</v>
      </c>
      <c r="Q33">
        <f t="shared" si="6"/>
        <v>311.62806290083847</v>
      </c>
      <c r="R33" s="1">
        <f>(1.96*Q33)</f>
        <v>610.79100328564334</v>
      </c>
    </row>
    <row r="34" spans="1:18" x14ac:dyDescent="0.25">
      <c r="A34" t="s">
        <v>149</v>
      </c>
      <c r="B34">
        <v>2009</v>
      </c>
      <c r="C34" t="s">
        <v>38</v>
      </c>
      <c r="D34" s="18">
        <v>695</v>
      </c>
      <c r="E34" s="1"/>
      <c r="F34" s="1"/>
      <c r="G34" s="1"/>
      <c r="H34" s="1"/>
      <c r="I34" s="26">
        <v>0.72609506645190613</v>
      </c>
      <c r="J34" s="26">
        <v>8.1641574999999994E-2</v>
      </c>
      <c r="K34" s="18">
        <f t="shared" si="0"/>
        <v>957.1749377063619</v>
      </c>
      <c r="L34" s="1">
        <f t="shared" si="10"/>
        <v>141875.38072414233</v>
      </c>
      <c r="M34" s="13">
        <f t="shared" si="3"/>
        <v>376.66348472362216</v>
      </c>
      <c r="N34" s="43">
        <f t="shared" si="4"/>
        <v>738.26043005829945</v>
      </c>
      <c r="O34" s="29">
        <f t="shared" si="2"/>
        <v>262.1749377063619</v>
      </c>
      <c r="P34" s="1">
        <f t="shared" si="5"/>
        <v>141875.38072414233</v>
      </c>
      <c r="Q34">
        <f t="shared" si="6"/>
        <v>376.66348472362216</v>
      </c>
      <c r="R34" s="1">
        <f t="shared" si="7"/>
        <v>738.26043005829945</v>
      </c>
    </row>
    <row r="35" spans="1:18" x14ac:dyDescent="0.25">
      <c r="A35" t="s">
        <v>149</v>
      </c>
      <c r="B35">
        <v>2010</v>
      </c>
      <c r="C35" t="s">
        <v>38</v>
      </c>
      <c r="D35" s="18">
        <v>527</v>
      </c>
      <c r="E35" s="1"/>
      <c r="F35" s="1"/>
      <c r="G35" s="1"/>
      <c r="H35" s="1"/>
      <c r="I35" s="26">
        <v>0.72609506645190613</v>
      </c>
      <c r="J35" s="26">
        <v>8.1641574999999994E-2</v>
      </c>
      <c r="K35" s="18">
        <f t="shared" si="0"/>
        <v>725.80027650539967</v>
      </c>
      <c r="L35" s="1">
        <f t="shared" si="10"/>
        <v>81575.296543937322</v>
      </c>
      <c r="M35" s="13">
        <f t="shared" si="3"/>
        <v>285.61389417172501</v>
      </c>
      <c r="N35" s="43">
        <f t="shared" si="4"/>
        <v>559.80323257658097</v>
      </c>
      <c r="O35" s="29">
        <f t="shared" si="2"/>
        <v>198.80027650539967</v>
      </c>
      <c r="P35" s="1">
        <f t="shared" si="5"/>
        <v>81575.296543937322</v>
      </c>
      <c r="Q35">
        <f t="shared" si="6"/>
        <v>285.61389417172501</v>
      </c>
      <c r="R35" s="1">
        <f t="shared" si="7"/>
        <v>559.80323257658097</v>
      </c>
    </row>
    <row r="36" spans="1:18" x14ac:dyDescent="0.25">
      <c r="A36" t="s">
        <v>149</v>
      </c>
      <c r="B36">
        <v>2011</v>
      </c>
      <c r="C36" t="s">
        <v>38</v>
      </c>
      <c r="D36" s="18">
        <v>399</v>
      </c>
      <c r="E36" s="43">
        <v>768</v>
      </c>
      <c r="F36" s="43">
        <v>441077.30640640698</v>
      </c>
      <c r="G36" s="43">
        <v>0</v>
      </c>
      <c r="H36" s="43">
        <v>43829.152640640663</v>
      </c>
      <c r="I36" s="82">
        <f t="shared" ref="I36:I42" si="21">E36/(E36+G36)</f>
        <v>1</v>
      </c>
      <c r="J36" s="82">
        <f>((((E36)^2*H36)+((G36)^2*F36))/(E36+G36)^4)</f>
        <v>7.4308866103516752E-2</v>
      </c>
      <c r="K36" s="18">
        <f t="shared" si="0"/>
        <v>399</v>
      </c>
      <c r="L36" s="1">
        <f t="shared" si="10"/>
        <v>11830.04579254597</v>
      </c>
      <c r="M36" s="13">
        <f t="shared" si="3"/>
        <v>108.76601395907625</v>
      </c>
      <c r="N36" s="43">
        <f t="shared" si="4"/>
        <v>213.18138735978945</v>
      </c>
      <c r="O36" s="29">
        <f t="shared" si="2"/>
        <v>0</v>
      </c>
      <c r="P36" s="1">
        <f t="shared" si="5"/>
        <v>11830.04579254597</v>
      </c>
      <c r="Q36">
        <f t="shared" si="6"/>
        <v>108.76601395907625</v>
      </c>
      <c r="R36" s="1">
        <f t="shared" si="7"/>
        <v>213.18138735978945</v>
      </c>
    </row>
    <row r="37" spans="1:18" x14ac:dyDescent="0.25">
      <c r="A37" t="s">
        <v>149</v>
      </c>
      <c r="B37">
        <v>2012</v>
      </c>
      <c r="C37" t="s">
        <v>38</v>
      </c>
      <c r="D37" s="18">
        <v>630</v>
      </c>
      <c r="E37" s="43">
        <v>1139</v>
      </c>
      <c r="F37" s="43">
        <v>306760.31038838869</v>
      </c>
      <c r="G37" s="58">
        <v>794</v>
      </c>
      <c r="H37" s="43">
        <v>398585.77709709678</v>
      </c>
      <c r="I37" s="82">
        <f t="shared" si="21"/>
        <v>0.58923952405587166</v>
      </c>
      <c r="J37" s="82">
        <f t="shared" ref="J37:J43" si="22">((((E37)^2*H37)+((G37)^2*F37))/(E37+G37)^4)</f>
        <v>5.0889522830631119E-2</v>
      </c>
      <c r="K37" s="18">
        <f t="shared" si="0"/>
        <v>1069.1747146619844</v>
      </c>
      <c r="L37" s="1">
        <f t="shared" ref="L37:L43" si="23">(D37^2)*J37*(1/(I37^4))</f>
        <v>167549.06067360454</v>
      </c>
      <c r="M37" s="13">
        <f t="shared" si="3"/>
        <v>409.32757135771413</v>
      </c>
      <c r="N37" s="43">
        <f t="shared" si="4"/>
        <v>802.28203986111964</v>
      </c>
      <c r="O37" s="29">
        <f t="shared" si="2"/>
        <v>439.17471466198435</v>
      </c>
      <c r="P37" s="1">
        <f t="shared" si="5"/>
        <v>167549.06067360454</v>
      </c>
      <c r="Q37">
        <f t="shared" si="6"/>
        <v>409.32757135771413</v>
      </c>
      <c r="R37" s="1">
        <f t="shared" si="7"/>
        <v>802.28203986111964</v>
      </c>
    </row>
    <row r="38" spans="1:18" x14ac:dyDescent="0.25">
      <c r="A38" t="s">
        <v>149</v>
      </c>
      <c r="B38">
        <v>2013</v>
      </c>
      <c r="C38" t="s">
        <v>38</v>
      </c>
      <c r="D38" s="18">
        <v>951</v>
      </c>
      <c r="E38" s="43">
        <v>1370</v>
      </c>
      <c r="F38" s="43">
        <v>1030839.3226976986</v>
      </c>
      <c r="G38" s="58">
        <v>264</v>
      </c>
      <c r="H38" s="43">
        <v>234784.22563363347</v>
      </c>
      <c r="I38" s="82">
        <f t="shared" si="21"/>
        <v>0.83843329253365972</v>
      </c>
      <c r="J38" s="82">
        <f t="shared" si="22"/>
        <v>7.1894511456427987E-2</v>
      </c>
      <c r="K38" s="18">
        <f t="shared" si="0"/>
        <v>1134.258394160584</v>
      </c>
      <c r="L38" s="1">
        <f t="shared" si="23"/>
        <v>131577.82735309211</v>
      </c>
      <c r="M38">
        <f t="shared" ref="M38:M43" si="24">SQRT(L38)</f>
        <v>362.73658121713078</v>
      </c>
      <c r="N38" s="1">
        <f t="shared" si="4"/>
        <v>710.96369918557627</v>
      </c>
      <c r="O38" s="29">
        <f t="shared" si="2"/>
        <v>183.25839416058398</v>
      </c>
      <c r="P38" s="1">
        <f t="shared" si="5"/>
        <v>131577.82735309211</v>
      </c>
      <c r="Q38">
        <f t="shared" si="6"/>
        <v>362.73658121713078</v>
      </c>
      <c r="R38" s="1">
        <f t="shared" si="7"/>
        <v>710.96369918557627</v>
      </c>
    </row>
    <row r="39" spans="1:18" x14ac:dyDescent="0.25">
      <c r="A39" t="s">
        <v>149</v>
      </c>
      <c r="B39">
        <v>2014</v>
      </c>
      <c r="C39" t="s">
        <v>38</v>
      </c>
      <c r="D39" s="18">
        <v>1124</v>
      </c>
      <c r="E39" s="43">
        <v>894</v>
      </c>
      <c r="F39" s="43">
        <v>1037117.5470540533</v>
      </c>
      <c r="G39" s="58">
        <v>1674</v>
      </c>
      <c r="H39" s="43">
        <v>1838438.9669829789</v>
      </c>
      <c r="I39" s="82">
        <f t="shared" si="21"/>
        <v>0.34813084112149534</v>
      </c>
      <c r="J39" s="82">
        <f t="shared" si="22"/>
        <v>0.10061462914724349</v>
      </c>
      <c r="K39" s="18">
        <f t="shared" si="0"/>
        <v>3228.6711409395971</v>
      </c>
      <c r="L39" s="1">
        <f t="shared" si="23"/>
        <v>8654136.7927434687</v>
      </c>
      <c r="M39">
        <f t="shared" si="24"/>
        <v>2941.7914257716279</v>
      </c>
      <c r="N39" s="1">
        <f t="shared" si="4"/>
        <v>5765.9111945123905</v>
      </c>
      <c r="O39" s="29">
        <f t="shared" si="2"/>
        <v>2104.6711409395971</v>
      </c>
      <c r="P39" s="1">
        <f t="shared" si="5"/>
        <v>8654136.7927434687</v>
      </c>
      <c r="Q39">
        <f t="shared" si="6"/>
        <v>2941.7914257716279</v>
      </c>
      <c r="R39" s="1">
        <f t="shared" si="7"/>
        <v>5765.9111945123905</v>
      </c>
    </row>
    <row r="40" spans="1:18" x14ac:dyDescent="0.25">
      <c r="A40" t="s">
        <v>149</v>
      </c>
      <c r="B40">
        <v>2015</v>
      </c>
      <c r="C40" t="s">
        <v>38</v>
      </c>
      <c r="D40" s="18">
        <v>969</v>
      </c>
      <c r="E40" s="43">
        <v>1260</v>
      </c>
      <c r="F40" s="43">
        <v>1854084.8493803698</v>
      </c>
      <c r="G40" s="58">
        <v>199</v>
      </c>
      <c r="H40" s="43">
        <v>960714.85422922915</v>
      </c>
      <c r="I40" s="82">
        <f t="shared" si="21"/>
        <v>0.86360520904729265</v>
      </c>
      <c r="J40" s="82">
        <f t="shared" si="22"/>
        <v>0.35280396023372373</v>
      </c>
      <c r="K40" s="18">
        <f t="shared" si="0"/>
        <v>1122.0404761904763</v>
      </c>
      <c r="L40" s="1">
        <f t="shared" si="23"/>
        <v>595552.41854615149</v>
      </c>
      <c r="M40">
        <f t="shared" si="24"/>
        <v>771.72042771080737</v>
      </c>
      <c r="N40" s="1">
        <f t="shared" si="4"/>
        <v>1512.5720383131825</v>
      </c>
      <c r="O40" s="29">
        <f t="shared" si="2"/>
        <v>153.04047619047628</v>
      </c>
      <c r="P40" s="1">
        <f t="shared" si="5"/>
        <v>595552.41854615149</v>
      </c>
      <c r="Q40">
        <f t="shared" si="6"/>
        <v>771.72042771080737</v>
      </c>
      <c r="R40" s="1">
        <f t="shared" si="7"/>
        <v>1512.5720383131825</v>
      </c>
    </row>
    <row r="41" spans="1:18" x14ac:dyDescent="0.25">
      <c r="A41" t="s">
        <v>149</v>
      </c>
      <c r="B41">
        <v>2016</v>
      </c>
      <c r="C41" t="s">
        <v>38</v>
      </c>
      <c r="D41" s="18">
        <v>1927</v>
      </c>
      <c r="E41" s="43">
        <v>3152</v>
      </c>
      <c r="F41" s="43">
        <v>7369544.3366316296</v>
      </c>
      <c r="G41" s="71">
        <v>411</v>
      </c>
      <c r="H41" s="72">
        <v>712136.17534234328</v>
      </c>
      <c r="I41" s="82">
        <f t="shared" si="21"/>
        <v>0.88464776873421269</v>
      </c>
      <c r="J41" s="82">
        <f t="shared" si="22"/>
        <v>5.162510691662904E-2</v>
      </c>
      <c r="K41" s="18">
        <f t="shared" si="0"/>
        <v>2178.2680837563453</v>
      </c>
      <c r="L41" s="1">
        <f>(D41^2)*J41*(1/(I41^4))</f>
        <v>312998.92614263535</v>
      </c>
      <c r="M41">
        <f>SQRT(L41)</f>
        <v>559.46306950739415</v>
      </c>
      <c r="N41" s="1">
        <f t="shared" si="4"/>
        <v>1096.5476162344926</v>
      </c>
      <c r="O41" s="29">
        <f t="shared" si="2"/>
        <v>251.26808375634528</v>
      </c>
      <c r="P41" s="1">
        <f t="shared" si="5"/>
        <v>312998.92614263535</v>
      </c>
      <c r="Q41">
        <f t="shared" si="6"/>
        <v>559.46306950739415</v>
      </c>
      <c r="R41" s="1">
        <f t="shared" si="7"/>
        <v>1096.5476162344926</v>
      </c>
    </row>
    <row r="42" spans="1:18" x14ac:dyDescent="0.25">
      <c r="A42" t="s">
        <v>149</v>
      </c>
      <c r="B42">
        <v>2017</v>
      </c>
      <c r="C42" t="s">
        <v>38</v>
      </c>
      <c r="D42" s="18">
        <v>1190</v>
      </c>
      <c r="E42" s="43">
        <v>515</v>
      </c>
      <c r="F42" s="43">
        <v>735261.58640140085</v>
      </c>
      <c r="G42" s="58">
        <v>559</v>
      </c>
      <c r="H42" s="43">
        <v>667654.71991491469</v>
      </c>
      <c r="I42" s="82">
        <f t="shared" si="21"/>
        <v>0.47951582867783987</v>
      </c>
      <c r="J42" s="82">
        <f t="shared" si="22"/>
        <v>0.3057736898602556</v>
      </c>
      <c r="K42" s="18">
        <f t="shared" si="0"/>
        <v>2481.6699029126212</v>
      </c>
      <c r="L42" s="1">
        <f t="shared" si="23"/>
        <v>8189968.7775796074</v>
      </c>
      <c r="M42">
        <f t="shared" si="24"/>
        <v>2861.8121492473274</v>
      </c>
      <c r="N42" s="1">
        <f t="shared" si="4"/>
        <v>5609.1518125247612</v>
      </c>
      <c r="O42" s="29">
        <f t="shared" si="2"/>
        <v>1291.6699029126212</v>
      </c>
      <c r="P42" s="1">
        <f t="shared" si="5"/>
        <v>8189968.7775796074</v>
      </c>
      <c r="Q42">
        <f t="shared" si="6"/>
        <v>2861.8121492473274</v>
      </c>
      <c r="R42" s="1">
        <f t="shared" si="7"/>
        <v>5609.1518125247612</v>
      </c>
    </row>
    <row r="43" spans="1:18" x14ac:dyDescent="0.25">
      <c r="A43" t="s">
        <v>149</v>
      </c>
      <c r="B43">
        <v>2018</v>
      </c>
      <c r="C43" t="s">
        <v>38</v>
      </c>
      <c r="D43" s="18">
        <v>1996</v>
      </c>
      <c r="E43" s="43">
        <v>3104</v>
      </c>
      <c r="F43" s="43">
        <v>4627514.5975075318</v>
      </c>
      <c r="G43" s="58">
        <v>751</v>
      </c>
      <c r="H43" s="43">
        <v>805364.40779079136</v>
      </c>
      <c r="I43" s="82">
        <f>E43/(E43+G43)</f>
        <v>0.80518806744487681</v>
      </c>
      <c r="J43" s="82">
        <f t="shared" si="22"/>
        <v>4.6952491442995986E-2</v>
      </c>
      <c r="K43" s="18">
        <f t="shared" si="0"/>
        <v>2478.9239690721647</v>
      </c>
      <c r="L43" s="1">
        <f t="shared" si="23"/>
        <v>445031.13440802618</v>
      </c>
      <c r="M43">
        <f t="shared" si="24"/>
        <v>667.10653902358513</v>
      </c>
      <c r="N43" s="1">
        <f t="shared" si="4"/>
        <v>1307.5288164862268</v>
      </c>
      <c r="O43" s="29">
        <f t="shared" si="2"/>
        <v>482.92396907216471</v>
      </c>
      <c r="P43" s="1">
        <f t="shared" si="5"/>
        <v>445031.13440802618</v>
      </c>
      <c r="Q43">
        <f t="shared" si="6"/>
        <v>667.10653902358513</v>
      </c>
      <c r="R43" s="1">
        <f t="shared" si="7"/>
        <v>1307.5288164862268</v>
      </c>
    </row>
    <row r="44" spans="1:18" x14ac:dyDescent="0.25">
      <c r="A44" t="s">
        <v>149</v>
      </c>
      <c r="B44">
        <v>2019</v>
      </c>
      <c r="C44" t="s">
        <v>38</v>
      </c>
      <c r="D44" s="18">
        <v>1190</v>
      </c>
      <c r="E44" s="1">
        <v>1940</v>
      </c>
      <c r="F44" s="1">
        <v>2377508.3449199158</v>
      </c>
      <c r="G44" s="81">
        <v>823</v>
      </c>
      <c r="H44" s="73">
        <v>853113.02101701696</v>
      </c>
      <c r="I44" s="82">
        <f t="shared" ref="I44" si="25">E44/(E44+G44)</f>
        <v>0.70213536011581612</v>
      </c>
      <c r="J44" s="82">
        <f t="shared" ref="J44" si="26">((((E44)^2*H44)+((G44)^2*F44))/(E44+G44)^4)</f>
        <v>8.2722840591894858E-2</v>
      </c>
      <c r="K44" s="18">
        <f t="shared" ref="K44" si="27">D44/I44</f>
        <v>1694.8298969072166</v>
      </c>
      <c r="L44" s="1">
        <f>(D44^2)*J44*(1/(I44^4))</f>
        <v>481987.72924352629</v>
      </c>
      <c r="M44">
        <f t="shared" ref="M44" si="28">SQRT(L44)</f>
        <v>694.25336098828234</v>
      </c>
      <c r="N44" s="1">
        <f t="shared" ref="N44" si="29">(1.96*M44)</f>
        <v>1360.7365875370333</v>
      </c>
      <c r="O44" s="29">
        <f>K44-D44</f>
        <v>504.82989690721661</v>
      </c>
      <c r="P44" s="1">
        <f t="shared" ref="P44" si="30">L44</f>
        <v>481987.72924352629</v>
      </c>
      <c r="Q44">
        <f t="shared" ref="Q44" si="31">SQRT(P44)</f>
        <v>694.25336098828234</v>
      </c>
      <c r="R44" s="1">
        <f t="shared" ref="R44" si="32">(1.96*Q44)</f>
        <v>1360.7365875370333</v>
      </c>
    </row>
    <row r="45" spans="1:18" x14ac:dyDescent="0.25">
      <c r="A45" t="s">
        <v>149</v>
      </c>
      <c r="B45">
        <v>1999</v>
      </c>
      <c r="C45" t="s">
        <v>51</v>
      </c>
      <c r="D45" s="18">
        <v>128</v>
      </c>
      <c r="E45" s="1"/>
      <c r="F45" s="1"/>
      <c r="G45" s="58"/>
      <c r="H45" s="43"/>
      <c r="I45" s="26">
        <v>0.72609506645190613</v>
      </c>
      <c r="J45" s="26">
        <v>8.1641574999999994E-2</v>
      </c>
      <c r="K45" s="18">
        <f t="shared" si="0"/>
        <v>176.28545615311415</v>
      </c>
      <c r="L45" s="1">
        <f>(D45^2)*J45*(1/(I45^4))</f>
        <v>4812.3518198526954</v>
      </c>
      <c r="M45">
        <f>SQRT(L45)</f>
        <v>69.371116610969267</v>
      </c>
      <c r="N45" s="1">
        <f>(1.96*M45)</f>
        <v>135.96738855749976</v>
      </c>
      <c r="O45" s="29">
        <f>K45-D45</f>
        <v>48.285456153114154</v>
      </c>
      <c r="P45" s="1">
        <f t="shared" si="5"/>
        <v>4812.3518198526954</v>
      </c>
      <c r="Q45">
        <f t="shared" si="6"/>
        <v>69.371116610969267</v>
      </c>
      <c r="R45" s="1">
        <f t="shared" si="7"/>
        <v>135.96738855749976</v>
      </c>
    </row>
    <row r="46" spans="1:18" x14ac:dyDescent="0.25">
      <c r="A46" t="s">
        <v>149</v>
      </c>
      <c r="B46">
        <v>2000</v>
      </c>
      <c r="C46" t="s">
        <v>51</v>
      </c>
      <c r="D46" s="18">
        <v>101</v>
      </c>
      <c r="E46" s="1"/>
      <c r="F46" s="1"/>
      <c r="G46" s="43"/>
      <c r="H46" s="43"/>
      <c r="I46" s="26">
        <v>0.72609506645190613</v>
      </c>
      <c r="J46" s="26">
        <v>8.1641574999999994E-2</v>
      </c>
      <c r="K46" s="18">
        <f t="shared" si="0"/>
        <v>139.10024274581664</v>
      </c>
      <c r="L46" s="1">
        <f>(D46^2)*J46*(1/(I46^4))</f>
        <v>2996.2647042430017</v>
      </c>
      <c r="M46">
        <f t="shared" si="3"/>
        <v>54.738146700842933</v>
      </c>
      <c r="N46" s="1">
        <f t="shared" si="4"/>
        <v>107.28676753365215</v>
      </c>
      <c r="O46" s="29">
        <f t="shared" si="2"/>
        <v>38.100242745816644</v>
      </c>
      <c r="P46" s="1">
        <f t="shared" si="5"/>
        <v>2996.2647042430017</v>
      </c>
      <c r="Q46">
        <f t="shared" si="6"/>
        <v>54.738146700842933</v>
      </c>
      <c r="R46" s="1">
        <f t="shared" si="7"/>
        <v>107.28676753365215</v>
      </c>
    </row>
    <row r="47" spans="1:18" x14ac:dyDescent="0.25">
      <c r="A47" t="s">
        <v>149</v>
      </c>
      <c r="B47">
        <v>2001</v>
      </c>
      <c r="C47" t="s">
        <v>51</v>
      </c>
      <c r="D47" s="18">
        <v>43</v>
      </c>
      <c r="E47" s="1"/>
      <c r="F47" s="1"/>
      <c r="G47" s="43"/>
      <c r="H47" s="43"/>
      <c r="I47" s="26">
        <v>0.72609506645190613</v>
      </c>
      <c r="J47" s="26">
        <v>8.1641574999999994E-2</v>
      </c>
      <c r="K47" s="18">
        <f>D47/I47</f>
        <v>59.220895426436783</v>
      </c>
      <c r="L47" s="1">
        <f t="shared" ref="L47:L59" si="33">(D47^2)*J47*(1/(I47^4))</f>
        <v>543.09317107590527</v>
      </c>
      <c r="M47">
        <f t="shared" si="3"/>
        <v>23.304359486497486</v>
      </c>
      <c r="N47" s="1">
        <f t="shared" si="4"/>
        <v>45.67654459353507</v>
      </c>
      <c r="O47" s="29">
        <f t="shared" si="2"/>
        <v>16.220895426436783</v>
      </c>
      <c r="P47" s="1">
        <f t="shared" si="5"/>
        <v>543.09317107590527</v>
      </c>
      <c r="Q47">
        <f t="shared" si="6"/>
        <v>23.304359486497486</v>
      </c>
      <c r="R47" s="1">
        <f t="shared" si="7"/>
        <v>45.67654459353507</v>
      </c>
    </row>
    <row r="48" spans="1:18" x14ac:dyDescent="0.25">
      <c r="A48" t="s">
        <v>149</v>
      </c>
      <c r="B48">
        <v>2002</v>
      </c>
      <c r="C48" t="s">
        <v>51</v>
      </c>
      <c r="D48" s="18">
        <v>62</v>
      </c>
      <c r="E48" s="1"/>
      <c r="F48" s="1"/>
      <c r="G48" s="43"/>
      <c r="H48" s="43"/>
      <c r="I48" s="26">
        <v>0.72609506645190613</v>
      </c>
      <c r="J48" s="26">
        <v>8.1641574999999994E-2</v>
      </c>
      <c r="K48" s="18">
        <f>D48/I48</f>
        <v>85.388267824164657</v>
      </c>
      <c r="L48" s="1">
        <f t="shared" si="33"/>
        <v>1129.069848358994</v>
      </c>
      <c r="M48">
        <f t="shared" si="3"/>
        <v>33.601634608438232</v>
      </c>
      <c r="N48" s="1">
        <f t="shared" si="4"/>
        <v>65.859203832538938</v>
      </c>
      <c r="O48" s="29">
        <f t="shared" ref="O48:O114" si="34">K48-D48</f>
        <v>23.388267824164657</v>
      </c>
      <c r="P48" s="1">
        <f t="shared" si="5"/>
        <v>1129.069848358994</v>
      </c>
      <c r="Q48">
        <f t="shared" si="6"/>
        <v>33.601634608438232</v>
      </c>
      <c r="R48" s="1">
        <f t="shared" si="7"/>
        <v>65.859203832538938</v>
      </c>
    </row>
    <row r="49" spans="1:18" x14ac:dyDescent="0.25">
      <c r="A49" t="s">
        <v>149</v>
      </c>
      <c r="B49">
        <v>2003</v>
      </c>
      <c r="C49" t="s">
        <v>51</v>
      </c>
      <c r="D49" s="18">
        <v>137</v>
      </c>
      <c r="E49" s="1"/>
      <c r="F49" s="1"/>
      <c r="G49" s="43"/>
      <c r="H49" s="43"/>
      <c r="I49" s="26">
        <v>0.72609506645190613</v>
      </c>
      <c r="J49" s="26">
        <v>8.1641574999999994E-2</v>
      </c>
      <c r="K49" s="18">
        <f t="shared" ref="K49:K112" si="35">D49/I49</f>
        <v>188.68052728887997</v>
      </c>
      <c r="L49" s="1">
        <f t="shared" si="33"/>
        <v>5512.8803287851088</v>
      </c>
      <c r="M49">
        <f t="shared" si="3"/>
        <v>74.248773247678031</v>
      </c>
      <c r="N49" s="1">
        <f t="shared" si="4"/>
        <v>145.52759556544893</v>
      </c>
      <c r="O49" s="29">
        <f t="shared" si="34"/>
        <v>51.680527288879972</v>
      </c>
      <c r="P49" s="1">
        <f t="shared" ref="P49:P112" si="36">L49</f>
        <v>5512.8803287851088</v>
      </c>
      <c r="Q49">
        <f t="shared" ref="Q49:Q112" si="37">SQRT(P49)</f>
        <v>74.248773247678031</v>
      </c>
      <c r="R49" s="1">
        <f t="shared" ref="R49:R112" si="38">(1.96*Q49)</f>
        <v>145.52759556544893</v>
      </c>
    </row>
    <row r="50" spans="1:18" x14ac:dyDescent="0.25">
      <c r="A50" t="s">
        <v>149</v>
      </c>
      <c r="B50">
        <v>2004</v>
      </c>
      <c r="C50" t="s">
        <v>51</v>
      </c>
      <c r="D50" s="18">
        <v>26</v>
      </c>
      <c r="E50" s="1"/>
      <c r="F50" s="1"/>
      <c r="G50" s="43"/>
      <c r="H50" s="43"/>
      <c r="I50" s="26">
        <v>0.72609506645190613</v>
      </c>
      <c r="J50" s="26">
        <v>8.1641574999999994E-2</v>
      </c>
      <c r="K50" s="18">
        <f t="shared" si="35"/>
        <v>35.807983281101308</v>
      </c>
      <c r="L50" s="1">
        <f t="shared" si="33"/>
        <v>198.55650819216442</v>
      </c>
      <c r="M50">
        <f t="shared" si="3"/>
        <v>14.09100806160313</v>
      </c>
      <c r="N50" s="1">
        <f t="shared" si="4"/>
        <v>27.618375800742136</v>
      </c>
      <c r="O50" s="29">
        <f t="shared" si="34"/>
        <v>9.8079832811013077</v>
      </c>
      <c r="P50" s="1">
        <f t="shared" si="36"/>
        <v>198.55650819216442</v>
      </c>
      <c r="Q50">
        <f t="shared" si="37"/>
        <v>14.09100806160313</v>
      </c>
      <c r="R50" s="1">
        <f t="shared" si="38"/>
        <v>27.618375800742136</v>
      </c>
    </row>
    <row r="51" spans="1:18" x14ac:dyDescent="0.25">
      <c r="A51" t="s">
        <v>149</v>
      </c>
      <c r="B51">
        <v>2005</v>
      </c>
      <c r="C51" t="s">
        <v>51</v>
      </c>
      <c r="D51" s="18">
        <v>112</v>
      </c>
      <c r="E51" s="1"/>
      <c r="F51" s="1"/>
      <c r="G51" s="43"/>
      <c r="H51" s="43"/>
      <c r="I51" s="26">
        <v>0.72609506645190613</v>
      </c>
      <c r="J51" s="26">
        <v>8.1641574999999994E-2</v>
      </c>
      <c r="K51" s="18">
        <f t="shared" si="35"/>
        <v>154.24977413397488</v>
      </c>
      <c r="L51" s="1">
        <f t="shared" si="33"/>
        <v>3684.45686207472</v>
      </c>
      <c r="M51">
        <f t="shared" si="3"/>
        <v>60.699727034598105</v>
      </c>
      <c r="N51" s="1">
        <f t="shared" si="4"/>
        <v>118.97146498781228</v>
      </c>
      <c r="O51" s="29">
        <f t="shared" si="34"/>
        <v>42.249774133974881</v>
      </c>
      <c r="P51" s="1">
        <f t="shared" si="36"/>
        <v>3684.45686207472</v>
      </c>
      <c r="Q51">
        <f t="shared" si="37"/>
        <v>60.699727034598105</v>
      </c>
      <c r="R51" s="1">
        <f t="shared" si="38"/>
        <v>118.97146498781228</v>
      </c>
    </row>
    <row r="52" spans="1:18" x14ac:dyDescent="0.25">
      <c r="A52" t="s">
        <v>149</v>
      </c>
      <c r="B52">
        <v>2006</v>
      </c>
      <c r="C52" t="s">
        <v>51</v>
      </c>
      <c r="D52" s="18">
        <v>80</v>
      </c>
      <c r="E52" s="1"/>
      <c r="F52" s="1"/>
      <c r="G52" s="43"/>
      <c r="H52" s="43"/>
      <c r="I52" s="26">
        <v>0.72609506645190613</v>
      </c>
      <c r="J52" s="26">
        <v>8.1641574999999994E-2</v>
      </c>
      <c r="K52" s="18">
        <f t="shared" si="35"/>
        <v>110.17841009569634</v>
      </c>
      <c r="L52" s="1">
        <f t="shared" si="33"/>
        <v>1879.8249296299591</v>
      </c>
      <c r="M52">
        <f t="shared" si="3"/>
        <v>43.356947881855788</v>
      </c>
      <c r="N52" s="1">
        <f t="shared" si="4"/>
        <v>84.979617848437343</v>
      </c>
      <c r="O52" s="29">
        <f t="shared" si="34"/>
        <v>30.178410095696336</v>
      </c>
      <c r="P52" s="1">
        <f t="shared" si="36"/>
        <v>1879.8249296299591</v>
      </c>
      <c r="Q52">
        <f t="shared" si="37"/>
        <v>43.356947881855788</v>
      </c>
      <c r="R52" s="1">
        <f t="shared" si="38"/>
        <v>84.979617848437343</v>
      </c>
    </row>
    <row r="53" spans="1:18" x14ac:dyDescent="0.25">
      <c r="A53" t="s">
        <v>149</v>
      </c>
      <c r="B53">
        <v>2007</v>
      </c>
      <c r="C53" t="s">
        <v>51</v>
      </c>
      <c r="D53" s="18">
        <v>474</v>
      </c>
      <c r="E53" s="1"/>
      <c r="F53" s="1"/>
      <c r="G53" s="43"/>
      <c r="H53" s="43"/>
      <c r="I53" s="26">
        <v>0.72609506645190613</v>
      </c>
      <c r="J53" s="26">
        <v>8.1641574999999994E-2</v>
      </c>
      <c r="K53" s="18">
        <f t="shared" si="35"/>
        <v>652.80707981700084</v>
      </c>
      <c r="L53" s="1">
        <f t="shared" si="33"/>
        <v>65992.429045240729</v>
      </c>
      <c r="M53">
        <f t="shared" si="3"/>
        <v>256.88991619999553</v>
      </c>
      <c r="N53" s="1">
        <f t="shared" si="4"/>
        <v>503.50423575199125</v>
      </c>
      <c r="O53" s="29">
        <f t="shared" si="34"/>
        <v>178.80707981700084</v>
      </c>
      <c r="P53" s="1">
        <f t="shared" si="36"/>
        <v>65992.429045240729</v>
      </c>
      <c r="Q53">
        <f t="shared" si="37"/>
        <v>256.88991619999553</v>
      </c>
      <c r="R53" s="1">
        <f t="shared" si="38"/>
        <v>503.50423575199125</v>
      </c>
    </row>
    <row r="54" spans="1:18" x14ac:dyDescent="0.25">
      <c r="A54" t="s">
        <v>149</v>
      </c>
      <c r="B54">
        <v>2008</v>
      </c>
      <c r="C54" t="s">
        <v>51</v>
      </c>
      <c r="D54" s="18">
        <v>822</v>
      </c>
      <c r="E54" s="1"/>
      <c r="F54" s="1"/>
      <c r="G54" s="43"/>
      <c r="H54" s="43"/>
      <c r="I54" s="26">
        <v>0.72609506645190613</v>
      </c>
      <c r="J54" s="26">
        <v>8.1641574999999994E-2</v>
      </c>
      <c r="K54" s="18">
        <f t="shared" si="35"/>
        <v>1132.0831637332799</v>
      </c>
      <c r="L54" s="1">
        <f t="shared" si="33"/>
        <v>198463.69183626396</v>
      </c>
      <c r="M54">
        <f t="shared" si="3"/>
        <v>445.49263948606824</v>
      </c>
      <c r="N54" s="1">
        <f t="shared" si="4"/>
        <v>873.16557339269377</v>
      </c>
      <c r="O54" s="29">
        <f t="shared" si="34"/>
        <v>310.08316373327989</v>
      </c>
      <c r="P54" s="1">
        <f t="shared" si="36"/>
        <v>198463.69183626396</v>
      </c>
      <c r="Q54">
        <f t="shared" si="37"/>
        <v>445.49263948606824</v>
      </c>
      <c r="R54" s="1">
        <f t="shared" si="38"/>
        <v>873.16557339269377</v>
      </c>
    </row>
    <row r="55" spans="1:18" x14ac:dyDescent="0.25">
      <c r="A55" t="s">
        <v>149</v>
      </c>
      <c r="B55">
        <v>2009</v>
      </c>
      <c r="C55" t="s">
        <v>51</v>
      </c>
      <c r="D55" s="18">
        <v>338</v>
      </c>
      <c r="E55" s="1"/>
      <c r="F55" s="1"/>
      <c r="G55" s="43"/>
      <c r="H55" s="43"/>
      <c r="I55" s="26">
        <v>0.72609506645190613</v>
      </c>
      <c r="J55" s="26">
        <v>8.1641574999999994E-2</v>
      </c>
      <c r="K55" s="18">
        <f t="shared" si="35"/>
        <v>465.50378265431704</v>
      </c>
      <c r="L55" s="1">
        <f t="shared" si="33"/>
        <v>33556.049884475782</v>
      </c>
      <c r="M55">
        <f t="shared" si="3"/>
        <v>183.18310480084068</v>
      </c>
      <c r="N55" s="1">
        <f t="shared" si="4"/>
        <v>359.03888540964772</v>
      </c>
      <c r="O55" s="29">
        <f t="shared" si="34"/>
        <v>127.50378265431704</v>
      </c>
      <c r="P55" s="1">
        <f t="shared" si="36"/>
        <v>33556.049884475782</v>
      </c>
      <c r="Q55">
        <f t="shared" si="37"/>
        <v>183.18310480084068</v>
      </c>
      <c r="R55" s="1">
        <f t="shared" si="38"/>
        <v>359.03888540964772</v>
      </c>
    </row>
    <row r="56" spans="1:18" x14ac:dyDescent="0.25">
      <c r="A56" t="s">
        <v>149</v>
      </c>
      <c r="B56">
        <v>2010</v>
      </c>
      <c r="C56" t="s">
        <v>51</v>
      </c>
      <c r="D56" s="18">
        <v>191</v>
      </c>
      <c r="E56" s="1"/>
      <c r="F56" s="1"/>
      <c r="G56" s="43"/>
      <c r="H56" s="43"/>
      <c r="I56" s="26">
        <v>0.72609506645190613</v>
      </c>
      <c r="J56" s="26">
        <v>8.1641574999999994E-2</v>
      </c>
      <c r="K56" s="18">
        <f t="shared" si="35"/>
        <v>263.05095410347502</v>
      </c>
      <c r="L56" s="1">
        <f t="shared" si="33"/>
        <v>10715.295821536021</v>
      </c>
      <c r="M56">
        <f t="shared" si="3"/>
        <v>103.5147130679307</v>
      </c>
      <c r="N56" s="1">
        <f t="shared" si="4"/>
        <v>202.88883761314418</v>
      </c>
      <c r="O56" s="29">
        <f t="shared" si="34"/>
        <v>72.050954103475021</v>
      </c>
      <c r="P56" s="1">
        <f t="shared" si="36"/>
        <v>10715.295821536021</v>
      </c>
      <c r="Q56">
        <f t="shared" si="37"/>
        <v>103.5147130679307</v>
      </c>
      <c r="R56" s="1">
        <f t="shared" si="38"/>
        <v>202.88883761314418</v>
      </c>
    </row>
    <row r="57" spans="1:18" x14ac:dyDescent="0.25">
      <c r="A57" t="s">
        <v>149</v>
      </c>
      <c r="B57">
        <v>2011</v>
      </c>
      <c r="C57" t="s">
        <v>51</v>
      </c>
      <c r="D57" s="18">
        <v>231</v>
      </c>
      <c r="E57" s="60">
        <f t="shared" ref="E57:H65" si="39">E36</f>
        <v>768</v>
      </c>
      <c r="F57" s="60">
        <f t="shared" si="39"/>
        <v>441077.30640640698</v>
      </c>
      <c r="G57" s="60">
        <f t="shared" si="39"/>
        <v>0</v>
      </c>
      <c r="H57" s="60">
        <f t="shared" si="39"/>
        <v>43829.152640640663</v>
      </c>
      <c r="I57" s="82">
        <f>E57/(E57+G57)</f>
        <v>1</v>
      </c>
      <c r="J57" s="82">
        <f>((((E57)^2*H57)+((G57)^2*F57))/(E57+G57)^4)</f>
        <v>7.4308866103516752E-2</v>
      </c>
      <c r="K57" s="18">
        <f t="shared" si="35"/>
        <v>231</v>
      </c>
      <c r="L57" s="1">
        <f t="shared" si="33"/>
        <v>3965.1954041497575</v>
      </c>
      <c r="M57">
        <f t="shared" si="3"/>
        <v>62.969797555254672</v>
      </c>
      <c r="N57" s="1">
        <f t="shared" si="4"/>
        <v>123.42080320829916</v>
      </c>
      <c r="O57" s="29">
        <f t="shared" si="34"/>
        <v>0</v>
      </c>
      <c r="P57" s="1">
        <f t="shared" si="36"/>
        <v>3965.1954041497575</v>
      </c>
      <c r="Q57">
        <f t="shared" si="37"/>
        <v>62.969797555254672</v>
      </c>
      <c r="R57" s="1">
        <f t="shared" si="38"/>
        <v>123.42080320829916</v>
      </c>
    </row>
    <row r="58" spans="1:18" x14ac:dyDescent="0.25">
      <c r="A58" t="s">
        <v>149</v>
      </c>
      <c r="B58">
        <v>2012</v>
      </c>
      <c r="C58" t="s">
        <v>51</v>
      </c>
      <c r="D58" s="18">
        <v>134</v>
      </c>
      <c r="E58" s="60">
        <f t="shared" si="39"/>
        <v>1139</v>
      </c>
      <c r="F58" s="60">
        <f t="shared" si="39"/>
        <v>306760.31038838869</v>
      </c>
      <c r="G58" s="60">
        <f t="shared" si="39"/>
        <v>794</v>
      </c>
      <c r="H58" s="60">
        <f t="shared" si="39"/>
        <v>398585.77709709678</v>
      </c>
      <c r="I58" s="82">
        <f t="shared" ref="I58:I63" si="40">E58/(E58+G58)</f>
        <v>0.58923952405587166</v>
      </c>
      <c r="J58" s="82">
        <f t="shared" ref="J58:J62" si="41">((((E58)^2*H58)+((G58)^2*F58))/(E58+G58)^4)</f>
        <v>5.0889522830631119E-2</v>
      </c>
      <c r="K58" s="18">
        <f t="shared" si="35"/>
        <v>227.41176470588238</v>
      </c>
      <c r="L58" s="1">
        <f t="shared" si="33"/>
        <v>7580.0225080756945</v>
      </c>
      <c r="M58">
        <f t="shared" si="3"/>
        <v>87.063324701482045</v>
      </c>
      <c r="N58" s="1">
        <f t="shared" si="4"/>
        <v>170.6441164149048</v>
      </c>
      <c r="O58" s="29">
        <f t="shared" si="34"/>
        <v>93.411764705882376</v>
      </c>
      <c r="P58" s="1">
        <f t="shared" si="36"/>
        <v>7580.0225080756945</v>
      </c>
      <c r="Q58">
        <f t="shared" si="37"/>
        <v>87.063324701482045</v>
      </c>
      <c r="R58" s="1">
        <f t="shared" si="38"/>
        <v>170.6441164149048</v>
      </c>
    </row>
    <row r="59" spans="1:18" x14ac:dyDescent="0.25">
      <c r="A59" t="s">
        <v>149</v>
      </c>
      <c r="B59">
        <v>2013</v>
      </c>
      <c r="C59" t="s">
        <v>51</v>
      </c>
      <c r="D59" s="18">
        <v>201</v>
      </c>
      <c r="E59" s="60">
        <f t="shared" si="39"/>
        <v>1370</v>
      </c>
      <c r="F59" s="60">
        <f t="shared" si="39"/>
        <v>1030839.3226976986</v>
      </c>
      <c r="G59" s="60">
        <f t="shared" si="39"/>
        <v>264</v>
      </c>
      <c r="H59" s="60">
        <f t="shared" si="39"/>
        <v>234784.22563363347</v>
      </c>
      <c r="I59" s="82">
        <f t="shared" si="40"/>
        <v>0.83843329253365972</v>
      </c>
      <c r="J59" s="82">
        <f t="shared" si="41"/>
        <v>7.1894511456427987E-2</v>
      </c>
      <c r="K59" s="18">
        <f t="shared" si="35"/>
        <v>239.73284671532846</v>
      </c>
      <c r="L59" s="1">
        <f t="shared" si="33"/>
        <v>5877.7862948982529</v>
      </c>
      <c r="M59">
        <f t="shared" si="3"/>
        <v>76.666722213084427</v>
      </c>
      <c r="N59" s="1">
        <f t="shared" si="4"/>
        <v>150.26677553764549</v>
      </c>
      <c r="O59" s="29">
        <f t="shared" si="34"/>
        <v>38.732846715328463</v>
      </c>
      <c r="P59" s="1">
        <f t="shared" si="36"/>
        <v>5877.7862948982529</v>
      </c>
      <c r="Q59">
        <f t="shared" si="37"/>
        <v>76.666722213084427</v>
      </c>
      <c r="R59" s="1">
        <f t="shared" si="38"/>
        <v>150.26677553764549</v>
      </c>
    </row>
    <row r="60" spans="1:18" x14ac:dyDescent="0.25">
      <c r="A60" t="s">
        <v>149</v>
      </c>
      <c r="B60">
        <v>2014</v>
      </c>
      <c r="C60" t="s">
        <v>51</v>
      </c>
      <c r="D60" s="18">
        <v>237</v>
      </c>
      <c r="E60" s="60">
        <f t="shared" si="39"/>
        <v>894</v>
      </c>
      <c r="F60" s="60">
        <f t="shared" si="39"/>
        <v>1037117.5470540533</v>
      </c>
      <c r="G60" s="60">
        <f t="shared" si="39"/>
        <v>1674</v>
      </c>
      <c r="H60" s="60">
        <f t="shared" si="39"/>
        <v>1838438.9669829789</v>
      </c>
      <c r="I60" s="82">
        <f t="shared" si="40"/>
        <v>0.34813084112149534</v>
      </c>
      <c r="J60" s="82">
        <f t="shared" si="41"/>
        <v>0.10061462914724349</v>
      </c>
      <c r="K60" s="18">
        <f t="shared" si="35"/>
        <v>680.77852348993281</v>
      </c>
      <c r="L60" s="1">
        <f t="shared" ref="L60:L68" si="42">(D60^2)*J60*(1/(I60^4))</f>
        <v>384758.14762319997</v>
      </c>
      <c r="M60">
        <f t="shared" ref="M60:M115" si="43">SQRT(L60)</f>
        <v>620.28876148387531</v>
      </c>
      <c r="N60" s="1">
        <f t="shared" ref="N60:N115" si="44">(1.96*M60)</f>
        <v>1215.7659725083956</v>
      </c>
      <c r="O60" s="29">
        <f t="shared" si="34"/>
        <v>443.77852348993281</v>
      </c>
      <c r="P60" s="1">
        <f t="shared" si="36"/>
        <v>384758.14762319997</v>
      </c>
      <c r="Q60">
        <f t="shared" si="37"/>
        <v>620.28876148387531</v>
      </c>
      <c r="R60" s="1">
        <f t="shared" si="38"/>
        <v>1215.7659725083956</v>
      </c>
    </row>
    <row r="61" spans="1:18" x14ac:dyDescent="0.25">
      <c r="A61" t="s">
        <v>149</v>
      </c>
      <c r="B61">
        <v>2015</v>
      </c>
      <c r="C61" t="s">
        <v>51</v>
      </c>
      <c r="D61" s="18">
        <v>31</v>
      </c>
      <c r="E61" s="60">
        <f t="shared" si="39"/>
        <v>1260</v>
      </c>
      <c r="F61" s="60">
        <f t="shared" si="39"/>
        <v>1854084.8493803698</v>
      </c>
      <c r="G61" s="60">
        <f t="shared" si="39"/>
        <v>199</v>
      </c>
      <c r="H61" s="60">
        <f t="shared" si="39"/>
        <v>960714.85422922915</v>
      </c>
      <c r="I61" s="82">
        <f t="shared" si="40"/>
        <v>0.86360520904729265</v>
      </c>
      <c r="J61" s="82">
        <f t="shared" si="41"/>
        <v>0.35280396023372373</v>
      </c>
      <c r="K61" s="18">
        <f t="shared" si="35"/>
        <v>35.896031746031746</v>
      </c>
      <c r="L61" s="1">
        <f t="shared" si="42"/>
        <v>609.53103933267892</v>
      </c>
      <c r="M61">
        <f t="shared" si="43"/>
        <v>24.688682413864839</v>
      </c>
      <c r="N61" s="1">
        <f t="shared" si="44"/>
        <v>48.389817531175083</v>
      </c>
      <c r="O61" s="29">
        <f t="shared" si="34"/>
        <v>4.8960317460317455</v>
      </c>
      <c r="P61" s="1">
        <f t="shared" si="36"/>
        <v>609.53103933267892</v>
      </c>
      <c r="Q61">
        <f t="shared" si="37"/>
        <v>24.688682413864839</v>
      </c>
      <c r="R61" s="1">
        <f t="shared" si="38"/>
        <v>48.389817531175083</v>
      </c>
    </row>
    <row r="62" spans="1:18" x14ac:dyDescent="0.25">
      <c r="A62" t="s">
        <v>149</v>
      </c>
      <c r="B62">
        <v>2016</v>
      </c>
      <c r="C62" t="s">
        <v>51</v>
      </c>
      <c r="D62" s="18">
        <v>470</v>
      </c>
      <c r="E62" s="60">
        <f t="shared" si="39"/>
        <v>3152</v>
      </c>
      <c r="F62" s="60">
        <f t="shared" si="39"/>
        <v>7369544.3366316296</v>
      </c>
      <c r="G62" s="70">
        <f t="shared" si="39"/>
        <v>411</v>
      </c>
      <c r="H62" s="70">
        <f t="shared" si="39"/>
        <v>712136.17534234328</v>
      </c>
      <c r="I62" s="82">
        <f t="shared" si="40"/>
        <v>0.88464776873421269</v>
      </c>
      <c r="J62" s="82">
        <f t="shared" si="41"/>
        <v>5.162510691662904E-2</v>
      </c>
      <c r="K62" s="18">
        <f t="shared" si="35"/>
        <v>531.28489847715741</v>
      </c>
      <c r="L62" s="1">
        <f t="shared" si="42"/>
        <v>18619.805243464329</v>
      </c>
      <c r="M62">
        <f t="shared" si="43"/>
        <v>136.45440719692542</v>
      </c>
      <c r="N62" s="1">
        <f t="shared" si="44"/>
        <v>267.45063810597384</v>
      </c>
      <c r="O62" s="29">
        <f t="shared" si="34"/>
        <v>61.284898477157412</v>
      </c>
      <c r="P62" s="1">
        <f t="shared" si="36"/>
        <v>18619.805243464329</v>
      </c>
      <c r="Q62">
        <f t="shared" si="37"/>
        <v>136.45440719692542</v>
      </c>
      <c r="R62" s="1">
        <f t="shared" si="38"/>
        <v>267.45063810597384</v>
      </c>
    </row>
    <row r="63" spans="1:18" x14ac:dyDescent="0.25">
      <c r="A63" t="s">
        <v>149</v>
      </c>
      <c r="B63">
        <v>2017</v>
      </c>
      <c r="C63" t="s">
        <v>51</v>
      </c>
      <c r="D63" s="18">
        <v>205</v>
      </c>
      <c r="E63" s="60">
        <f t="shared" si="39"/>
        <v>515</v>
      </c>
      <c r="F63" s="60">
        <f t="shared" si="39"/>
        <v>735261.58640140085</v>
      </c>
      <c r="G63" s="60">
        <f t="shared" si="39"/>
        <v>559</v>
      </c>
      <c r="H63" s="60">
        <f t="shared" si="39"/>
        <v>667654.71991491469</v>
      </c>
      <c r="I63" s="82">
        <f t="shared" si="40"/>
        <v>0.47951582867783987</v>
      </c>
      <c r="J63" s="82">
        <f>((((E63)^2*H63)+((G63)^2*F63))/(E63+G63)^4)</f>
        <v>0.3057736898602556</v>
      </c>
      <c r="K63" s="18">
        <f t="shared" si="35"/>
        <v>427.51456310679612</v>
      </c>
      <c r="L63" s="1">
        <f t="shared" si="42"/>
        <v>243050.23506657931</v>
      </c>
      <c r="M63">
        <f t="shared" si="43"/>
        <v>493.00125260143034</v>
      </c>
      <c r="N63" s="1">
        <f t="shared" si="44"/>
        <v>966.28245509880344</v>
      </c>
      <c r="O63" s="29">
        <f t="shared" si="34"/>
        <v>222.51456310679612</v>
      </c>
      <c r="P63" s="1">
        <f t="shared" si="36"/>
        <v>243050.23506657931</v>
      </c>
      <c r="Q63">
        <f t="shared" si="37"/>
        <v>493.00125260143034</v>
      </c>
      <c r="R63" s="1">
        <f t="shared" si="38"/>
        <v>966.28245509880344</v>
      </c>
    </row>
    <row r="64" spans="1:18" x14ac:dyDescent="0.25">
      <c r="A64" t="s">
        <v>149</v>
      </c>
      <c r="B64">
        <v>2018</v>
      </c>
      <c r="C64" t="s">
        <v>51</v>
      </c>
      <c r="D64" s="18">
        <v>160</v>
      </c>
      <c r="E64" s="60">
        <f t="shared" si="39"/>
        <v>3104</v>
      </c>
      <c r="F64" s="60">
        <f t="shared" si="39"/>
        <v>4627514.5975075318</v>
      </c>
      <c r="G64" s="60">
        <f t="shared" si="39"/>
        <v>751</v>
      </c>
      <c r="H64" s="60">
        <f t="shared" si="39"/>
        <v>805364.40779079136</v>
      </c>
      <c r="I64" s="82">
        <f>E64/(E64+G64)</f>
        <v>0.80518806744487681</v>
      </c>
      <c r="J64" s="82">
        <f>((((E64)^2*H64)+((G64)^2*F64))/(E64+G64)^4)</f>
        <v>4.6952491442995986E-2</v>
      </c>
      <c r="K64" s="18">
        <f t="shared" si="35"/>
        <v>198.71134020618555</v>
      </c>
      <c r="L64" s="1">
        <f t="shared" si="42"/>
        <v>2859.6263270141162</v>
      </c>
      <c r="M64">
        <f t="shared" si="43"/>
        <v>53.47547407002687</v>
      </c>
      <c r="N64" s="1">
        <f t="shared" si="44"/>
        <v>104.81192917725267</v>
      </c>
      <c r="O64" s="29">
        <f t="shared" si="34"/>
        <v>38.711340206185554</v>
      </c>
      <c r="P64" s="1">
        <f t="shared" si="36"/>
        <v>2859.6263270141162</v>
      </c>
      <c r="Q64">
        <f t="shared" si="37"/>
        <v>53.47547407002687</v>
      </c>
      <c r="R64" s="1">
        <f t="shared" si="38"/>
        <v>104.81192917725267</v>
      </c>
    </row>
    <row r="65" spans="1:18" x14ac:dyDescent="0.25">
      <c r="A65" t="s">
        <v>149</v>
      </c>
      <c r="B65">
        <v>2019</v>
      </c>
      <c r="C65" t="s">
        <v>51</v>
      </c>
      <c r="D65" s="18">
        <v>31</v>
      </c>
      <c r="E65" s="34">
        <v>1940</v>
      </c>
      <c r="F65" s="34">
        <v>2377508.3449199158</v>
      </c>
      <c r="G65" s="60">
        <f t="shared" si="39"/>
        <v>823</v>
      </c>
      <c r="H65" s="60">
        <f t="shared" si="39"/>
        <v>853113.02101701696</v>
      </c>
      <c r="I65" s="82">
        <f t="shared" ref="I65" si="45">E65/(E65+G65)</f>
        <v>0.70213536011581612</v>
      </c>
      <c r="J65" s="82">
        <f t="shared" ref="J65" si="46">((((E65)^2*H65)+((G65)^2*F65))/(E65+G65)^4)</f>
        <v>8.2722840591894858E-2</v>
      </c>
      <c r="K65" s="18">
        <f t="shared" ref="K65" si="47">D65/I65</f>
        <v>44.151030927835052</v>
      </c>
      <c r="L65" s="1">
        <f t="shared" si="42"/>
        <v>327.08862919499239</v>
      </c>
      <c r="M65">
        <f t="shared" ref="M65" si="48">SQRT(L65)</f>
        <v>18.085591756837609</v>
      </c>
      <c r="N65" s="1">
        <f t="shared" ref="N65" si="49">(1.96*M65)</f>
        <v>35.447759843401712</v>
      </c>
      <c r="O65" s="29">
        <f t="shared" ref="O65" si="50">K65-D65</f>
        <v>13.151030927835052</v>
      </c>
      <c r="P65" s="1">
        <f t="shared" ref="P65" si="51">L65</f>
        <v>327.08862919499239</v>
      </c>
      <c r="Q65">
        <f t="shared" ref="Q65" si="52">SQRT(P65)</f>
        <v>18.085591756837609</v>
      </c>
      <c r="R65" s="1">
        <f t="shared" ref="R65" si="53">(1.96*Q65)</f>
        <v>35.447759843401712</v>
      </c>
    </row>
    <row r="66" spans="1:18" x14ac:dyDescent="0.25">
      <c r="A66" t="s">
        <v>149</v>
      </c>
      <c r="B66">
        <v>1999</v>
      </c>
      <c r="C66" t="s">
        <v>32</v>
      </c>
      <c r="D66" s="18">
        <v>621</v>
      </c>
      <c r="E66" s="34"/>
      <c r="F66" s="34"/>
      <c r="G66" s="59"/>
      <c r="H66" s="60"/>
      <c r="I66" s="26">
        <v>0.33886784918965979</v>
      </c>
      <c r="J66" s="26">
        <v>1.4358157999999999E-2</v>
      </c>
      <c r="K66" s="18">
        <f>D66/I66</f>
        <v>1832.5727904993271</v>
      </c>
      <c r="L66" s="74">
        <f t="shared" si="42"/>
        <v>419914.10578427842</v>
      </c>
      <c r="M66">
        <f>SQRT(L66)</f>
        <v>648.00779762613843</v>
      </c>
      <c r="N66" s="1">
        <f>(1.96*M66)</f>
        <v>1270.0952833472313</v>
      </c>
      <c r="O66" s="29">
        <f>K66-D66</f>
        <v>1211.5727904993271</v>
      </c>
      <c r="P66" s="1">
        <f>L66</f>
        <v>419914.10578427842</v>
      </c>
      <c r="Q66">
        <f t="shared" si="37"/>
        <v>648.00779762613843</v>
      </c>
      <c r="R66" s="1">
        <f t="shared" si="38"/>
        <v>1270.0952833472313</v>
      </c>
    </row>
    <row r="67" spans="1:18" x14ac:dyDescent="0.25">
      <c r="A67" t="s">
        <v>149</v>
      </c>
      <c r="B67">
        <v>2000</v>
      </c>
      <c r="C67" t="s">
        <v>32</v>
      </c>
      <c r="D67" s="18">
        <v>774</v>
      </c>
      <c r="E67" s="34"/>
      <c r="F67" s="34"/>
      <c r="G67" s="59"/>
      <c r="H67" s="60"/>
      <c r="I67" s="26">
        <v>0.33886784918965979</v>
      </c>
      <c r="J67" s="26">
        <v>1.4358157999999999E-2</v>
      </c>
      <c r="K67" s="18">
        <f t="shared" si="35"/>
        <v>2284.0762316368427</v>
      </c>
      <c r="L67" s="1">
        <f t="shared" si="42"/>
        <v>652317.73290916253</v>
      </c>
      <c r="M67">
        <f t="shared" si="43"/>
        <v>807.66189269344784</v>
      </c>
      <c r="N67" s="1">
        <f t="shared" si="44"/>
        <v>1583.0173096791577</v>
      </c>
      <c r="O67" s="29">
        <f t="shared" si="34"/>
        <v>1510.0762316368427</v>
      </c>
      <c r="P67" s="1">
        <f t="shared" si="36"/>
        <v>652317.73290916253</v>
      </c>
      <c r="Q67">
        <f t="shared" si="37"/>
        <v>807.66189269344784</v>
      </c>
      <c r="R67" s="1">
        <f t="shared" si="38"/>
        <v>1583.0173096791577</v>
      </c>
    </row>
    <row r="68" spans="1:18" x14ac:dyDescent="0.25">
      <c r="A68" t="s">
        <v>149</v>
      </c>
      <c r="B68">
        <v>2001</v>
      </c>
      <c r="C68" t="s">
        <v>32</v>
      </c>
      <c r="D68" s="18">
        <v>730</v>
      </c>
      <c r="E68" s="34"/>
      <c r="F68" s="34"/>
      <c r="G68" s="61"/>
      <c r="H68" s="61"/>
      <c r="I68" s="26">
        <v>0.33886784918965979</v>
      </c>
      <c r="J68" s="26">
        <v>1.4358157999999999E-2</v>
      </c>
      <c r="K68" s="18">
        <f t="shared" si="35"/>
        <v>2154.2321047737664</v>
      </c>
      <c r="L68" s="1">
        <f t="shared" si="42"/>
        <v>580260.46756553883</v>
      </c>
      <c r="M68">
        <f t="shared" si="43"/>
        <v>761.7482967263785</v>
      </c>
      <c r="N68" s="1">
        <f t="shared" si="44"/>
        <v>1493.0266615837018</v>
      </c>
      <c r="O68" s="29">
        <f t="shared" si="34"/>
        <v>1424.2321047737664</v>
      </c>
      <c r="P68" s="1">
        <f t="shared" si="36"/>
        <v>580260.46756553883</v>
      </c>
      <c r="Q68">
        <f t="shared" si="37"/>
        <v>761.7482967263785</v>
      </c>
      <c r="R68" s="1">
        <f t="shared" si="38"/>
        <v>1493.0266615837018</v>
      </c>
    </row>
    <row r="69" spans="1:18" x14ac:dyDescent="0.25">
      <c r="A69" t="s">
        <v>149</v>
      </c>
      <c r="B69">
        <v>2002</v>
      </c>
      <c r="C69" t="s">
        <v>32</v>
      </c>
      <c r="D69" s="18">
        <v>1636</v>
      </c>
      <c r="E69" s="28"/>
      <c r="F69" s="28"/>
      <c r="G69" s="61"/>
      <c r="H69" s="61"/>
      <c r="I69" s="26">
        <v>0.33886784918965979</v>
      </c>
      <c r="J69" s="26">
        <v>1.4358157999999999E-2</v>
      </c>
      <c r="K69" s="18">
        <f t="shared" si="35"/>
        <v>4827.8407169998382</v>
      </c>
      <c r="L69" s="1">
        <f t="shared" ref="L69:L81" si="54">(D69^2)*J69*(1/(I69^4))</f>
        <v>2914364.4593681637</v>
      </c>
      <c r="M69">
        <f t="shared" si="43"/>
        <v>1707.1509773210346</v>
      </c>
      <c r="N69" s="1">
        <f t="shared" si="44"/>
        <v>3346.0159155492279</v>
      </c>
      <c r="O69" s="29">
        <f t="shared" si="34"/>
        <v>3191.8407169998382</v>
      </c>
      <c r="P69" s="1">
        <f t="shared" si="36"/>
        <v>2914364.4593681637</v>
      </c>
      <c r="Q69">
        <f t="shared" si="37"/>
        <v>1707.1509773210346</v>
      </c>
      <c r="R69" s="1">
        <f t="shared" si="38"/>
        <v>3346.0159155492279</v>
      </c>
    </row>
    <row r="70" spans="1:18" x14ac:dyDescent="0.25">
      <c r="A70" t="s">
        <v>149</v>
      </c>
      <c r="B70">
        <v>2003</v>
      </c>
      <c r="C70" t="s">
        <v>32</v>
      </c>
      <c r="D70" s="18">
        <v>3266</v>
      </c>
      <c r="E70" s="28"/>
      <c r="F70" s="28"/>
      <c r="G70" s="43"/>
      <c r="H70" s="43"/>
      <c r="I70" s="26">
        <v>0.33886784918965979</v>
      </c>
      <c r="J70" s="26">
        <v>1.4358157999999999E-2</v>
      </c>
      <c r="K70" s="18">
        <f t="shared" si="35"/>
        <v>9637.9754167001647</v>
      </c>
      <c r="L70" s="1">
        <f t="shared" si="54"/>
        <v>11614743.524052385</v>
      </c>
      <c r="M70">
        <f t="shared" si="43"/>
        <v>3408.0410097374688</v>
      </c>
      <c r="N70" s="1">
        <f t="shared" si="44"/>
        <v>6679.7603790854391</v>
      </c>
      <c r="O70" s="29">
        <f t="shared" si="34"/>
        <v>6371.9754167001647</v>
      </c>
      <c r="P70" s="1">
        <f t="shared" si="36"/>
        <v>11614743.524052385</v>
      </c>
      <c r="Q70">
        <f t="shared" si="37"/>
        <v>3408.0410097374688</v>
      </c>
      <c r="R70" s="1">
        <f t="shared" si="38"/>
        <v>6679.7603790854391</v>
      </c>
    </row>
    <row r="71" spans="1:18" x14ac:dyDescent="0.25">
      <c r="A71" t="s">
        <v>149</v>
      </c>
      <c r="B71">
        <v>2004</v>
      </c>
      <c r="C71" t="s">
        <v>32</v>
      </c>
      <c r="D71" s="18">
        <v>3521</v>
      </c>
      <c r="E71" s="1"/>
      <c r="F71" s="1"/>
      <c r="G71" s="43"/>
      <c r="H71" s="43"/>
      <c r="I71" s="26">
        <v>0.33886784918965979</v>
      </c>
      <c r="J71" s="26">
        <v>1.4358157999999999E-2</v>
      </c>
      <c r="K71" s="18">
        <f t="shared" si="35"/>
        <v>10390.481151929358</v>
      </c>
      <c r="L71" s="1">
        <f t="shared" si="54"/>
        <v>13499239.841013664</v>
      </c>
      <c r="M71">
        <f t="shared" si="43"/>
        <v>3674.1311681829848</v>
      </c>
      <c r="N71" s="1">
        <f t="shared" si="44"/>
        <v>7201.2970896386496</v>
      </c>
      <c r="O71" s="29">
        <f t="shared" si="34"/>
        <v>6869.481151929358</v>
      </c>
      <c r="P71" s="1">
        <f t="shared" si="36"/>
        <v>13499239.841013664</v>
      </c>
      <c r="Q71">
        <f t="shared" si="37"/>
        <v>3674.1311681829848</v>
      </c>
      <c r="R71" s="1">
        <f t="shared" si="38"/>
        <v>7201.2970896386496</v>
      </c>
    </row>
    <row r="72" spans="1:18" x14ac:dyDescent="0.25">
      <c r="A72" t="s">
        <v>149</v>
      </c>
      <c r="B72">
        <v>2005</v>
      </c>
      <c r="C72" t="s">
        <v>32</v>
      </c>
      <c r="D72" s="18">
        <v>2204</v>
      </c>
      <c r="E72" s="1"/>
      <c r="F72" s="1"/>
      <c r="G72" s="43"/>
      <c r="H72" s="43"/>
      <c r="I72" s="26">
        <v>0.33886784918965979</v>
      </c>
      <c r="J72" s="26">
        <v>1.4358157999999999E-2</v>
      </c>
      <c r="K72" s="18">
        <f t="shared" si="35"/>
        <v>6504.0103546868231</v>
      </c>
      <c r="L72" s="1">
        <f t="shared" si="54"/>
        <v>5289327.3248523967</v>
      </c>
      <c r="M72">
        <f t="shared" si="43"/>
        <v>2299.8537616232029</v>
      </c>
      <c r="N72" s="1">
        <f t="shared" si="44"/>
        <v>4507.713372781478</v>
      </c>
      <c r="O72" s="29">
        <f t="shared" si="34"/>
        <v>4300.0103546868231</v>
      </c>
      <c r="P72" s="1">
        <f t="shared" si="36"/>
        <v>5289327.3248523967</v>
      </c>
      <c r="Q72">
        <f t="shared" si="37"/>
        <v>2299.8537616232029</v>
      </c>
      <c r="R72" s="1">
        <f t="shared" si="38"/>
        <v>4507.713372781478</v>
      </c>
    </row>
    <row r="73" spans="1:18" x14ac:dyDescent="0.25">
      <c r="A73" t="s">
        <v>149</v>
      </c>
      <c r="B73">
        <v>2006</v>
      </c>
      <c r="C73" t="s">
        <v>32</v>
      </c>
      <c r="D73" s="18">
        <v>1504</v>
      </c>
      <c r="E73" s="1"/>
      <c r="F73" s="1"/>
      <c r="I73" s="26">
        <v>0.33886784918965979</v>
      </c>
      <c r="J73" s="26">
        <v>1.4358157999999999E-2</v>
      </c>
      <c r="K73" s="18">
        <f t="shared" si="35"/>
        <v>4438.3083364106087</v>
      </c>
      <c r="L73" s="1">
        <f t="shared" si="54"/>
        <v>2463048.3426547754</v>
      </c>
      <c r="M73">
        <f t="shared" si="43"/>
        <v>1569.4101894198263</v>
      </c>
      <c r="N73" s="1">
        <f t="shared" si="44"/>
        <v>3076.0439712628595</v>
      </c>
      <c r="O73" s="29">
        <f t="shared" si="34"/>
        <v>2934.3083364106087</v>
      </c>
      <c r="P73" s="1">
        <f t="shared" si="36"/>
        <v>2463048.3426547754</v>
      </c>
      <c r="Q73">
        <f t="shared" si="37"/>
        <v>1569.4101894198263</v>
      </c>
      <c r="R73" s="1">
        <f t="shared" si="38"/>
        <v>3076.0439712628595</v>
      </c>
    </row>
    <row r="74" spans="1:18" x14ac:dyDescent="0.25">
      <c r="A74" t="s">
        <v>149</v>
      </c>
      <c r="B74">
        <v>2007</v>
      </c>
      <c r="C74" t="s">
        <v>32</v>
      </c>
      <c r="D74" s="18">
        <v>1262</v>
      </c>
      <c r="E74" s="1"/>
      <c r="F74" s="1"/>
      <c r="G74" s="1"/>
      <c r="H74" s="1"/>
      <c r="I74" s="26">
        <v>0.33886784918965979</v>
      </c>
      <c r="J74" s="26">
        <v>1.4358157999999999E-2</v>
      </c>
      <c r="K74" s="18">
        <f t="shared" si="35"/>
        <v>3724.1656386636892</v>
      </c>
      <c r="L74" s="1">
        <f t="shared" si="54"/>
        <v>1734187.1872873898</v>
      </c>
      <c r="M74">
        <f t="shared" si="43"/>
        <v>1316.8854116009447</v>
      </c>
      <c r="N74" s="1">
        <f t="shared" si="44"/>
        <v>2581.0954067378516</v>
      </c>
      <c r="O74" s="29">
        <f t="shared" si="34"/>
        <v>2462.1656386636892</v>
      </c>
      <c r="P74" s="1">
        <f t="shared" si="36"/>
        <v>1734187.1872873898</v>
      </c>
      <c r="Q74">
        <f t="shared" si="37"/>
        <v>1316.8854116009447</v>
      </c>
      <c r="R74" s="1">
        <f t="shared" si="38"/>
        <v>2581.0954067378516</v>
      </c>
    </row>
    <row r="75" spans="1:18" x14ac:dyDescent="0.25">
      <c r="A75" t="s">
        <v>149</v>
      </c>
      <c r="B75">
        <v>2008</v>
      </c>
      <c r="C75" t="s">
        <v>32</v>
      </c>
      <c r="D75" s="18">
        <v>737</v>
      </c>
      <c r="E75" s="1"/>
      <c r="F75" s="1"/>
      <c r="G75" s="1"/>
      <c r="H75" s="1"/>
      <c r="I75" s="26">
        <v>0.33886784918965979</v>
      </c>
      <c r="J75" s="26">
        <v>1.4358157999999999E-2</v>
      </c>
      <c r="K75" s="18">
        <f t="shared" si="35"/>
        <v>2174.8891249565286</v>
      </c>
      <c r="L75" s="1">
        <f t="shared" si="54"/>
        <v>591442.10528636922</v>
      </c>
      <c r="M75">
        <f t="shared" si="43"/>
        <v>769.05273244841226</v>
      </c>
      <c r="N75" s="1">
        <f t="shared" si="44"/>
        <v>1507.3433555988879</v>
      </c>
      <c r="O75" s="29">
        <f t="shared" si="34"/>
        <v>1437.8891249565286</v>
      </c>
      <c r="P75" s="1">
        <f t="shared" si="36"/>
        <v>591442.10528636922</v>
      </c>
      <c r="Q75">
        <f t="shared" si="37"/>
        <v>769.05273244841226</v>
      </c>
      <c r="R75" s="1">
        <f t="shared" si="38"/>
        <v>1507.3433555988879</v>
      </c>
    </row>
    <row r="76" spans="1:18" x14ac:dyDescent="0.25">
      <c r="A76" t="s">
        <v>149</v>
      </c>
      <c r="B76">
        <v>2009</v>
      </c>
      <c r="C76" t="s">
        <v>32</v>
      </c>
      <c r="D76" s="18">
        <v>605</v>
      </c>
      <c r="E76" s="1"/>
      <c r="F76" s="1"/>
      <c r="G76" s="1"/>
      <c r="H76" s="1"/>
      <c r="I76" s="26">
        <v>0.33886784918965979</v>
      </c>
      <c r="J76" s="26">
        <v>1.4358157999999999E-2</v>
      </c>
      <c r="K76" s="18">
        <f t="shared" si="35"/>
        <v>1785.3567443672994</v>
      </c>
      <c r="L76" s="1">
        <f t="shared" si="54"/>
        <v>398554.77132797218</v>
      </c>
      <c r="M76">
        <f t="shared" si="43"/>
        <v>631.31194454720412</v>
      </c>
      <c r="N76" s="1">
        <f t="shared" si="44"/>
        <v>1237.37141131252</v>
      </c>
      <c r="O76" s="29">
        <f t="shared" si="34"/>
        <v>1180.3567443672994</v>
      </c>
      <c r="P76" s="1">
        <f t="shared" si="36"/>
        <v>398554.77132797218</v>
      </c>
      <c r="Q76">
        <f t="shared" si="37"/>
        <v>631.31194454720412</v>
      </c>
      <c r="R76" s="1">
        <f t="shared" si="38"/>
        <v>1237.37141131252</v>
      </c>
    </row>
    <row r="77" spans="1:18" x14ac:dyDescent="0.25">
      <c r="A77" t="s">
        <v>149</v>
      </c>
      <c r="B77">
        <v>2010</v>
      </c>
      <c r="C77" t="s">
        <v>32</v>
      </c>
      <c r="D77" s="18">
        <v>690</v>
      </c>
      <c r="E77" s="1"/>
      <c r="F77" s="1"/>
      <c r="G77" s="1"/>
      <c r="H77" s="1"/>
      <c r="I77" s="26">
        <v>0.33886784918965979</v>
      </c>
      <c r="J77" s="26">
        <v>1.4358157999999999E-2</v>
      </c>
      <c r="K77" s="18">
        <f t="shared" si="35"/>
        <v>2036.1919894436969</v>
      </c>
      <c r="L77" s="1">
        <f t="shared" si="54"/>
        <v>518412.47627688694</v>
      </c>
      <c r="M77">
        <f t="shared" si="43"/>
        <v>720.00866402904273</v>
      </c>
      <c r="N77" s="1">
        <f t="shared" si="44"/>
        <v>1411.2169814969238</v>
      </c>
      <c r="O77" s="29">
        <f t="shared" si="34"/>
        <v>1346.1919894436969</v>
      </c>
      <c r="P77" s="1">
        <f t="shared" si="36"/>
        <v>518412.47627688694</v>
      </c>
      <c r="Q77">
        <f t="shared" si="37"/>
        <v>720.00866402904273</v>
      </c>
      <c r="R77" s="1">
        <f t="shared" si="38"/>
        <v>1411.2169814969238</v>
      </c>
    </row>
    <row r="78" spans="1:18" x14ac:dyDescent="0.25">
      <c r="A78" t="s">
        <v>149</v>
      </c>
      <c r="B78">
        <v>2011</v>
      </c>
      <c r="C78" t="s">
        <v>32</v>
      </c>
      <c r="D78" s="18">
        <v>862</v>
      </c>
      <c r="E78" s="1">
        <v>1290</v>
      </c>
      <c r="F78" s="1">
        <v>860286.63014914992</v>
      </c>
      <c r="G78" s="1">
        <v>5886</v>
      </c>
      <c r="H78" s="1">
        <v>7972028.9399599908</v>
      </c>
      <c r="I78" s="82">
        <f t="shared" ref="I78:I85" si="55">E78/(E78+G78)</f>
        <v>0.17976588628762541</v>
      </c>
      <c r="J78" s="82">
        <f>((((E78)^2*H78)+((G78)^2*F78))/(E78+G78)^4)</f>
        <v>1.6242543074988087E-2</v>
      </c>
      <c r="K78" s="18">
        <f t="shared" si="35"/>
        <v>4795.1255813953494</v>
      </c>
      <c r="L78" s="1">
        <f t="shared" si="54"/>
        <v>11556848.970422491</v>
      </c>
      <c r="M78">
        <f t="shared" si="43"/>
        <v>3399.5365817155862</v>
      </c>
      <c r="N78" s="1">
        <f t="shared" si="44"/>
        <v>6663.0917001625485</v>
      </c>
      <c r="O78" s="29">
        <f t="shared" si="34"/>
        <v>3933.1255813953494</v>
      </c>
      <c r="P78" s="1">
        <f t="shared" si="36"/>
        <v>11556848.970422491</v>
      </c>
      <c r="Q78">
        <f t="shared" si="37"/>
        <v>3399.5365817155862</v>
      </c>
      <c r="R78" s="1">
        <f t="shared" si="38"/>
        <v>6663.0917001625485</v>
      </c>
    </row>
    <row r="79" spans="1:18" x14ac:dyDescent="0.25">
      <c r="A79" t="s">
        <v>149</v>
      </c>
      <c r="B79">
        <v>2012</v>
      </c>
      <c r="C79" t="s">
        <v>32</v>
      </c>
      <c r="D79" s="18">
        <v>344</v>
      </c>
      <c r="E79" s="1">
        <v>1625</v>
      </c>
      <c r="F79" s="1">
        <v>1021602.1846486497</v>
      </c>
      <c r="G79" s="1">
        <v>2586</v>
      </c>
      <c r="H79" s="1">
        <v>2033091.1478228131</v>
      </c>
      <c r="I79" s="82">
        <f t="shared" si="55"/>
        <v>0.38589408691522203</v>
      </c>
      <c r="J79" s="82">
        <f t="shared" ref="J79:J85" si="56">((((E79)^2*H79)+((G79)^2*F79))/(E79+G79)^4)</f>
        <v>3.8800408329384223E-2</v>
      </c>
      <c r="K79" s="18">
        <f t="shared" si="35"/>
        <v>891.43630769230765</v>
      </c>
      <c r="L79" s="1">
        <f t="shared" si="54"/>
        <v>207052.59868229774</v>
      </c>
      <c r="M79">
        <f t="shared" si="43"/>
        <v>455.03032721160218</v>
      </c>
      <c r="N79" s="1">
        <f t="shared" si="44"/>
        <v>891.85944133474027</v>
      </c>
      <c r="O79" s="29">
        <f t="shared" si="34"/>
        <v>547.43630769230765</v>
      </c>
      <c r="P79" s="1">
        <f t="shared" si="36"/>
        <v>207052.59868229774</v>
      </c>
      <c r="Q79">
        <f t="shared" si="37"/>
        <v>455.03032721160218</v>
      </c>
      <c r="R79" s="1">
        <f t="shared" si="38"/>
        <v>891.85944133474027</v>
      </c>
    </row>
    <row r="80" spans="1:18" x14ac:dyDescent="0.25">
      <c r="A80" t="s">
        <v>149</v>
      </c>
      <c r="B80">
        <v>2013</v>
      </c>
      <c r="C80" t="s">
        <v>32</v>
      </c>
      <c r="D80" s="18">
        <v>564</v>
      </c>
      <c r="E80" s="1">
        <v>1949</v>
      </c>
      <c r="F80" s="1">
        <v>1386032.0351831841</v>
      </c>
      <c r="G80" s="1">
        <v>2885</v>
      </c>
      <c r="H80" s="1">
        <v>1461357.9922312386</v>
      </c>
      <c r="I80" s="82">
        <f t="shared" si="55"/>
        <v>0.40318576748034751</v>
      </c>
      <c r="J80" s="82">
        <f t="shared" si="56"/>
        <v>3.1293108118963485E-2</v>
      </c>
      <c r="K80" s="18">
        <f t="shared" si="35"/>
        <v>1398.8589020010263</v>
      </c>
      <c r="L80" s="1">
        <f t="shared" si="54"/>
        <v>376691.77400375862</v>
      </c>
      <c r="M80">
        <f t="shared" si="43"/>
        <v>613.75220896039036</v>
      </c>
      <c r="N80" s="1">
        <f t="shared" si="44"/>
        <v>1202.954329562365</v>
      </c>
      <c r="O80" s="29">
        <f t="shared" si="34"/>
        <v>834.85890200102631</v>
      </c>
      <c r="P80" s="1">
        <f t="shared" si="36"/>
        <v>376691.77400375862</v>
      </c>
      <c r="Q80">
        <f t="shared" si="37"/>
        <v>613.75220896039036</v>
      </c>
      <c r="R80" s="1">
        <f t="shared" si="38"/>
        <v>1202.954329562365</v>
      </c>
    </row>
    <row r="81" spans="1:18" x14ac:dyDescent="0.25">
      <c r="A81" t="s">
        <v>149</v>
      </c>
      <c r="B81">
        <v>2014</v>
      </c>
      <c r="C81" t="s">
        <v>32</v>
      </c>
      <c r="D81" s="18">
        <v>351</v>
      </c>
      <c r="E81" s="1">
        <v>1857</v>
      </c>
      <c r="F81" s="1">
        <v>2007226.5067287323</v>
      </c>
      <c r="G81" s="1">
        <v>3812</v>
      </c>
      <c r="H81" s="1">
        <v>3143485.9195185127</v>
      </c>
      <c r="I81" s="82">
        <f t="shared" si="55"/>
        <v>0.32757100017639795</v>
      </c>
      <c r="J81" s="82">
        <f t="shared" si="56"/>
        <v>3.8736411206138716E-2</v>
      </c>
      <c r="K81" s="18">
        <f t="shared" si="35"/>
        <v>1071.5234248788367</v>
      </c>
      <c r="L81" s="1">
        <f t="shared" si="54"/>
        <v>414487.87274656334</v>
      </c>
      <c r="M81">
        <f t="shared" si="43"/>
        <v>643.80732579442065</v>
      </c>
      <c r="N81" s="1">
        <f t="shared" si="44"/>
        <v>1261.8623585570645</v>
      </c>
      <c r="O81" s="29">
        <f t="shared" si="34"/>
        <v>720.52342487883675</v>
      </c>
      <c r="P81" s="1">
        <f t="shared" si="36"/>
        <v>414487.87274656334</v>
      </c>
      <c r="Q81">
        <f t="shared" si="37"/>
        <v>643.80732579442065</v>
      </c>
      <c r="R81" s="1">
        <f t="shared" si="38"/>
        <v>1261.8623585570645</v>
      </c>
    </row>
    <row r="82" spans="1:18" x14ac:dyDescent="0.25">
      <c r="A82" t="s">
        <v>149</v>
      </c>
      <c r="B82">
        <v>2015</v>
      </c>
      <c r="C82" t="s">
        <v>32</v>
      </c>
      <c r="D82" s="18">
        <v>609</v>
      </c>
      <c r="E82" s="1">
        <v>1948</v>
      </c>
      <c r="F82" s="1">
        <v>2271636.0388858886</v>
      </c>
      <c r="G82" s="1">
        <v>3687</v>
      </c>
      <c r="H82" s="1">
        <v>1995653.8412872828</v>
      </c>
      <c r="I82" s="82">
        <f t="shared" si="55"/>
        <v>0.34569653948535939</v>
      </c>
      <c r="J82" s="82">
        <f t="shared" si="56"/>
        <v>3.8138165926944266E-2</v>
      </c>
      <c r="K82" s="18">
        <f t="shared" si="35"/>
        <v>1761.6606776180697</v>
      </c>
      <c r="L82" s="1">
        <f t="shared" ref="L82:L103" si="57">(D82^2)*J82*(1/(I82^4))</f>
        <v>990408.27553210699</v>
      </c>
      <c r="M82">
        <f t="shared" si="43"/>
        <v>995.1925821327784</v>
      </c>
      <c r="N82" s="1">
        <f t="shared" si="44"/>
        <v>1950.5774609802456</v>
      </c>
      <c r="O82" s="29">
        <f t="shared" si="34"/>
        <v>1152.6606776180697</v>
      </c>
      <c r="P82" s="1">
        <f t="shared" si="36"/>
        <v>990408.27553210699</v>
      </c>
      <c r="Q82">
        <f t="shared" si="37"/>
        <v>995.1925821327784</v>
      </c>
      <c r="R82" s="1">
        <f t="shared" si="38"/>
        <v>1950.5774609802456</v>
      </c>
    </row>
    <row r="83" spans="1:18" x14ac:dyDescent="0.25">
      <c r="A83" t="s">
        <v>149</v>
      </c>
      <c r="B83">
        <v>2016</v>
      </c>
      <c r="C83" t="s">
        <v>32</v>
      </c>
      <c r="D83" s="18">
        <v>441</v>
      </c>
      <c r="E83" s="1">
        <v>3664</v>
      </c>
      <c r="F83" s="1">
        <v>3933431.3678598786</v>
      </c>
      <c r="G83" s="1">
        <v>4887</v>
      </c>
      <c r="H83" s="1">
        <v>2909789.5578528387</v>
      </c>
      <c r="I83" s="82">
        <f t="shared" si="55"/>
        <v>0.42848789615249677</v>
      </c>
      <c r="J83" s="82">
        <f t="shared" si="56"/>
        <v>2.4877106654593709E-2</v>
      </c>
      <c r="K83" s="18">
        <f t="shared" si="35"/>
        <v>1029.2006004366813</v>
      </c>
      <c r="L83" s="1">
        <f t="shared" si="57"/>
        <v>143523.43263146057</v>
      </c>
      <c r="M83">
        <f t="shared" si="43"/>
        <v>378.84486618068428</v>
      </c>
      <c r="N83" s="1">
        <f t="shared" si="44"/>
        <v>742.53593771414114</v>
      </c>
      <c r="O83" s="29">
        <f t="shared" si="34"/>
        <v>588.20060043668127</v>
      </c>
      <c r="P83" s="1">
        <f t="shared" si="36"/>
        <v>143523.43263146057</v>
      </c>
      <c r="Q83">
        <f t="shared" si="37"/>
        <v>378.84486618068428</v>
      </c>
      <c r="R83" s="1">
        <f t="shared" si="38"/>
        <v>742.53593771414114</v>
      </c>
    </row>
    <row r="84" spans="1:18" x14ac:dyDescent="0.25">
      <c r="A84" t="s">
        <v>149</v>
      </c>
      <c r="B84">
        <v>2017</v>
      </c>
      <c r="C84" t="s">
        <v>32</v>
      </c>
      <c r="D84" s="18">
        <v>256</v>
      </c>
      <c r="E84" s="1">
        <v>2255</v>
      </c>
      <c r="F84" s="1">
        <v>2676145.5381761696</v>
      </c>
      <c r="G84" s="1">
        <v>3661</v>
      </c>
      <c r="H84" s="1">
        <v>1981282.145600609</v>
      </c>
      <c r="I84" s="82">
        <f t="shared" si="55"/>
        <v>0.38116970926301558</v>
      </c>
      <c r="J84" s="82">
        <f t="shared" si="56"/>
        <v>3.7506542754311999E-2</v>
      </c>
      <c r="K84" s="18">
        <f t="shared" si="35"/>
        <v>671.61685144124169</v>
      </c>
      <c r="L84" s="1">
        <f t="shared" si="57"/>
        <v>116443.01477531147</v>
      </c>
      <c r="M84">
        <f t="shared" si="43"/>
        <v>341.23747563143098</v>
      </c>
      <c r="N84" s="1">
        <f t="shared" si="44"/>
        <v>668.82545223760474</v>
      </c>
      <c r="O84" s="29">
        <f t="shared" si="34"/>
        <v>415.61685144124169</v>
      </c>
      <c r="P84" s="1">
        <f t="shared" si="36"/>
        <v>116443.01477531147</v>
      </c>
      <c r="Q84">
        <f t="shared" si="37"/>
        <v>341.23747563143098</v>
      </c>
      <c r="R84" s="1">
        <f t="shared" si="38"/>
        <v>668.82545223760474</v>
      </c>
    </row>
    <row r="85" spans="1:18" x14ac:dyDescent="0.25">
      <c r="A85" t="s">
        <v>149</v>
      </c>
      <c r="B85">
        <v>2018</v>
      </c>
      <c r="C85" t="s">
        <v>32</v>
      </c>
      <c r="D85" s="18">
        <v>378</v>
      </c>
      <c r="E85" s="1">
        <v>1978</v>
      </c>
      <c r="F85" s="1">
        <v>3202728.5107657611</v>
      </c>
      <c r="G85" s="1">
        <v>5654</v>
      </c>
      <c r="H85" s="1">
        <v>5037093.8521951903</v>
      </c>
      <c r="I85" s="82">
        <f t="shared" si="55"/>
        <v>0.25917190775681342</v>
      </c>
      <c r="J85" s="82">
        <f t="shared" si="56"/>
        <v>3.5985857561267535E-2</v>
      </c>
      <c r="K85" s="18">
        <f t="shared" si="35"/>
        <v>1458.4914054600606</v>
      </c>
      <c r="L85" s="1">
        <f t="shared" si="57"/>
        <v>1139629.6871772241</v>
      </c>
      <c r="M85">
        <f t="shared" si="43"/>
        <v>1067.5343962501743</v>
      </c>
      <c r="N85" s="1">
        <f t="shared" si="44"/>
        <v>2092.3674166503415</v>
      </c>
      <c r="O85" s="29">
        <f t="shared" si="34"/>
        <v>1080.4914054600606</v>
      </c>
      <c r="P85" s="1">
        <f t="shared" si="36"/>
        <v>1139629.6871772241</v>
      </c>
      <c r="Q85">
        <f t="shared" si="37"/>
        <v>1067.5343962501743</v>
      </c>
      <c r="R85" s="1">
        <f t="shared" si="38"/>
        <v>2092.3674166503415</v>
      </c>
    </row>
    <row r="86" spans="1:18" x14ac:dyDescent="0.25">
      <c r="A86" t="s">
        <v>149</v>
      </c>
      <c r="B86">
        <v>2019</v>
      </c>
      <c r="C86" t="s">
        <v>32</v>
      </c>
      <c r="D86" s="18">
        <v>348</v>
      </c>
      <c r="E86" s="1">
        <v>2291</v>
      </c>
      <c r="F86" s="1">
        <v>2910450.4969959836</v>
      </c>
      <c r="G86" s="1">
        <v>3603</v>
      </c>
      <c r="H86" s="1">
        <v>4559897.7449449496</v>
      </c>
      <c r="I86" s="82">
        <f t="shared" ref="I86" si="58">E86/(E86+G86)</f>
        <v>0.38870037326094331</v>
      </c>
      <c r="J86" s="82">
        <f t="shared" ref="J86" si="59">((((E86)^2*H86)+((G86)^2*F86))/(E86+G86)^4)</f>
        <v>5.1139407181595938E-2</v>
      </c>
      <c r="K86" s="18">
        <f t="shared" ref="K86" si="60">D86/I86</f>
        <v>895.29113924050637</v>
      </c>
      <c r="L86" s="1">
        <f t="shared" ref="L86" si="61">(D86^2)*J86*(1/(I86^4))</f>
        <v>271302.84405913076</v>
      </c>
      <c r="M86">
        <f t="shared" ref="M86" si="62">SQRT(L86)</f>
        <v>520.86739584958741</v>
      </c>
      <c r="N86" s="1">
        <f t="shared" ref="N86" si="63">(1.96*M86)</f>
        <v>1020.9000958651914</v>
      </c>
      <c r="O86" s="29">
        <f t="shared" ref="O86" si="64">K86-D86</f>
        <v>547.29113924050637</v>
      </c>
      <c r="P86" s="1">
        <f t="shared" ref="P86" si="65">L86</f>
        <v>271302.84405913076</v>
      </c>
      <c r="Q86">
        <f t="shared" ref="Q86" si="66">SQRT(P86)</f>
        <v>520.86739584958741</v>
      </c>
      <c r="R86" s="1">
        <f t="shared" ref="R86" si="67">(1.96*Q86)</f>
        <v>1020.9000958651914</v>
      </c>
    </row>
    <row r="87" spans="1:18" x14ac:dyDescent="0.25">
      <c r="A87" t="s">
        <v>149</v>
      </c>
      <c r="B87">
        <v>1999</v>
      </c>
      <c r="C87" t="s">
        <v>33</v>
      </c>
      <c r="D87" s="18">
        <v>434</v>
      </c>
      <c r="E87" s="1"/>
      <c r="F87" s="1"/>
      <c r="G87" s="1"/>
      <c r="H87" s="1"/>
      <c r="I87" s="26">
        <v>0.72713930644376235</v>
      </c>
      <c r="J87" s="26">
        <v>0.104193062</v>
      </c>
      <c r="K87" s="18">
        <f>D87/I87</f>
        <v>596.859496047015</v>
      </c>
      <c r="L87" s="1">
        <f t="shared" si="57"/>
        <v>70201.723372615947</v>
      </c>
      <c r="M87">
        <f t="shared" si="43"/>
        <v>264.95607819526606</v>
      </c>
      <c r="N87" s="1">
        <f t="shared" si="44"/>
        <v>519.31391326272148</v>
      </c>
      <c r="O87" s="29">
        <f t="shared" si="34"/>
        <v>162.859496047015</v>
      </c>
      <c r="P87" s="1">
        <f t="shared" si="36"/>
        <v>70201.723372615947</v>
      </c>
      <c r="Q87">
        <f t="shared" si="37"/>
        <v>264.95607819526606</v>
      </c>
      <c r="R87" s="1">
        <f t="shared" si="38"/>
        <v>519.31391326272148</v>
      </c>
    </row>
    <row r="88" spans="1:18" x14ac:dyDescent="0.25">
      <c r="A88" t="s">
        <v>149</v>
      </c>
      <c r="B88">
        <v>2000</v>
      </c>
      <c r="C88" t="s">
        <v>33</v>
      </c>
      <c r="D88" s="18">
        <v>1194</v>
      </c>
      <c r="E88" s="1"/>
      <c r="F88" s="1"/>
      <c r="G88" s="1"/>
      <c r="H88" s="1"/>
      <c r="I88" s="26">
        <v>0.72713930644376235</v>
      </c>
      <c r="J88" s="26">
        <v>0.104193062</v>
      </c>
      <c r="K88" s="18">
        <f t="shared" si="35"/>
        <v>1642.0512402768109</v>
      </c>
      <c r="L88" s="1">
        <f t="shared" si="57"/>
        <v>531345.45277051278</v>
      </c>
      <c r="M88">
        <f t="shared" si="43"/>
        <v>728.93446397499463</v>
      </c>
      <c r="N88" s="1">
        <f t="shared" si="44"/>
        <v>1428.7115493909894</v>
      </c>
      <c r="O88" s="29">
        <f t="shared" si="34"/>
        <v>448.05124027681086</v>
      </c>
      <c r="P88" s="1">
        <f t="shared" si="36"/>
        <v>531345.45277051278</v>
      </c>
      <c r="Q88">
        <f t="shared" si="37"/>
        <v>728.93446397499463</v>
      </c>
      <c r="R88" s="1">
        <f t="shared" si="38"/>
        <v>1428.7115493909894</v>
      </c>
    </row>
    <row r="89" spans="1:18" x14ac:dyDescent="0.25">
      <c r="A89" t="s">
        <v>149</v>
      </c>
      <c r="B89">
        <v>2001</v>
      </c>
      <c r="C89" t="s">
        <v>33</v>
      </c>
      <c r="D89" s="18">
        <v>548</v>
      </c>
      <c r="E89" s="1"/>
      <c r="F89" s="1"/>
      <c r="G89" s="1"/>
      <c r="H89" s="1"/>
      <c r="I89" s="26">
        <v>0.72713930644376235</v>
      </c>
      <c r="J89" s="26">
        <v>0.104193062</v>
      </c>
      <c r="K89" s="18">
        <f t="shared" si="35"/>
        <v>753.63825768148433</v>
      </c>
      <c r="L89" s="1">
        <f t="shared" si="57"/>
        <v>111925.60011727823</v>
      </c>
      <c r="M89">
        <f t="shared" si="43"/>
        <v>334.55283606222537</v>
      </c>
      <c r="N89" s="1">
        <f t="shared" si="44"/>
        <v>655.72355868196166</v>
      </c>
      <c r="O89" s="29">
        <f t="shared" si="34"/>
        <v>205.63825768148433</v>
      </c>
      <c r="P89" s="1">
        <f t="shared" si="36"/>
        <v>111925.60011727823</v>
      </c>
      <c r="Q89">
        <f t="shared" si="37"/>
        <v>334.55283606222537</v>
      </c>
      <c r="R89" s="1">
        <f t="shared" si="38"/>
        <v>655.72355868196166</v>
      </c>
    </row>
    <row r="90" spans="1:18" x14ac:dyDescent="0.25">
      <c r="A90" t="s">
        <v>149</v>
      </c>
      <c r="B90">
        <v>2002</v>
      </c>
      <c r="C90" t="s">
        <v>33</v>
      </c>
      <c r="D90" s="18">
        <v>736</v>
      </c>
      <c r="E90" s="1"/>
      <c r="F90" s="1"/>
      <c r="G90" s="1"/>
      <c r="H90" s="1"/>
      <c r="I90" s="26">
        <v>0.72713930644376235</v>
      </c>
      <c r="J90" s="26">
        <v>0.104193062</v>
      </c>
      <c r="K90" s="18">
        <f t="shared" si="35"/>
        <v>1012.185689148855</v>
      </c>
      <c r="L90" s="1">
        <f t="shared" si="57"/>
        <v>201894.24676703988</v>
      </c>
      <c r="M90">
        <f t="shared" si="43"/>
        <v>449.32643675510553</v>
      </c>
      <c r="N90" s="1">
        <f t="shared" si="44"/>
        <v>880.67981604000681</v>
      </c>
      <c r="O90" s="29">
        <f t="shared" si="34"/>
        <v>276.18568914885498</v>
      </c>
      <c r="P90" s="1">
        <f t="shared" si="36"/>
        <v>201894.24676703988</v>
      </c>
      <c r="Q90">
        <f t="shared" si="37"/>
        <v>449.32643675510553</v>
      </c>
      <c r="R90" s="1">
        <f t="shared" si="38"/>
        <v>880.67981604000681</v>
      </c>
    </row>
    <row r="91" spans="1:18" x14ac:dyDescent="0.25">
      <c r="A91" t="s">
        <v>149</v>
      </c>
      <c r="B91">
        <v>2003</v>
      </c>
      <c r="C91" t="s">
        <v>33</v>
      </c>
      <c r="D91" s="18">
        <v>878</v>
      </c>
      <c r="E91" s="1"/>
      <c r="F91" s="1"/>
      <c r="G91" s="1"/>
      <c r="H91" s="1"/>
      <c r="I91" s="26">
        <v>0.72713930644376235</v>
      </c>
      <c r="J91" s="26">
        <v>0.104193062</v>
      </c>
      <c r="K91" s="18">
        <f t="shared" si="35"/>
        <v>1207.4715150444219</v>
      </c>
      <c r="L91" s="1">
        <f t="shared" si="57"/>
        <v>287314.36917526205</v>
      </c>
      <c r="M91">
        <f t="shared" si="43"/>
        <v>536.01713515079166</v>
      </c>
      <c r="N91" s="1">
        <f t="shared" si="44"/>
        <v>1050.5935848955517</v>
      </c>
      <c r="O91" s="29">
        <f t="shared" si="34"/>
        <v>329.47151504442195</v>
      </c>
      <c r="P91" s="1">
        <f t="shared" si="36"/>
        <v>287314.36917526205</v>
      </c>
      <c r="Q91">
        <f t="shared" si="37"/>
        <v>536.01713515079166</v>
      </c>
      <c r="R91" s="1">
        <f t="shared" si="38"/>
        <v>1050.5935848955517</v>
      </c>
    </row>
    <row r="92" spans="1:18" x14ac:dyDescent="0.25">
      <c r="A92" t="s">
        <v>149</v>
      </c>
      <c r="B92">
        <v>2004</v>
      </c>
      <c r="C92" t="s">
        <v>33</v>
      </c>
      <c r="D92" s="18">
        <v>453</v>
      </c>
      <c r="E92" s="1"/>
      <c r="F92" s="1"/>
      <c r="G92" s="1"/>
      <c r="H92" s="1"/>
      <c r="I92" s="26">
        <v>0.72713930644376235</v>
      </c>
      <c r="J92" s="26">
        <v>0.104193062</v>
      </c>
      <c r="K92" s="18">
        <f t="shared" si="35"/>
        <v>622.98928965275991</v>
      </c>
      <c r="L92" s="1">
        <f t="shared" si="57"/>
        <v>76482.965509838526</v>
      </c>
      <c r="M92">
        <f t="shared" si="43"/>
        <v>276.55553783975927</v>
      </c>
      <c r="N92" s="1">
        <f t="shared" si="44"/>
        <v>542.04885416592811</v>
      </c>
      <c r="O92" s="29">
        <f t="shared" si="34"/>
        <v>169.98928965275991</v>
      </c>
      <c r="P92" s="1">
        <f t="shared" si="36"/>
        <v>76482.965509838526</v>
      </c>
      <c r="Q92">
        <f t="shared" si="37"/>
        <v>276.55553783975927</v>
      </c>
      <c r="R92" s="1">
        <f t="shared" si="38"/>
        <v>542.04885416592811</v>
      </c>
    </row>
    <row r="93" spans="1:18" x14ac:dyDescent="0.25">
      <c r="A93" t="s">
        <v>149</v>
      </c>
      <c r="B93">
        <v>2005</v>
      </c>
      <c r="C93" t="s">
        <v>33</v>
      </c>
      <c r="D93" s="18">
        <v>744</v>
      </c>
      <c r="E93" s="1"/>
      <c r="F93" s="1"/>
      <c r="G93" s="1"/>
      <c r="H93" s="1"/>
      <c r="I93" s="26">
        <v>0.72713930644376235</v>
      </c>
      <c r="J93" s="26">
        <v>0.104193062</v>
      </c>
      <c r="K93" s="18">
        <f t="shared" si="35"/>
        <v>1023.1877075091686</v>
      </c>
      <c r="L93" s="1">
        <f t="shared" si="57"/>
        <v>206307.10542156521</v>
      </c>
      <c r="M93">
        <f t="shared" si="43"/>
        <v>454.21041976331321</v>
      </c>
      <c r="N93" s="1">
        <f t="shared" si="44"/>
        <v>890.25242273609388</v>
      </c>
      <c r="O93" s="29">
        <f t="shared" si="34"/>
        <v>279.1877075091686</v>
      </c>
      <c r="P93" s="1">
        <f t="shared" si="36"/>
        <v>206307.10542156521</v>
      </c>
      <c r="Q93">
        <f t="shared" si="37"/>
        <v>454.21041976331321</v>
      </c>
      <c r="R93" s="1">
        <f t="shared" si="38"/>
        <v>890.25242273609388</v>
      </c>
    </row>
    <row r="94" spans="1:18" x14ac:dyDescent="0.25">
      <c r="A94" t="s">
        <v>149</v>
      </c>
      <c r="B94">
        <v>2006</v>
      </c>
      <c r="C94" t="s">
        <v>33</v>
      </c>
      <c r="D94" s="18">
        <v>822</v>
      </c>
      <c r="E94" s="1"/>
      <c r="F94" s="1"/>
      <c r="G94" s="1"/>
      <c r="H94" s="1"/>
      <c r="I94" s="26">
        <v>0.72713930644376235</v>
      </c>
      <c r="J94" s="26">
        <v>0.104193062</v>
      </c>
      <c r="K94" s="18">
        <f t="shared" si="35"/>
        <v>1130.4573865222267</v>
      </c>
      <c r="L94" s="1">
        <f t="shared" si="57"/>
        <v>251832.60026387597</v>
      </c>
      <c r="M94">
        <f t="shared" si="43"/>
        <v>501.82925409333797</v>
      </c>
      <c r="N94" s="1">
        <f t="shared" si="44"/>
        <v>983.58533802294244</v>
      </c>
      <c r="O94" s="29">
        <f t="shared" si="34"/>
        <v>308.45738652222667</v>
      </c>
      <c r="P94" s="1">
        <f t="shared" si="36"/>
        <v>251832.60026387597</v>
      </c>
      <c r="Q94">
        <f t="shared" si="37"/>
        <v>501.82925409333797</v>
      </c>
      <c r="R94" s="1">
        <f t="shared" si="38"/>
        <v>983.58533802294244</v>
      </c>
    </row>
    <row r="95" spans="1:18" x14ac:dyDescent="0.25">
      <c r="A95" t="s">
        <v>149</v>
      </c>
      <c r="B95">
        <v>2007</v>
      </c>
      <c r="C95" t="s">
        <v>33</v>
      </c>
      <c r="D95" s="18">
        <v>2661</v>
      </c>
      <c r="E95" s="1"/>
      <c r="F95" s="1"/>
      <c r="G95" s="1"/>
      <c r="H95" s="1"/>
      <c r="I95" s="26">
        <v>0.72713930644376235</v>
      </c>
      <c r="J95" s="26">
        <v>0.104193062</v>
      </c>
      <c r="K95" s="18">
        <f t="shared" si="35"/>
        <v>3659.5463570993247</v>
      </c>
      <c r="L95" s="1">
        <f t="shared" si="57"/>
        <v>2639113.4727077819</v>
      </c>
      <c r="M95">
        <f t="shared" si="43"/>
        <v>1624.534848105076</v>
      </c>
      <c r="N95" s="1">
        <f t="shared" si="44"/>
        <v>3184.0883022859489</v>
      </c>
      <c r="O95" s="29">
        <f t="shared" si="34"/>
        <v>998.54635709932472</v>
      </c>
      <c r="P95" s="1">
        <f t="shared" si="36"/>
        <v>2639113.4727077819</v>
      </c>
      <c r="Q95">
        <f t="shared" si="37"/>
        <v>1624.534848105076</v>
      </c>
      <c r="R95" s="1">
        <f t="shared" si="38"/>
        <v>3184.0883022859489</v>
      </c>
    </row>
    <row r="96" spans="1:18" x14ac:dyDescent="0.25">
      <c r="A96" t="s">
        <v>149</v>
      </c>
      <c r="B96">
        <v>2008</v>
      </c>
      <c r="C96" t="s">
        <v>33</v>
      </c>
      <c r="D96" s="18">
        <v>902</v>
      </c>
      <c r="E96" s="1"/>
      <c r="F96" s="1"/>
      <c r="G96" s="1"/>
      <c r="H96" s="1"/>
      <c r="I96" s="26">
        <v>0.72713930644376235</v>
      </c>
      <c r="J96" s="26">
        <v>0.104193062</v>
      </c>
      <c r="K96" s="18">
        <f t="shared" si="35"/>
        <v>1240.4775701253629</v>
      </c>
      <c r="L96" s="1">
        <f t="shared" si="57"/>
        <v>303236.44026658998</v>
      </c>
      <c r="M96">
        <f t="shared" si="43"/>
        <v>550.6690841754147</v>
      </c>
      <c r="N96" s="1">
        <f t="shared" si="44"/>
        <v>1079.3114049838127</v>
      </c>
      <c r="O96" s="29">
        <f t="shared" si="34"/>
        <v>338.47757012536294</v>
      </c>
      <c r="P96" s="1">
        <f t="shared" si="36"/>
        <v>303236.44026658998</v>
      </c>
      <c r="Q96">
        <f t="shared" si="37"/>
        <v>550.6690841754147</v>
      </c>
      <c r="R96" s="1">
        <f t="shared" si="38"/>
        <v>1079.3114049838127</v>
      </c>
    </row>
    <row r="97" spans="1:18" x14ac:dyDescent="0.25">
      <c r="A97" t="s">
        <v>149</v>
      </c>
      <c r="B97">
        <v>2009</v>
      </c>
      <c r="C97" t="s">
        <v>33</v>
      </c>
      <c r="D97" s="18">
        <v>637</v>
      </c>
      <c r="E97" s="1"/>
      <c r="F97" s="1"/>
      <c r="G97" s="1"/>
      <c r="H97" s="1"/>
      <c r="I97" s="26">
        <v>0.72713930644376235</v>
      </c>
      <c r="J97" s="26">
        <v>0.104193062</v>
      </c>
      <c r="K97" s="18">
        <f t="shared" si="35"/>
        <v>876.03571193997368</v>
      </c>
      <c r="L97" s="1">
        <f t="shared" si="57"/>
        <v>151233.21312399392</v>
      </c>
      <c r="M97">
        <f t="shared" si="43"/>
        <v>388.88714702853565</v>
      </c>
      <c r="N97" s="1">
        <f t="shared" si="44"/>
        <v>762.21880817592989</v>
      </c>
      <c r="O97" s="29">
        <f t="shared" si="34"/>
        <v>239.03571193997368</v>
      </c>
      <c r="P97" s="1">
        <f t="shared" si="36"/>
        <v>151233.21312399392</v>
      </c>
      <c r="Q97">
        <f t="shared" si="37"/>
        <v>388.88714702853565</v>
      </c>
      <c r="R97" s="1">
        <f t="shared" si="38"/>
        <v>762.21880817592989</v>
      </c>
    </row>
    <row r="98" spans="1:18" x14ac:dyDescent="0.25">
      <c r="A98" t="s">
        <v>149</v>
      </c>
      <c r="B98">
        <v>2010</v>
      </c>
      <c r="C98" t="s">
        <v>33</v>
      </c>
      <c r="D98" s="18">
        <v>1209</v>
      </c>
      <c r="E98" s="1"/>
      <c r="F98" s="1"/>
      <c r="G98" s="1"/>
      <c r="H98" s="1"/>
      <c r="I98" s="26">
        <v>0.72713930644376235</v>
      </c>
      <c r="J98" s="26">
        <v>0.104193062</v>
      </c>
      <c r="K98" s="18">
        <f t="shared" si="35"/>
        <v>1662.6800247023989</v>
      </c>
      <c r="L98" s="1">
        <f t="shared" si="57"/>
        <v>544779.70025382063</v>
      </c>
      <c r="M98">
        <f t="shared" si="43"/>
        <v>738.091932115384</v>
      </c>
      <c r="N98" s="1">
        <f t="shared" si="44"/>
        <v>1446.6601869461526</v>
      </c>
      <c r="O98" s="29">
        <f t="shared" si="34"/>
        <v>453.6800247023989</v>
      </c>
      <c r="P98" s="1">
        <f t="shared" si="36"/>
        <v>544779.70025382063</v>
      </c>
      <c r="Q98">
        <f t="shared" si="37"/>
        <v>738.091932115384</v>
      </c>
      <c r="R98" s="1">
        <f t="shared" si="38"/>
        <v>1446.6601869461526</v>
      </c>
    </row>
    <row r="99" spans="1:18" x14ac:dyDescent="0.25">
      <c r="A99" t="s">
        <v>149</v>
      </c>
      <c r="B99">
        <v>2011</v>
      </c>
      <c r="C99" t="s">
        <v>33</v>
      </c>
      <c r="D99" s="18">
        <v>491</v>
      </c>
      <c r="E99" s="1">
        <v>594</v>
      </c>
      <c r="F99" s="1">
        <v>647224.7035035037</v>
      </c>
      <c r="G99" s="1">
        <v>86</v>
      </c>
      <c r="H99" s="1">
        <v>8058.5161461461512</v>
      </c>
      <c r="I99" s="82">
        <f t="shared" ref="I99:I105" si="68">E99/(E99+G99)</f>
        <v>0.87352941176470589</v>
      </c>
      <c r="J99" s="82">
        <f t="shared" ref="J99:J105" si="69">((((E99)^2*H99)+((G99)^2*F99))/(E99+G99)^4)</f>
        <v>3.5686236985185318E-2</v>
      </c>
      <c r="K99" s="18">
        <f t="shared" si="35"/>
        <v>562.08754208754203</v>
      </c>
      <c r="L99" s="1">
        <f t="shared" si="57"/>
        <v>14775.888674929201</v>
      </c>
      <c r="M99">
        <f t="shared" si="43"/>
        <v>121.55611327666414</v>
      </c>
      <c r="N99" s="1">
        <f t="shared" si="44"/>
        <v>238.24998202226169</v>
      </c>
      <c r="O99" s="29">
        <f t="shared" si="34"/>
        <v>71.087542087542033</v>
      </c>
      <c r="P99" s="1">
        <f t="shared" si="36"/>
        <v>14775.888674929201</v>
      </c>
      <c r="Q99">
        <f t="shared" si="37"/>
        <v>121.55611327666414</v>
      </c>
      <c r="R99" s="1">
        <f t="shared" si="38"/>
        <v>238.24998202226169</v>
      </c>
    </row>
    <row r="100" spans="1:18" x14ac:dyDescent="0.25">
      <c r="A100" t="s">
        <v>149</v>
      </c>
      <c r="B100">
        <v>2012</v>
      </c>
      <c r="C100" t="s">
        <v>33</v>
      </c>
      <c r="D100" s="18">
        <v>540</v>
      </c>
      <c r="E100" s="1">
        <v>510</v>
      </c>
      <c r="F100" s="1">
        <v>1650209.0941051058</v>
      </c>
      <c r="G100" s="1">
        <v>433</v>
      </c>
      <c r="H100" s="1">
        <v>139945.0026336337</v>
      </c>
      <c r="I100" s="82">
        <f t="shared" si="68"/>
        <v>0.54082714740190885</v>
      </c>
      <c r="J100" s="82">
        <f>((((E100)^2*H100)+((G100)^2*F100))/(E100+G100)^4)</f>
        <v>0.43729335488794085</v>
      </c>
      <c r="K100" s="18">
        <f t="shared" si="35"/>
        <v>998.47058823529403</v>
      </c>
      <c r="L100" s="1">
        <f t="shared" si="57"/>
        <v>1490481.068122806</v>
      </c>
      <c r="M100">
        <f t="shared" si="43"/>
        <v>1220.852598851641</v>
      </c>
      <c r="N100" s="1">
        <f t="shared" si="44"/>
        <v>2392.8710937492165</v>
      </c>
      <c r="O100" s="29">
        <f t="shared" si="34"/>
        <v>458.47058823529403</v>
      </c>
      <c r="P100" s="1">
        <f t="shared" si="36"/>
        <v>1490481.068122806</v>
      </c>
      <c r="Q100">
        <f t="shared" si="37"/>
        <v>1220.852598851641</v>
      </c>
      <c r="R100" s="1">
        <f t="shared" si="38"/>
        <v>2392.8710937492165</v>
      </c>
    </row>
    <row r="101" spans="1:18" x14ac:dyDescent="0.25">
      <c r="A101" t="s">
        <v>149</v>
      </c>
      <c r="B101">
        <v>2013</v>
      </c>
      <c r="C101" t="s">
        <v>33</v>
      </c>
      <c r="D101" s="18">
        <v>635</v>
      </c>
      <c r="E101" s="1">
        <v>1059</v>
      </c>
      <c r="F101" s="1">
        <v>1189988.8418078099</v>
      </c>
      <c r="G101" s="1">
        <v>79</v>
      </c>
      <c r="H101" s="1">
        <v>184521.44809409385</v>
      </c>
      <c r="I101" s="82">
        <f t="shared" si="68"/>
        <v>0.93057996485061512</v>
      </c>
      <c r="J101" s="82">
        <f>((((E101)^2*H101)+((G101)^2*F101))/(E101+G101)^4)</f>
        <v>0.12781529936212596</v>
      </c>
      <c r="K101" s="18">
        <f t="shared" si="35"/>
        <v>682.37016052880074</v>
      </c>
      <c r="L101" s="1">
        <f t="shared" si="57"/>
        <v>68725.118908531891</v>
      </c>
      <c r="M101">
        <f t="shared" si="43"/>
        <v>262.15476136918033</v>
      </c>
      <c r="N101" s="1">
        <f t="shared" si="44"/>
        <v>513.82333228359346</v>
      </c>
      <c r="O101" s="29">
        <f t="shared" si="34"/>
        <v>47.370160528800739</v>
      </c>
      <c r="P101" s="1">
        <f t="shared" si="36"/>
        <v>68725.118908531891</v>
      </c>
      <c r="Q101">
        <f t="shared" si="37"/>
        <v>262.15476136918033</v>
      </c>
      <c r="R101" s="1">
        <f t="shared" si="38"/>
        <v>513.82333228359346</v>
      </c>
    </row>
    <row r="102" spans="1:18" x14ac:dyDescent="0.25">
      <c r="A102" t="s">
        <v>149</v>
      </c>
      <c r="B102">
        <v>2014</v>
      </c>
      <c r="C102" t="s">
        <v>33</v>
      </c>
      <c r="D102" s="18">
        <v>835</v>
      </c>
      <c r="E102" s="1">
        <v>3113</v>
      </c>
      <c r="F102" s="1">
        <v>3532488.6440019961</v>
      </c>
      <c r="G102" s="1">
        <v>127</v>
      </c>
      <c r="H102" s="1">
        <v>39302.890610610651</v>
      </c>
      <c r="I102" s="82">
        <f t="shared" si="68"/>
        <v>0.96080246913580247</v>
      </c>
      <c r="J102" s="82">
        <f t="shared" si="69"/>
        <v>3.9732514491239226E-3</v>
      </c>
      <c r="K102" s="18">
        <f t="shared" si="35"/>
        <v>869.06521040796656</v>
      </c>
      <c r="L102" s="1">
        <f t="shared" si="57"/>
        <v>3250.7424273281285</v>
      </c>
      <c r="M102">
        <f t="shared" si="43"/>
        <v>57.01528240154677</v>
      </c>
      <c r="N102" s="1">
        <f t="shared" si="44"/>
        <v>111.74995350703166</v>
      </c>
      <c r="O102" s="29">
        <f t="shared" si="34"/>
        <v>34.065210407966561</v>
      </c>
      <c r="P102" s="1">
        <f t="shared" si="36"/>
        <v>3250.7424273281285</v>
      </c>
      <c r="Q102">
        <f t="shared" si="37"/>
        <v>57.01528240154677</v>
      </c>
      <c r="R102" s="1">
        <f t="shared" si="38"/>
        <v>111.74995350703166</v>
      </c>
    </row>
    <row r="103" spans="1:18" x14ac:dyDescent="0.25">
      <c r="A103" t="s">
        <v>149</v>
      </c>
      <c r="B103">
        <v>2015</v>
      </c>
      <c r="C103" t="s">
        <v>33</v>
      </c>
      <c r="D103" s="18">
        <v>769</v>
      </c>
      <c r="E103" s="1">
        <v>1656</v>
      </c>
      <c r="F103" s="1">
        <v>1624270.0629909968</v>
      </c>
      <c r="G103" s="1">
        <v>111</v>
      </c>
      <c r="H103" s="1">
        <v>312087.92987988034</v>
      </c>
      <c r="I103" s="82">
        <f t="shared" si="68"/>
        <v>0.93718166383701185</v>
      </c>
      <c r="J103" s="82">
        <f t="shared" si="69"/>
        <v>8.9844145474522491E-2</v>
      </c>
      <c r="K103" s="18">
        <f t="shared" si="35"/>
        <v>820.5452898550725</v>
      </c>
      <c r="L103" s="1">
        <f t="shared" si="57"/>
        <v>68872.735103343221</v>
      </c>
      <c r="M103">
        <f t="shared" si="43"/>
        <v>262.4361543372849</v>
      </c>
      <c r="N103" s="1">
        <f t="shared" si="44"/>
        <v>514.37486250107838</v>
      </c>
      <c r="O103" s="29">
        <f t="shared" si="34"/>
        <v>51.545289855072497</v>
      </c>
      <c r="P103" s="1">
        <f t="shared" si="36"/>
        <v>68872.735103343221</v>
      </c>
      <c r="Q103">
        <f t="shared" si="37"/>
        <v>262.4361543372849</v>
      </c>
      <c r="R103" s="1">
        <f t="shared" si="38"/>
        <v>514.37486250107838</v>
      </c>
    </row>
    <row r="104" spans="1:18" x14ac:dyDescent="0.25">
      <c r="A104" t="s">
        <v>149</v>
      </c>
      <c r="B104">
        <v>2016</v>
      </c>
      <c r="C104" t="s">
        <v>33</v>
      </c>
      <c r="D104" s="18">
        <v>1006</v>
      </c>
      <c r="E104" s="1">
        <v>1234</v>
      </c>
      <c r="F104" s="1">
        <v>2559590.1163513488</v>
      </c>
      <c r="G104" s="1">
        <v>906</v>
      </c>
      <c r="H104" s="1">
        <v>976370.84794794652</v>
      </c>
      <c r="I104" s="82">
        <f t="shared" si="68"/>
        <v>0.57663551401869162</v>
      </c>
      <c r="J104" s="82">
        <f t="shared" si="69"/>
        <v>0.17106867946615123</v>
      </c>
      <c r="K104" s="18">
        <f t="shared" si="35"/>
        <v>1744.6029173419772</v>
      </c>
      <c r="L104" s="1">
        <f t="shared" ref="L104:L125" si="70">(D104^2)*J104*(1/(I104^4))</f>
        <v>1565888.8041370797</v>
      </c>
      <c r="M104">
        <f t="shared" si="43"/>
        <v>1251.3547874751907</v>
      </c>
      <c r="N104" s="1">
        <f t="shared" si="44"/>
        <v>2452.6553834513738</v>
      </c>
      <c r="O104" s="29">
        <f t="shared" si="34"/>
        <v>738.60291734197722</v>
      </c>
      <c r="P104" s="1">
        <f t="shared" si="36"/>
        <v>1565888.8041370797</v>
      </c>
      <c r="Q104">
        <f t="shared" si="37"/>
        <v>1251.3547874751907</v>
      </c>
      <c r="R104" s="1">
        <f t="shared" si="38"/>
        <v>2452.6553834513738</v>
      </c>
    </row>
    <row r="105" spans="1:18" x14ac:dyDescent="0.25">
      <c r="A105" t="s">
        <v>149</v>
      </c>
      <c r="B105">
        <v>2017</v>
      </c>
      <c r="C105" t="s">
        <v>33</v>
      </c>
      <c r="D105" s="18">
        <v>745</v>
      </c>
      <c r="E105" s="1">
        <v>460</v>
      </c>
      <c r="F105" s="1">
        <v>1697759.6622362286</v>
      </c>
      <c r="G105" s="73">
        <v>1561</v>
      </c>
      <c r="H105" s="73">
        <v>3376232.4853483415</v>
      </c>
      <c r="I105" s="82">
        <f t="shared" si="68"/>
        <v>0.22761009401286492</v>
      </c>
      <c r="J105" s="82">
        <f t="shared" si="69"/>
        <v>0.29080361976353752</v>
      </c>
      <c r="K105" s="18">
        <f>D105/I105</f>
        <v>3273.141304347826</v>
      </c>
      <c r="L105" s="1">
        <f t="shared" si="70"/>
        <v>60137626.14791777</v>
      </c>
      <c r="M105">
        <f t="shared" si="43"/>
        <v>7754.845333590978</v>
      </c>
      <c r="N105" s="1">
        <f t="shared" si="44"/>
        <v>15199.496853838316</v>
      </c>
      <c r="O105" s="29">
        <f t="shared" si="34"/>
        <v>2528.141304347826</v>
      </c>
      <c r="P105" s="1">
        <f t="shared" si="36"/>
        <v>60137626.14791777</v>
      </c>
      <c r="Q105">
        <f t="shared" si="37"/>
        <v>7754.845333590978</v>
      </c>
      <c r="R105" s="1">
        <f t="shared" si="38"/>
        <v>15199.496853838316</v>
      </c>
    </row>
    <row r="106" spans="1:18" x14ac:dyDescent="0.25">
      <c r="A106" t="s">
        <v>149</v>
      </c>
      <c r="B106">
        <v>2018</v>
      </c>
      <c r="C106" t="s">
        <v>33</v>
      </c>
      <c r="D106" s="18">
        <v>730</v>
      </c>
      <c r="E106" s="1">
        <v>743</v>
      </c>
      <c r="F106" s="1">
        <v>1511892.0401001011</v>
      </c>
      <c r="G106" s="1">
        <v>222</v>
      </c>
      <c r="H106" s="1">
        <v>76895.016795795906</v>
      </c>
      <c r="I106" s="82">
        <f>E106/(E106+G106)</f>
        <v>0.76994818652849739</v>
      </c>
      <c r="J106" s="82">
        <f>((((E106)^2*H106)+((G106)^2*F106))/(E106+G106)^4)</f>
        <v>0.13487615529313191</v>
      </c>
      <c r="K106" s="18">
        <f t="shared" si="35"/>
        <v>948.11574697173626</v>
      </c>
      <c r="L106" s="1">
        <f>(D106^2)*J106*(1/(I106^4))</f>
        <v>204519.58191929138</v>
      </c>
      <c r="M106">
        <f t="shared" si="43"/>
        <v>452.23841269765154</v>
      </c>
      <c r="N106" s="1">
        <f t="shared" si="44"/>
        <v>886.38728888739695</v>
      </c>
      <c r="O106" s="29">
        <f t="shared" si="34"/>
        <v>218.11574697173626</v>
      </c>
      <c r="P106" s="1">
        <f t="shared" si="36"/>
        <v>204519.58191929138</v>
      </c>
      <c r="Q106">
        <f t="shared" si="37"/>
        <v>452.23841269765154</v>
      </c>
      <c r="R106" s="1">
        <f t="shared" si="38"/>
        <v>886.38728888739695</v>
      </c>
    </row>
    <row r="107" spans="1:18" x14ac:dyDescent="0.25">
      <c r="A107" t="s">
        <v>149</v>
      </c>
      <c r="B107">
        <v>2019</v>
      </c>
      <c r="C107" t="s">
        <v>33</v>
      </c>
      <c r="D107" s="18">
        <v>675</v>
      </c>
      <c r="E107" s="1">
        <v>446</v>
      </c>
      <c r="F107" s="1">
        <v>1329249.7432182194</v>
      </c>
      <c r="G107" s="1">
        <v>289</v>
      </c>
      <c r="H107" s="1">
        <v>400867.97373373451</v>
      </c>
      <c r="I107" s="82">
        <f t="shared" ref="I107" si="71">E107/(E107+G107)</f>
        <v>0.60680272108843536</v>
      </c>
      <c r="J107" s="82">
        <f t="shared" ref="J107" si="72">((((E107)^2*H107)+((G107)^2*F107))/(E107+G107)^4)</f>
        <v>0.6536366764876721</v>
      </c>
      <c r="K107" s="18">
        <f t="shared" ref="K107" si="73">D107/I107</f>
        <v>1112.3878923766817</v>
      </c>
      <c r="L107" s="1">
        <f t="shared" ref="L107" si="74">(D107^2)*J107*(1/(I107^4))</f>
        <v>2196614.6727796867</v>
      </c>
      <c r="M107">
        <f t="shared" ref="M107" si="75">SQRT(L107)</f>
        <v>1482.0980644949534</v>
      </c>
      <c r="N107" s="1">
        <f t="shared" ref="N107" si="76">(1.96*M107)</f>
        <v>2904.9122064101084</v>
      </c>
      <c r="O107" s="29">
        <f t="shared" ref="O107" si="77">K107-D107</f>
        <v>437.38789237668175</v>
      </c>
      <c r="P107" s="1">
        <f t="shared" ref="P107" si="78">L107</f>
        <v>2196614.6727796867</v>
      </c>
      <c r="Q107">
        <f t="shared" ref="Q107" si="79">SQRT(P107)</f>
        <v>1482.0980644949534</v>
      </c>
      <c r="R107" s="1">
        <f t="shared" ref="R107" si="80">(1.96*Q107)</f>
        <v>2904.9122064101084</v>
      </c>
    </row>
    <row r="108" spans="1:18" x14ac:dyDescent="0.25">
      <c r="A108" t="s">
        <v>149</v>
      </c>
      <c r="B108">
        <v>1999</v>
      </c>
      <c r="C108" t="s">
        <v>34</v>
      </c>
      <c r="D108" s="18">
        <v>3209</v>
      </c>
      <c r="E108" s="1"/>
      <c r="F108" s="1"/>
      <c r="G108" s="1"/>
      <c r="H108" s="1"/>
      <c r="I108" s="26">
        <v>0.46397522313422163</v>
      </c>
      <c r="J108" s="26">
        <v>9.6191690000000003E-3</v>
      </c>
      <c r="K108" s="18">
        <f t="shared" si="35"/>
        <v>6916.3175962775076</v>
      </c>
      <c r="L108" s="1">
        <f t="shared" si="70"/>
        <v>2137459.1917773169</v>
      </c>
      <c r="M108">
        <f t="shared" si="43"/>
        <v>1462.0051955370463</v>
      </c>
      <c r="N108" s="1">
        <f t="shared" si="44"/>
        <v>2865.5301832526106</v>
      </c>
      <c r="O108" s="29">
        <f t="shared" si="34"/>
        <v>3707.3175962775076</v>
      </c>
      <c r="P108" s="1">
        <f t="shared" si="36"/>
        <v>2137459.1917773169</v>
      </c>
      <c r="Q108">
        <f t="shared" si="37"/>
        <v>1462.0051955370463</v>
      </c>
      <c r="R108" s="1">
        <f t="shared" si="38"/>
        <v>2865.5301832526106</v>
      </c>
    </row>
    <row r="109" spans="1:18" x14ac:dyDescent="0.25">
      <c r="A109" t="s">
        <v>149</v>
      </c>
      <c r="B109">
        <v>2000</v>
      </c>
      <c r="C109" t="s">
        <v>34</v>
      </c>
      <c r="D109" s="18">
        <v>6487</v>
      </c>
      <c r="E109" s="1"/>
      <c r="F109" s="1"/>
      <c r="G109" s="1"/>
      <c r="H109" s="1"/>
      <c r="I109" s="26">
        <v>0.46397522313422163</v>
      </c>
      <c r="J109" s="26">
        <v>9.6191690000000003E-3</v>
      </c>
      <c r="K109" s="18">
        <f t="shared" si="35"/>
        <v>13981.35003024375</v>
      </c>
      <c r="L109" s="1">
        <f t="shared" si="70"/>
        <v>8734663.8024410233</v>
      </c>
      <c r="M109">
        <f t="shared" si="43"/>
        <v>2955.4464641473414</v>
      </c>
      <c r="N109" s="1">
        <f t="shared" si="44"/>
        <v>5792.6750697287889</v>
      </c>
      <c r="O109" s="29">
        <f t="shared" si="34"/>
        <v>7494.3500302437496</v>
      </c>
      <c r="P109" s="1">
        <f t="shared" si="36"/>
        <v>8734663.8024410233</v>
      </c>
      <c r="Q109">
        <f t="shared" si="37"/>
        <v>2955.4464641473414</v>
      </c>
      <c r="R109" s="1">
        <f t="shared" si="38"/>
        <v>5792.6750697287889</v>
      </c>
    </row>
    <row r="110" spans="1:18" x14ac:dyDescent="0.25">
      <c r="A110" t="s">
        <v>149</v>
      </c>
      <c r="B110">
        <v>2001</v>
      </c>
      <c r="C110" t="s">
        <v>34</v>
      </c>
      <c r="D110" s="18">
        <v>5305</v>
      </c>
      <c r="E110" s="1"/>
      <c r="F110" s="1"/>
      <c r="G110" s="1"/>
      <c r="H110" s="1"/>
      <c r="I110" s="26">
        <v>0.46397522313422163</v>
      </c>
      <c r="J110" s="26">
        <v>9.6191690000000003E-3</v>
      </c>
      <c r="K110" s="18">
        <f t="shared" si="35"/>
        <v>11433.800202010651</v>
      </c>
      <c r="L110" s="1">
        <f t="shared" si="70"/>
        <v>5841564.4717163835</v>
      </c>
      <c r="M110">
        <f t="shared" si="43"/>
        <v>2416.9328645447276</v>
      </c>
      <c r="N110" s="1">
        <f t="shared" si="44"/>
        <v>4737.1884145076665</v>
      </c>
      <c r="O110" s="29">
        <f t="shared" si="34"/>
        <v>6128.8002020106505</v>
      </c>
      <c r="P110" s="1">
        <f t="shared" si="36"/>
        <v>5841564.4717163835</v>
      </c>
      <c r="Q110">
        <f t="shared" si="37"/>
        <v>2416.9328645447276</v>
      </c>
      <c r="R110" s="1">
        <f t="shared" si="38"/>
        <v>4737.1884145076665</v>
      </c>
    </row>
    <row r="111" spans="1:18" x14ac:dyDescent="0.25">
      <c r="A111" t="s">
        <v>149</v>
      </c>
      <c r="B111">
        <v>2002</v>
      </c>
      <c r="C111" t="s">
        <v>34</v>
      </c>
      <c r="D111" s="18">
        <v>3882</v>
      </c>
      <c r="E111" s="1"/>
      <c r="F111" s="1"/>
      <c r="G111" s="43"/>
      <c r="H111" s="43"/>
      <c r="I111" s="26">
        <v>0.46397522313422163</v>
      </c>
      <c r="J111" s="26">
        <v>9.6191690000000003E-3</v>
      </c>
      <c r="K111" s="18">
        <f t="shared" si="35"/>
        <v>8366.8260856183497</v>
      </c>
      <c r="L111" s="1">
        <f t="shared" si="70"/>
        <v>3128019.5583049804</v>
      </c>
      <c r="M111">
        <f t="shared" si="43"/>
        <v>1768.6208068167073</v>
      </c>
      <c r="N111" s="1">
        <f t="shared" si="44"/>
        <v>3466.4967813607464</v>
      </c>
      <c r="O111" s="29">
        <f t="shared" si="34"/>
        <v>4484.8260856183497</v>
      </c>
      <c r="P111" s="1">
        <f t="shared" si="36"/>
        <v>3128019.5583049804</v>
      </c>
      <c r="Q111">
        <f t="shared" si="37"/>
        <v>1768.6208068167073</v>
      </c>
      <c r="R111" s="1">
        <f t="shared" si="38"/>
        <v>3466.4967813607464</v>
      </c>
    </row>
    <row r="112" spans="1:18" x14ac:dyDescent="0.25">
      <c r="A112" t="s">
        <v>149</v>
      </c>
      <c r="B112">
        <v>2003</v>
      </c>
      <c r="C112" t="s">
        <v>34</v>
      </c>
      <c r="D112" s="18">
        <v>4229</v>
      </c>
      <c r="E112" s="1"/>
      <c r="F112" s="1"/>
      <c r="G112" s="43"/>
      <c r="H112" s="43"/>
      <c r="I112" s="26">
        <v>0.46397522313422163</v>
      </c>
      <c r="J112" s="26">
        <v>9.6191690000000003E-3</v>
      </c>
      <c r="K112" s="18">
        <f t="shared" si="35"/>
        <v>9114.7108490674909</v>
      </c>
      <c r="L112" s="1">
        <f t="shared" si="70"/>
        <v>3712220.5286072767</v>
      </c>
      <c r="M112">
        <f t="shared" si="43"/>
        <v>1926.7123627068149</v>
      </c>
      <c r="N112" s="1">
        <f t="shared" si="44"/>
        <v>3776.3562309053573</v>
      </c>
      <c r="O112" s="29">
        <f t="shared" si="34"/>
        <v>4885.7108490674909</v>
      </c>
      <c r="P112" s="1">
        <f t="shared" si="36"/>
        <v>3712220.5286072767</v>
      </c>
      <c r="Q112">
        <f t="shared" si="37"/>
        <v>1926.7123627068149</v>
      </c>
      <c r="R112" s="1">
        <f t="shared" si="38"/>
        <v>3776.3562309053573</v>
      </c>
    </row>
    <row r="113" spans="1:18" x14ac:dyDescent="0.25">
      <c r="A113" t="s">
        <v>149</v>
      </c>
      <c r="B113">
        <v>2004</v>
      </c>
      <c r="C113" t="s">
        <v>34</v>
      </c>
      <c r="D113" s="18">
        <v>4972</v>
      </c>
      <c r="E113" s="1"/>
      <c r="F113" s="1"/>
      <c r="G113" s="1"/>
      <c r="H113" s="1"/>
      <c r="I113" s="26">
        <v>0.46397522313422163</v>
      </c>
      <c r="J113" s="26">
        <v>9.6191690000000003E-3</v>
      </c>
      <c r="K113" s="18">
        <f t="shared" ref="K113:K160" si="81">D113/I113</f>
        <v>10716.089463599803</v>
      </c>
      <c r="L113" s="1">
        <f t="shared" si="70"/>
        <v>5131220.0279598515</v>
      </c>
      <c r="M113">
        <f t="shared" si="43"/>
        <v>2265.219642321656</v>
      </c>
      <c r="N113" s="1">
        <f t="shared" si="44"/>
        <v>4439.8304989504459</v>
      </c>
      <c r="O113" s="29">
        <f t="shared" si="34"/>
        <v>5744.0894635998029</v>
      </c>
      <c r="P113" s="1">
        <f t="shared" ref="P113:P160" si="82">L113</f>
        <v>5131220.0279598515</v>
      </c>
      <c r="Q113">
        <f t="shared" ref="Q113:Q160" si="83">SQRT(P113)</f>
        <v>2265.219642321656</v>
      </c>
      <c r="R113" s="1">
        <f t="shared" ref="R113:R160" si="84">(1.96*Q113)</f>
        <v>4439.8304989504459</v>
      </c>
    </row>
    <row r="114" spans="1:18" x14ac:dyDescent="0.25">
      <c r="A114" t="s">
        <v>149</v>
      </c>
      <c r="B114">
        <v>2005</v>
      </c>
      <c r="C114" t="s">
        <v>34</v>
      </c>
      <c r="D114" s="18">
        <v>4991</v>
      </c>
      <c r="E114" s="1"/>
      <c r="F114" s="1"/>
      <c r="G114" s="1"/>
      <c r="H114" s="1"/>
      <c r="I114" s="26">
        <v>0.46397522313422163</v>
      </c>
      <c r="J114" s="26">
        <v>9.6191690000000003E-3</v>
      </c>
      <c r="K114" s="18">
        <f t="shared" si="81"/>
        <v>10757.039926151774</v>
      </c>
      <c r="L114" s="1">
        <f t="shared" si="70"/>
        <v>5170511.8464407185</v>
      </c>
      <c r="M114">
        <f t="shared" si="43"/>
        <v>2273.8759522983478</v>
      </c>
      <c r="N114" s="1">
        <f t="shared" si="44"/>
        <v>4456.796866504762</v>
      </c>
      <c r="O114" s="29">
        <f t="shared" si="34"/>
        <v>5766.0399261517741</v>
      </c>
      <c r="P114" s="1">
        <f t="shared" si="82"/>
        <v>5170511.8464407185</v>
      </c>
      <c r="Q114">
        <f t="shared" si="83"/>
        <v>2273.8759522983478</v>
      </c>
      <c r="R114" s="1">
        <f t="shared" si="84"/>
        <v>4456.796866504762</v>
      </c>
    </row>
    <row r="115" spans="1:18" x14ac:dyDescent="0.25">
      <c r="A115" t="s">
        <v>149</v>
      </c>
      <c r="B115">
        <v>2006</v>
      </c>
      <c r="C115" t="s">
        <v>34</v>
      </c>
      <c r="D115" s="18">
        <v>3683</v>
      </c>
      <c r="E115" s="1"/>
      <c r="F115" s="1"/>
      <c r="G115" s="1"/>
      <c r="H115" s="1"/>
      <c r="I115" s="26">
        <v>0.46397522313422163</v>
      </c>
      <c r="J115" s="26">
        <v>9.6191690000000003E-3</v>
      </c>
      <c r="K115" s="18">
        <f t="shared" si="81"/>
        <v>7937.9238725740297</v>
      </c>
      <c r="L115" s="1">
        <f t="shared" si="70"/>
        <v>2815540.8673867746</v>
      </c>
      <c r="M115">
        <f t="shared" si="43"/>
        <v>1677.9573496924095</v>
      </c>
      <c r="N115" s="1">
        <f t="shared" si="44"/>
        <v>3288.7964053971227</v>
      </c>
      <c r="O115" s="29">
        <f t="shared" ref="O115:O181" si="85">K115-D115</f>
        <v>4254.9238725740297</v>
      </c>
      <c r="P115" s="1">
        <f t="shared" si="82"/>
        <v>2815540.8673867746</v>
      </c>
      <c r="Q115">
        <f t="shared" si="83"/>
        <v>1677.9573496924095</v>
      </c>
      <c r="R115" s="1">
        <f t="shared" si="84"/>
        <v>3288.7964053971227</v>
      </c>
    </row>
    <row r="116" spans="1:18" x14ac:dyDescent="0.25">
      <c r="A116" t="s">
        <v>149</v>
      </c>
      <c r="B116">
        <v>2007</v>
      </c>
      <c r="C116" t="s">
        <v>34</v>
      </c>
      <c r="D116" s="18">
        <v>3175</v>
      </c>
      <c r="E116" s="1"/>
      <c r="F116" s="1"/>
      <c r="G116" s="1"/>
      <c r="H116" s="1"/>
      <c r="I116" s="26">
        <v>0.46397522313422163</v>
      </c>
      <c r="J116" s="26">
        <v>9.6191690000000003E-3</v>
      </c>
      <c r="K116" s="18">
        <f t="shared" si="81"/>
        <v>6843.0378211845082</v>
      </c>
      <c r="L116" s="1">
        <f t="shared" si="70"/>
        <v>2092405.5197583043</v>
      </c>
      <c r="M116">
        <f t="shared" ref="M116:M125" si="86">SQRT(L116)</f>
        <v>1446.5149566313873</v>
      </c>
      <c r="N116" s="1">
        <f t="shared" ref="N116:N125" si="87">(1.96*M116)</f>
        <v>2835.169314997519</v>
      </c>
      <c r="O116" s="29">
        <f t="shared" si="85"/>
        <v>3668.0378211845082</v>
      </c>
      <c r="P116" s="1">
        <f t="shared" si="82"/>
        <v>2092405.5197583043</v>
      </c>
      <c r="Q116">
        <f t="shared" si="83"/>
        <v>1446.5149566313873</v>
      </c>
      <c r="R116" s="1">
        <f t="shared" si="84"/>
        <v>2835.169314997519</v>
      </c>
    </row>
    <row r="117" spans="1:18" x14ac:dyDescent="0.25">
      <c r="A117" t="s">
        <v>149</v>
      </c>
      <c r="B117">
        <v>2008</v>
      </c>
      <c r="C117" t="s">
        <v>34</v>
      </c>
      <c r="D117" s="18">
        <v>2762</v>
      </c>
      <c r="E117" s="1"/>
      <c r="F117" s="1"/>
      <c r="G117" s="1"/>
      <c r="H117" s="1"/>
      <c r="I117" s="26">
        <v>0.46397522313422163</v>
      </c>
      <c r="J117" s="26">
        <v>9.6191690000000003E-3</v>
      </c>
      <c r="K117" s="18">
        <f t="shared" si="81"/>
        <v>5952.9040825548382</v>
      </c>
      <c r="L117" s="1">
        <f t="shared" si="70"/>
        <v>1583455.0748461601</v>
      </c>
      <c r="M117">
        <f t="shared" si="86"/>
        <v>1258.3541134538243</v>
      </c>
      <c r="N117" s="1">
        <f t="shared" si="87"/>
        <v>2466.3740623694957</v>
      </c>
      <c r="O117" s="29">
        <f t="shared" si="85"/>
        <v>3190.9040825548382</v>
      </c>
      <c r="P117" s="1">
        <f t="shared" si="82"/>
        <v>1583455.0748461601</v>
      </c>
      <c r="Q117">
        <f t="shared" si="83"/>
        <v>1258.3541134538243</v>
      </c>
      <c r="R117" s="1">
        <f t="shared" si="84"/>
        <v>2466.3740623694957</v>
      </c>
    </row>
    <row r="118" spans="1:18" x14ac:dyDescent="0.25">
      <c r="A118" t="s">
        <v>149</v>
      </c>
      <c r="B118">
        <v>2009</v>
      </c>
      <c r="C118" t="s">
        <v>34</v>
      </c>
      <c r="D118" s="18">
        <v>1655</v>
      </c>
      <c r="E118" s="1"/>
      <c r="F118" s="1"/>
      <c r="G118" s="1"/>
      <c r="H118" s="1"/>
      <c r="I118" s="26">
        <v>0.46397522313422163</v>
      </c>
      <c r="J118" s="26">
        <v>9.6191690000000003E-3</v>
      </c>
      <c r="K118" s="18">
        <f t="shared" si="81"/>
        <v>3567.0008170268852</v>
      </c>
      <c r="L118" s="1">
        <f t="shared" si="70"/>
        <v>568531.31911523244</v>
      </c>
      <c r="M118">
        <f t="shared" si="86"/>
        <v>754.01015849604607</v>
      </c>
      <c r="N118" s="1">
        <f t="shared" si="87"/>
        <v>1477.8599106522504</v>
      </c>
      <c r="O118" s="29">
        <f t="shared" si="85"/>
        <v>1912.0008170268852</v>
      </c>
      <c r="P118" s="1">
        <f t="shared" si="82"/>
        <v>568531.31911523244</v>
      </c>
      <c r="Q118">
        <f t="shared" si="83"/>
        <v>754.01015849604607</v>
      </c>
      <c r="R118" s="1">
        <f t="shared" si="84"/>
        <v>1477.8599106522504</v>
      </c>
    </row>
    <row r="119" spans="1:18" x14ac:dyDescent="0.25">
      <c r="A119" t="s">
        <v>149</v>
      </c>
      <c r="B119">
        <v>2010</v>
      </c>
      <c r="C119" t="s">
        <v>34</v>
      </c>
      <c r="D119" s="18">
        <v>1667</v>
      </c>
      <c r="E119" s="1"/>
      <c r="F119" s="1"/>
      <c r="G119" s="1"/>
      <c r="H119" s="1"/>
      <c r="I119" s="26">
        <v>0.46397522313422163</v>
      </c>
      <c r="J119" s="26">
        <v>9.6191690000000003E-3</v>
      </c>
      <c r="K119" s="18">
        <f t="shared" si="81"/>
        <v>3592.8642670597087</v>
      </c>
      <c r="L119" s="1">
        <f t="shared" si="70"/>
        <v>576805.77170519042</v>
      </c>
      <c r="M119">
        <f t="shared" si="86"/>
        <v>759.47730163921972</v>
      </c>
      <c r="N119" s="1">
        <f t="shared" si="87"/>
        <v>1488.5755112128707</v>
      </c>
      <c r="O119" s="29">
        <f t="shared" si="85"/>
        <v>1925.8642670597087</v>
      </c>
      <c r="P119" s="1">
        <f t="shared" si="82"/>
        <v>576805.77170519042</v>
      </c>
      <c r="Q119">
        <f t="shared" si="83"/>
        <v>759.47730163921972</v>
      </c>
      <c r="R119" s="1">
        <f t="shared" si="84"/>
        <v>1488.5755112128707</v>
      </c>
    </row>
    <row r="120" spans="1:18" x14ac:dyDescent="0.25">
      <c r="A120" t="s">
        <v>149</v>
      </c>
      <c r="B120">
        <v>2011</v>
      </c>
      <c r="C120" t="s">
        <v>34</v>
      </c>
      <c r="D120" s="18">
        <v>1572</v>
      </c>
      <c r="E120" s="1">
        <v>10560</v>
      </c>
      <c r="F120" s="1">
        <v>10243465.173480492</v>
      </c>
      <c r="G120" s="1">
        <v>15287</v>
      </c>
      <c r="H120" s="1">
        <v>18797353.600371365</v>
      </c>
      <c r="I120" s="82">
        <f t="shared" ref="I120:I127" si="88">E120/(E120+G120)</f>
        <v>0.40855805315897398</v>
      </c>
      <c r="J120" s="82">
        <f t="shared" ref="J120:J127" si="89">((((E120)^2*H120)+((G120)^2*F120))/(E120+G120)^4)</f>
        <v>1.0060136092848629E-2</v>
      </c>
      <c r="K120" s="18">
        <f t="shared" si="81"/>
        <v>3847.6784090909091</v>
      </c>
      <c r="L120" s="1">
        <f t="shared" si="70"/>
        <v>892264.95911748335</v>
      </c>
      <c r="M120">
        <f t="shared" si="86"/>
        <v>944.5977763670013</v>
      </c>
      <c r="N120" s="1">
        <f t="shared" si="87"/>
        <v>1851.4116416793224</v>
      </c>
      <c r="O120" s="29">
        <f t="shared" si="85"/>
        <v>2275.6784090909091</v>
      </c>
      <c r="P120" s="1">
        <f t="shared" si="82"/>
        <v>892264.95911748335</v>
      </c>
      <c r="Q120">
        <f t="shared" si="83"/>
        <v>944.5977763670013</v>
      </c>
      <c r="R120" s="1">
        <f t="shared" si="84"/>
        <v>1851.4116416793224</v>
      </c>
    </row>
    <row r="121" spans="1:18" x14ac:dyDescent="0.25">
      <c r="A121" t="s">
        <v>149</v>
      </c>
      <c r="B121">
        <v>2012</v>
      </c>
      <c r="C121" t="s">
        <v>34</v>
      </c>
      <c r="D121" s="18">
        <v>1193</v>
      </c>
      <c r="E121" s="1">
        <v>8693</v>
      </c>
      <c r="F121" s="1">
        <v>8530063.2229029126</v>
      </c>
      <c r="G121" s="1">
        <v>6916</v>
      </c>
      <c r="H121" s="1">
        <v>7370264.5425185105</v>
      </c>
      <c r="I121" s="82">
        <f t="shared" si="88"/>
        <v>0.55692228842334546</v>
      </c>
      <c r="J121" s="82">
        <f t="shared" si="89"/>
        <v>1.6255822619453148E-2</v>
      </c>
      <c r="K121" s="18">
        <f t="shared" si="81"/>
        <v>2142.1301046819281</v>
      </c>
      <c r="L121" s="1">
        <f t="shared" si="70"/>
        <v>240497.98554259419</v>
      </c>
      <c r="M121">
        <f t="shared" si="86"/>
        <v>490.40593954661091</v>
      </c>
      <c r="N121" s="1">
        <f t="shared" si="87"/>
        <v>961.19564151135739</v>
      </c>
      <c r="O121" s="29">
        <f t="shared" si="85"/>
        <v>949.13010468192806</v>
      </c>
      <c r="P121" s="1">
        <f t="shared" si="82"/>
        <v>240497.98554259419</v>
      </c>
      <c r="Q121">
        <f t="shared" si="83"/>
        <v>490.40593954661091</v>
      </c>
      <c r="R121" s="1">
        <f t="shared" si="84"/>
        <v>961.19564151135739</v>
      </c>
    </row>
    <row r="122" spans="1:18" x14ac:dyDescent="0.25">
      <c r="A122" t="s">
        <v>149</v>
      </c>
      <c r="B122">
        <v>2013</v>
      </c>
      <c r="C122" t="s">
        <v>34</v>
      </c>
      <c r="D122" s="18">
        <v>1672</v>
      </c>
      <c r="E122" s="1">
        <v>6004</v>
      </c>
      <c r="F122" s="1">
        <v>7141794.8915065294</v>
      </c>
      <c r="G122" s="1">
        <v>9347</v>
      </c>
      <c r="H122" s="1">
        <v>9904242.0760390423</v>
      </c>
      <c r="I122" s="82">
        <f t="shared" si="88"/>
        <v>0.39111458536903132</v>
      </c>
      <c r="J122" s="82">
        <f t="shared" si="89"/>
        <v>1.7665015381912227E-2</v>
      </c>
      <c r="K122" s="18">
        <f t="shared" si="81"/>
        <v>4274.9620253164558</v>
      </c>
      <c r="L122" s="1">
        <f t="shared" si="70"/>
        <v>2110427.8950474532</v>
      </c>
      <c r="M122">
        <f t="shared" si="86"/>
        <v>1452.7311847163787</v>
      </c>
      <c r="N122" s="1">
        <f t="shared" si="87"/>
        <v>2847.3531220441023</v>
      </c>
      <c r="O122" s="29">
        <f t="shared" si="85"/>
        <v>2602.9620253164558</v>
      </c>
      <c r="P122" s="1">
        <f t="shared" si="82"/>
        <v>2110427.8950474532</v>
      </c>
      <c r="Q122">
        <f t="shared" si="83"/>
        <v>1452.7311847163787</v>
      </c>
      <c r="R122" s="1">
        <f t="shared" si="84"/>
        <v>2847.3531220441023</v>
      </c>
    </row>
    <row r="123" spans="1:18" x14ac:dyDescent="0.25">
      <c r="A123" t="s">
        <v>149</v>
      </c>
      <c r="B123">
        <v>2014</v>
      </c>
      <c r="C123" t="s">
        <v>34</v>
      </c>
      <c r="D123" s="18">
        <v>1570</v>
      </c>
      <c r="E123" s="1">
        <v>7004</v>
      </c>
      <c r="F123" s="1">
        <v>10580153.233453427</v>
      </c>
      <c r="G123" s="1">
        <v>13755</v>
      </c>
      <c r="H123" s="1">
        <v>17808731.163497508</v>
      </c>
      <c r="I123" s="82">
        <f t="shared" si="88"/>
        <v>0.33739582831542947</v>
      </c>
      <c r="J123" s="82">
        <f t="shared" si="89"/>
        <v>1.548357141963776E-2</v>
      </c>
      <c r="K123" s="18">
        <f t="shared" si="81"/>
        <v>4653.2881210736723</v>
      </c>
      <c r="L123" s="1">
        <f t="shared" si="70"/>
        <v>2945178.4390610256</v>
      </c>
      <c r="M123">
        <f t="shared" si="86"/>
        <v>1716.1522190822775</v>
      </c>
      <c r="N123" s="1">
        <f t="shared" si="87"/>
        <v>3363.6583494012639</v>
      </c>
      <c r="O123" s="29">
        <f t="shared" si="85"/>
        <v>3083.2881210736723</v>
      </c>
      <c r="P123" s="1">
        <f t="shared" si="82"/>
        <v>2945178.4390610256</v>
      </c>
      <c r="Q123">
        <f t="shared" si="83"/>
        <v>1716.1522190822775</v>
      </c>
      <c r="R123" s="1">
        <f t="shared" si="84"/>
        <v>3363.6583494012639</v>
      </c>
    </row>
    <row r="124" spans="1:18" x14ac:dyDescent="0.25">
      <c r="A124" t="s">
        <v>149</v>
      </c>
      <c r="B124">
        <v>2015</v>
      </c>
      <c r="C124" t="s">
        <v>34</v>
      </c>
      <c r="D124" s="18">
        <v>2088</v>
      </c>
      <c r="E124" s="1">
        <v>10324</v>
      </c>
      <c r="F124" s="1">
        <v>13677033.351405434</v>
      </c>
      <c r="G124" s="1">
        <v>9512</v>
      </c>
      <c r="H124" s="1">
        <v>13860328.768755769</v>
      </c>
      <c r="I124" s="82">
        <f t="shared" si="88"/>
        <v>0.52046783625730997</v>
      </c>
      <c r="J124" s="82">
        <f t="shared" si="89"/>
        <v>1.7535473890688134E-2</v>
      </c>
      <c r="K124" s="18">
        <f t="shared" si="81"/>
        <v>4011.7752808988762</v>
      </c>
      <c r="L124" s="1">
        <f t="shared" si="70"/>
        <v>1041844.5175399669</v>
      </c>
      <c r="M124">
        <f t="shared" si="86"/>
        <v>1020.7078512189307</v>
      </c>
      <c r="N124" s="1">
        <f t="shared" si="87"/>
        <v>2000.5873883891043</v>
      </c>
      <c r="O124" s="29">
        <f t="shared" si="85"/>
        <v>1923.7752808988762</v>
      </c>
      <c r="P124" s="1">
        <f t="shared" si="82"/>
        <v>1041844.5175399669</v>
      </c>
      <c r="Q124">
        <f t="shared" si="83"/>
        <v>1020.7078512189307</v>
      </c>
      <c r="R124" s="1">
        <f t="shared" si="84"/>
        <v>2000.5873883891043</v>
      </c>
    </row>
    <row r="125" spans="1:18" x14ac:dyDescent="0.25">
      <c r="A125" t="s">
        <v>149</v>
      </c>
      <c r="B125">
        <v>2016</v>
      </c>
      <c r="C125" t="s">
        <v>34</v>
      </c>
      <c r="D125" s="18">
        <v>2900</v>
      </c>
      <c r="E125" s="1">
        <v>12814</v>
      </c>
      <c r="F125" s="1">
        <v>18793060.350348402</v>
      </c>
      <c r="G125" s="1">
        <v>12971</v>
      </c>
      <c r="H125" s="1">
        <v>20160020.361332331</v>
      </c>
      <c r="I125" s="82">
        <f t="shared" si="88"/>
        <v>0.49695559433779329</v>
      </c>
      <c r="J125" s="82">
        <f t="shared" si="89"/>
        <v>1.464124550782127E-2</v>
      </c>
      <c r="K125" s="18">
        <f t="shared" si="81"/>
        <v>5835.5314499765882</v>
      </c>
      <c r="L125" s="1">
        <f t="shared" si="70"/>
        <v>2018848.2847185002</v>
      </c>
      <c r="M125">
        <f t="shared" si="86"/>
        <v>1420.8618105637509</v>
      </c>
      <c r="N125" s="1">
        <f t="shared" si="87"/>
        <v>2784.8891487049518</v>
      </c>
      <c r="O125" s="29">
        <f t="shared" si="85"/>
        <v>2935.5314499765882</v>
      </c>
      <c r="P125" s="1">
        <f t="shared" si="82"/>
        <v>2018848.2847185002</v>
      </c>
      <c r="Q125">
        <f t="shared" si="83"/>
        <v>1420.8618105637509</v>
      </c>
      <c r="R125" s="1">
        <f t="shared" si="84"/>
        <v>2784.8891487049518</v>
      </c>
    </row>
    <row r="126" spans="1:18" x14ac:dyDescent="0.25">
      <c r="A126" t="s">
        <v>149</v>
      </c>
      <c r="B126">
        <v>2017</v>
      </c>
      <c r="C126" t="s">
        <v>34</v>
      </c>
      <c r="D126" s="18">
        <v>1281</v>
      </c>
      <c r="E126" s="1">
        <v>8393</v>
      </c>
      <c r="F126" s="1">
        <v>15446014.845973944</v>
      </c>
      <c r="G126" s="1">
        <v>8580</v>
      </c>
      <c r="H126" s="1">
        <v>12453622.484082107</v>
      </c>
      <c r="I126" s="82">
        <f t="shared" si="88"/>
        <v>0.49449125081011019</v>
      </c>
      <c r="J126" s="82">
        <f t="shared" si="89"/>
        <v>2.4271640118938873E-2</v>
      </c>
      <c r="K126" s="18">
        <f t="shared" si="81"/>
        <v>2590.5412844036696</v>
      </c>
      <c r="L126" s="1">
        <f t="shared" ref="L126:L147" si="90">(D126^2)*J126*(1/(I126^4))</f>
        <v>666136.04778705724</v>
      </c>
      <c r="M126">
        <f t="shared" ref="M126:M169" si="91">SQRT(L126)</f>
        <v>816.17157986973382</v>
      </c>
      <c r="N126" s="1">
        <f t="shared" ref="N126:N169" si="92">(1.96*M126)</f>
        <v>1599.6962965446783</v>
      </c>
      <c r="O126" s="29">
        <f t="shared" si="85"/>
        <v>1309.5412844036696</v>
      </c>
      <c r="P126" s="1">
        <f t="shared" si="82"/>
        <v>666136.04778705724</v>
      </c>
      <c r="Q126">
        <f t="shared" si="83"/>
        <v>816.17157986973382</v>
      </c>
      <c r="R126" s="1">
        <f t="shared" si="84"/>
        <v>1599.6962965446783</v>
      </c>
    </row>
    <row r="127" spans="1:18" x14ac:dyDescent="0.25">
      <c r="A127" t="s">
        <v>149</v>
      </c>
      <c r="B127">
        <v>2018</v>
      </c>
      <c r="C127" t="s">
        <v>34</v>
      </c>
      <c r="D127" s="18">
        <v>2876</v>
      </c>
      <c r="E127" s="1">
        <v>9781</v>
      </c>
      <c r="F127" s="1">
        <v>16721361.870053031</v>
      </c>
      <c r="G127" s="1">
        <v>9553</v>
      </c>
      <c r="H127" s="1">
        <v>14384537.518469494</v>
      </c>
      <c r="I127" s="82">
        <f t="shared" si="88"/>
        <v>0.50589634840177922</v>
      </c>
      <c r="J127" s="82">
        <f t="shared" si="89"/>
        <v>2.0769672862755502E-2</v>
      </c>
      <c r="K127" s="18">
        <f t="shared" si="81"/>
        <v>5684.9590021470203</v>
      </c>
      <c r="L127" s="1">
        <f t="shared" si="90"/>
        <v>2622776.2416290417</v>
      </c>
      <c r="M127">
        <f t="shared" si="91"/>
        <v>1619.4987624660421</v>
      </c>
      <c r="N127" s="1">
        <f t="shared" si="92"/>
        <v>3174.2175744334422</v>
      </c>
      <c r="O127" s="29">
        <f t="shared" si="85"/>
        <v>2808.9590021470203</v>
      </c>
      <c r="P127" s="1">
        <f t="shared" si="82"/>
        <v>2622776.2416290417</v>
      </c>
      <c r="Q127">
        <f t="shared" si="83"/>
        <v>1619.4987624660421</v>
      </c>
      <c r="R127" s="1">
        <f t="shared" si="84"/>
        <v>3174.2175744334422</v>
      </c>
    </row>
    <row r="128" spans="1:18" x14ac:dyDescent="0.25">
      <c r="A128" t="s">
        <v>149</v>
      </c>
      <c r="B128">
        <v>2019</v>
      </c>
      <c r="C128" t="s">
        <v>34</v>
      </c>
      <c r="D128" s="18">
        <v>3435</v>
      </c>
      <c r="E128" s="1">
        <v>16208</v>
      </c>
      <c r="F128" s="1">
        <v>22984128.714169189</v>
      </c>
      <c r="G128" s="1">
        <v>18618</v>
      </c>
      <c r="H128" s="1">
        <v>34356739.525360443</v>
      </c>
      <c r="I128" s="82">
        <f t="shared" ref="I128" si="93">E128/(E128+G128)</f>
        <v>0.46539941423074715</v>
      </c>
      <c r="J128" s="82">
        <f t="shared" ref="J128" si="94">((((E128)^2*H128)+((G128)^2*F128))/(E128+G128)^4)</f>
        <v>1.1551604397916778E-2</v>
      </c>
      <c r="K128" s="18">
        <f t="shared" ref="K128" si="95">D128/I128</f>
        <v>7380.7570335636719</v>
      </c>
      <c r="L128" s="1">
        <f t="shared" si="90"/>
        <v>2905309.8792155185</v>
      </c>
      <c r="M128">
        <f t="shared" si="91"/>
        <v>1704.4969578193791</v>
      </c>
      <c r="N128" s="1">
        <f t="shared" si="92"/>
        <v>3340.814037325983</v>
      </c>
      <c r="O128" s="29">
        <f t="shared" ref="O128" si="96">K128-D128</f>
        <v>3945.7570335636719</v>
      </c>
      <c r="P128" s="1">
        <f t="shared" ref="P128" si="97">L128</f>
        <v>2905309.8792155185</v>
      </c>
      <c r="Q128">
        <f t="shared" ref="Q128" si="98">SQRT(P128)</f>
        <v>1704.4969578193791</v>
      </c>
      <c r="R128" s="1">
        <f t="shared" ref="R128" si="99">(1.96*Q128)</f>
        <v>3340.814037325983</v>
      </c>
    </row>
    <row r="129" spans="1:18" x14ac:dyDescent="0.25">
      <c r="A129" t="s">
        <v>149</v>
      </c>
      <c r="B129">
        <v>1999</v>
      </c>
      <c r="C129" t="s">
        <v>35</v>
      </c>
      <c r="D129" s="18">
        <v>1736</v>
      </c>
      <c r="E129" s="1"/>
      <c r="F129" s="1"/>
      <c r="G129" s="1"/>
      <c r="H129" s="1"/>
      <c r="I129" s="26">
        <v>0.35787591084100545</v>
      </c>
      <c r="J129" s="26">
        <v>1.8031765000000002E-2</v>
      </c>
      <c r="K129" s="18">
        <f>D129/I129</f>
        <v>4850.8433996588765</v>
      </c>
      <c r="L129" s="1">
        <f t="shared" si="90"/>
        <v>3312896.0950870859</v>
      </c>
      <c r="M129">
        <f t="shared" si="91"/>
        <v>1820.1362847564701</v>
      </c>
      <c r="N129" s="1">
        <f t="shared" si="92"/>
        <v>3567.4671181226813</v>
      </c>
      <c r="O129" s="29">
        <f t="shared" si="85"/>
        <v>3114.8433996588765</v>
      </c>
      <c r="P129" s="1">
        <f t="shared" si="82"/>
        <v>3312896.0950870859</v>
      </c>
      <c r="Q129">
        <f t="shared" si="83"/>
        <v>1820.1362847564701</v>
      </c>
      <c r="R129" s="1">
        <f t="shared" si="84"/>
        <v>3567.4671181226813</v>
      </c>
    </row>
    <row r="130" spans="1:18" x14ac:dyDescent="0.25">
      <c r="A130" t="s">
        <v>149</v>
      </c>
      <c r="B130">
        <v>2000</v>
      </c>
      <c r="C130" t="s">
        <v>35</v>
      </c>
      <c r="D130" s="18">
        <v>2051</v>
      </c>
      <c r="E130" s="1"/>
      <c r="F130" s="1"/>
      <c r="G130" s="1"/>
      <c r="H130" s="1"/>
      <c r="I130" s="26">
        <v>0.35787591084100545</v>
      </c>
      <c r="J130" s="26">
        <v>1.8031765000000002E-2</v>
      </c>
      <c r="K130" s="18">
        <f t="shared" si="81"/>
        <v>5731.036758467947</v>
      </c>
      <c r="L130" s="1">
        <f t="shared" si="90"/>
        <v>4624232.8444837937</v>
      </c>
      <c r="M130">
        <f t="shared" si="91"/>
        <v>2150.4029493292169</v>
      </c>
      <c r="N130" s="1">
        <f t="shared" si="92"/>
        <v>4214.7897806852652</v>
      </c>
      <c r="O130" s="29">
        <f t="shared" si="85"/>
        <v>3680.036758467947</v>
      </c>
      <c r="P130" s="1">
        <f t="shared" si="82"/>
        <v>4624232.8444837937</v>
      </c>
      <c r="Q130">
        <f t="shared" si="83"/>
        <v>2150.4029493292169</v>
      </c>
      <c r="R130" s="1">
        <f t="shared" si="84"/>
        <v>4214.7897806852652</v>
      </c>
    </row>
    <row r="131" spans="1:18" x14ac:dyDescent="0.25">
      <c r="A131" t="s">
        <v>149</v>
      </c>
      <c r="B131">
        <v>2001</v>
      </c>
      <c r="C131" t="s">
        <v>35</v>
      </c>
      <c r="D131" s="18">
        <v>1891</v>
      </c>
      <c r="E131" s="1"/>
      <c r="F131" s="1"/>
      <c r="G131" s="1"/>
      <c r="H131" s="1"/>
      <c r="I131" s="26">
        <v>0.35787591084100545</v>
      </c>
      <c r="J131" s="26">
        <v>1.8031765000000002E-2</v>
      </c>
      <c r="K131" s="18">
        <f t="shared" si="81"/>
        <v>5283.9544174855628</v>
      </c>
      <c r="L131" s="1">
        <f t="shared" si="90"/>
        <v>3930894.8883351549</v>
      </c>
      <c r="M131">
        <f t="shared" si="91"/>
        <v>1982.6484530382977</v>
      </c>
      <c r="N131" s="1">
        <f t="shared" si="92"/>
        <v>3885.9909679550633</v>
      </c>
      <c r="O131" s="29">
        <f t="shared" si="85"/>
        <v>3392.9544174855628</v>
      </c>
      <c r="P131" s="1">
        <f t="shared" si="82"/>
        <v>3930894.8883351549</v>
      </c>
      <c r="Q131">
        <f t="shared" si="83"/>
        <v>1982.6484530382977</v>
      </c>
      <c r="R131" s="1">
        <f t="shared" si="84"/>
        <v>3885.9909679550633</v>
      </c>
    </row>
    <row r="132" spans="1:18" x14ac:dyDescent="0.25">
      <c r="A132" t="s">
        <v>149</v>
      </c>
      <c r="B132">
        <v>2002</v>
      </c>
      <c r="C132" t="s">
        <v>35</v>
      </c>
      <c r="D132" s="18">
        <v>1913</v>
      </c>
      <c r="E132" s="1"/>
      <c r="F132" s="1"/>
      <c r="G132" s="1"/>
      <c r="H132" s="1"/>
      <c r="I132" s="26">
        <v>0.35787591084100545</v>
      </c>
      <c r="J132" s="26">
        <v>1.8031765000000002E-2</v>
      </c>
      <c r="K132" s="18">
        <f t="shared" si="81"/>
        <v>5345.4282393706399</v>
      </c>
      <c r="L132" s="1">
        <f t="shared" si="90"/>
        <v>4022891.4428667496</v>
      </c>
      <c r="M132">
        <f t="shared" si="91"/>
        <v>2005.714696278299</v>
      </c>
      <c r="N132" s="1">
        <f t="shared" si="92"/>
        <v>3931.200804705466</v>
      </c>
      <c r="O132" s="29">
        <f t="shared" si="85"/>
        <v>3432.4282393706399</v>
      </c>
      <c r="P132" s="1">
        <f t="shared" si="82"/>
        <v>4022891.4428667496</v>
      </c>
      <c r="Q132">
        <f t="shared" si="83"/>
        <v>2005.714696278299</v>
      </c>
      <c r="R132" s="1">
        <f t="shared" si="84"/>
        <v>3931.200804705466</v>
      </c>
    </row>
    <row r="133" spans="1:18" x14ac:dyDescent="0.25">
      <c r="A133" t="s">
        <v>149</v>
      </c>
      <c r="B133">
        <v>2003</v>
      </c>
      <c r="C133" t="s">
        <v>35</v>
      </c>
      <c r="D133" s="18">
        <v>3121</v>
      </c>
      <c r="E133" s="1"/>
      <c r="F133" s="1"/>
      <c r="G133" s="1"/>
      <c r="H133" s="1"/>
      <c r="I133" s="26">
        <v>0.35787591084100545</v>
      </c>
      <c r="J133" s="26">
        <v>1.8031765000000002E-2</v>
      </c>
      <c r="K133" s="18">
        <f t="shared" si="81"/>
        <v>8720.8999137876472</v>
      </c>
      <c r="L133" s="1">
        <f t="shared" si="90"/>
        <v>10707692.989785686</v>
      </c>
      <c r="M133">
        <f t="shared" si="91"/>
        <v>3272.2611432747367</v>
      </c>
      <c r="N133" s="1">
        <f t="shared" si="92"/>
        <v>6413.6318408184834</v>
      </c>
      <c r="O133" s="29">
        <f t="shared" si="85"/>
        <v>5599.8999137876472</v>
      </c>
      <c r="P133" s="1">
        <f t="shared" si="82"/>
        <v>10707692.989785686</v>
      </c>
      <c r="Q133">
        <f t="shared" si="83"/>
        <v>3272.2611432747367</v>
      </c>
      <c r="R133" s="1">
        <f t="shared" si="84"/>
        <v>6413.6318408184834</v>
      </c>
    </row>
    <row r="134" spans="1:18" x14ac:dyDescent="0.25">
      <c r="A134" t="s">
        <v>149</v>
      </c>
      <c r="B134">
        <v>2004</v>
      </c>
      <c r="C134" t="s">
        <v>35</v>
      </c>
      <c r="D134" s="18">
        <v>1756</v>
      </c>
      <c r="E134" s="1"/>
      <c r="F134" s="1"/>
      <c r="G134" s="1"/>
      <c r="H134" s="1"/>
      <c r="I134" s="26">
        <v>0.35787591084100545</v>
      </c>
      <c r="J134" s="26">
        <v>1.8031765000000002E-2</v>
      </c>
      <c r="K134" s="18">
        <f t="shared" si="81"/>
        <v>4906.7286922816747</v>
      </c>
      <c r="L134" s="1">
        <f t="shared" si="90"/>
        <v>3389669.8185419007</v>
      </c>
      <c r="M134">
        <f t="shared" si="91"/>
        <v>1841.1055967928348</v>
      </c>
      <c r="N134" s="1">
        <f t="shared" si="92"/>
        <v>3608.566969713956</v>
      </c>
      <c r="O134" s="29">
        <f t="shared" si="85"/>
        <v>3150.7286922816747</v>
      </c>
      <c r="P134" s="1">
        <f t="shared" si="82"/>
        <v>3389669.8185419007</v>
      </c>
      <c r="Q134">
        <f t="shared" si="83"/>
        <v>1841.1055967928348</v>
      </c>
      <c r="R134" s="1">
        <f t="shared" si="84"/>
        <v>3608.566969713956</v>
      </c>
    </row>
    <row r="135" spans="1:18" x14ac:dyDescent="0.25">
      <c r="A135" t="s">
        <v>149</v>
      </c>
      <c r="B135">
        <v>2005</v>
      </c>
      <c r="C135" t="s">
        <v>35</v>
      </c>
      <c r="D135" s="18">
        <v>4080</v>
      </c>
      <c r="E135" s="1"/>
      <c r="F135" s="1"/>
      <c r="G135" s="1"/>
      <c r="H135" s="1"/>
      <c r="I135" s="26">
        <v>0.35787591084100545</v>
      </c>
      <c r="J135" s="26">
        <v>1.8031765000000002E-2</v>
      </c>
      <c r="K135" s="18">
        <f t="shared" si="81"/>
        <v>11400.599695050816</v>
      </c>
      <c r="L135" s="1">
        <f t="shared" si="90"/>
        <v>18299056.559539404</v>
      </c>
      <c r="M135">
        <f t="shared" si="91"/>
        <v>4277.7396554184315</v>
      </c>
      <c r="N135" s="1">
        <f t="shared" si="92"/>
        <v>8384.3697246201264</v>
      </c>
      <c r="O135" s="29">
        <f t="shared" si="85"/>
        <v>7320.5996950508161</v>
      </c>
      <c r="P135" s="1">
        <f t="shared" si="82"/>
        <v>18299056.559539404</v>
      </c>
      <c r="Q135">
        <f t="shared" si="83"/>
        <v>4277.7396554184315</v>
      </c>
      <c r="R135" s="1">
        <f t="shared" si="84"/>
        <v>8384.3697246201264</v>
      </c>
    </row>
    <row r="136" spans="1:18" x14ac:dyDescent="0.25">
      <c r="A136" t="s">
        <v>149</v>
      </c>
      <c r="B136">
        <v>2006</v>
      </c>
      <c r="C136" t="s">
        <v>35</v>
      </c>
      <c r="D136" s="18">
        <v>1667</v>
      </c>
      <c r="E136" s="1"/>
      <c r="F136" s="1"/>
      <c r="G136" s="1"/>
      <c r="H136" s="1"/>
      <c r="I136" s="26">
        <v>0.35787591084100545</v>
      </c>
      <c r="J136" s="26">
        <v>1.8031765000000002E-2</v>
      </c>
      <c r="K136" s="18">
        <f t="shared" si="81"/>
        <v>4658.0391401102233</v>
      </c>
      <c r="L136" s="1">
        <f t="shared" si="90"/>
        <v>3054777.4283738164</v>
      </c>
      <c r="M136">
        <f t="shared" si="91"/>
        <v>1747.7921582310114</v>
      </c>
      <c r="N136" s="1">
        <f t="shared" si="92"/>
        <v>3425.6726301327822</v>
      </c>
      <c r="O136" s="29">
        <f t="shared" si="85"/>
        <v>2991.0391401102233</v>
      </c>
      <c r="P136" s="1">
        <f t="shared" si="82"/>
        <v>3054777.4283738164</v>
      </c>
      <c r="Q136">
        <f t="shared" si="83"/>
        <v>1747.7921582310114</v>
      </c>
      <c r="R136" s="1">
        <f t="shared" si="84"/>
        <v>3425.6726301327822</v>
      </c>
    </row>
    <row r="137" spans="1:18" x14ac:dyDescent="0.25">
      <c r="A137" t="s">
        <v>149</v>
      </c>
      <c r="B137">
        <v>2007</v>
      </c>
      <c r="C137" t="s">
        <v>35</v>
      </c>
      <c r="D137" s="18">
        <v>1731</v>
      </c>
      <c r="E137" s="1"/>
      <c r="F137" s="1"/>
      <c r="G137" s="1"/>
      <c r="H137" s="1"/>
      <c r="I137" s="26">
        <v>0.35787591084100545</v>
      </c>
      <c r="J137" s="26">
        <v>1.8031765000000002E-2</v>
      </c>
      <c r="K137" s="18">
        <f t="shared" si="81"/>
        <v>4836.8720765031776</v>
      </c>
      <c r="L137" s="1">
        <f t="shared" si="90"/>
        <v>3293840.0742381569</v>
      </c>
      <c r="M137">
        <f t="shared" si="91"/>
        <v>1814.893956747379</v>
      </c>
      <c r="N137" s="1">
        <f t="shared" si="92"/>
        <v>3557.1921552248627</v>
      </c>
      <c r="O137" s="29">
        <f t="shared" si="85"/>
        <v>3105.8720765031776</v>
      </c>
      <c r="P137" s="1">
        <f t="shared" si="82"/>
        <v>3293840.0742381569</v>
      </c>
      <c r="Q137">
        <f t="shared" si="83"/>
        <v>1814.893956747379</v>
      </c>
      <c r="R137" s="1">
        <f t="shared" si="84"/>
        <v>3557.1921552248627</v>
      </c>
    </row>
    <row r="138" spans="1:18" x14ac:dyDescent="0.25">
      <c r="A138" t="s">
        <v>149</v>
      </c>
      <c r="B138">
        <v>2008</v>
      </c>
      <c r="C138" t="s">
        <v>35</v>
      </c>
      <c r="D138" s="18">
        <v>1565</v>
      </c>
      <c r="E138" s="1"/>
      <c r="F138" s="1"/>
      <c r="G138" s="1"/>
      <c r="H138" s="1"/>
      <c r="I138" s="26">
        <v>0.35787591084100545</v>
      </c>
      <c r="J138" s="26">
        <v>1.8031765000000002E-2</v>
      </c>
      <c r="K138" s="18">
        <f t="shared" si="81"/>
        <v>4373.0241477339532</v>
      </c>
      <c r="L138" s="1">
        <f t="shared" si="90"/>
        <v>2692384.3474888206</v>
      </c>
      <c r="M138">
        <f t="shared" si="91"/>
        <v>1640.8486668455505</v>
      </c>
      <c r="N138" s="1">
        <f t="shared" si="92"/>
        <v>3216.0633870172787</v>
      </c>
      <c r="O138" s="29">
        <f t="shared" si="85"/>
        <v>2808.0241477339532</v>
      </c>
      <c r="P138" s="1">
        <f t="shared" si="82"/>
        <v>2692384.3474888206</v>
      </c>
      <c r="Q138">
        <f t="shared" si="83"/>
        <v>1640.8486668455505</v>
      </c>
      <c r="R138" s="1">
        <f t="shared" si="84"/>
        <v>3216.0633870172787</v>
      </c>
    </row>
    <row r="139" spans="1:18" x14ac:dyDescent="0.25">
      <c r="A139" t="s">
        <v>149</v>
      </c>
      <c r="B139">
        <v>2009</v>
      </c>
      <c r="C139" t="s">
        <v>35</v>
      </c>
      <c r="D139" s="18">
        <v>1317</v>
      </c>
      <c r="E139" s="1"/>
      <c r="F139" s="1"/>
      <c r="G139" s="1"/>
      <c r="H139" s="1"/>
      <c r="I139" s="26">
        <v>0.35787591084100545</v>
      </c>
      <c r="J139" s="26">
        <v>1.8031765000000002E-2</v>
      </c>
      <c r="K139" s="18">
        <f t="shared" si="81"/>
        <v>3680.0465192112561</v>
      </c>
      <c r="L139" s="1">
        <f t="shared" si="90"/>
        <v>1906689.2729298193</v>
      </c>
      <c r="M139">
        <f t="shared" si="91"/>
        <v>1380.8291975946263</v>
      </c>
      <c r="N139" s="1">
        <f t="shared" si="92"/>
        <v>2706.4252272854674</v>
      </c>
      <c r="O139" s="29">
        <f t="shared" si="85"/>
        <v>2363.0465192112561</v>
      </c>
      <c r="P139" s="1">
        <f t="shared" si="82"/>
        <v>1906689.2729298193</v>
      </c>
      <c r="Q139">
        <f t="shared" si="83"/>
        <v>1380.8291975946263</v>
      </c>
      <c r="R139" s="1">
        <f t="shared" si="84"/>
        <v>2706.4252272854674</v>
      </c>
    </row>
    <row r="140" spans="1:18" x14ac:dyDescent="0.25">
      <c r="A140" t="s">
        <v>149</v>
      </c>
      <c r="B140">
        <v>2010</v>
      </c>
      <c r="C140" t="s">
        <v>35</v>
      </c>
      <c r="D140" s="18">
        <v>975</v>
      </c>
      <c r="E140" s="1"/>
      <c r="F140" s="1"/>
      <c r="G140" s="1"/>
      <c r="H140" s="1"/>
      <c r="I140" s="26">
        <v>0.35787591084100545</v>
      </c>
      <c r="J140" s="26">
        <v>1.8031765000000002E-2</v>
      </c>
      <c r="K140" s="18">
        <f t="shared" si="81"/>
        <v>2724.4080153614086</v>
      </c>
      <c r="L140" s="1">
        <f t="shared" si="90"/>
        <v>1045003.1623601587</v>
      </c>
      <c r="M140">
        <f t="shared" si="91"/>
        <v>1022.2539617727871</v>
      </c>
      <c r="N140" s="1">
        <f t="shared" si="92"/>
        <v>2003.6177650746627</v>
      </c>
      <c r="O140" s="29">
        <f t="shared" si="85"/>
        <v>1749.4080153614086</v>
      </c>
      <c r="P140" s="1">
        <f t="shared" si="82"/>
        <v>1045003.1623601587</v>
      </c>
      <c r="Q140">
        <f t="shared" si="83"/>
        <v>1022.2539617727871</v>
      </c>
      <c r="R140" s="1">
        <f t="shared" si="84"/>
        <v>2003.6177650746627</v>
      </c>
    </row>
    <row r="141" spans="1:18" x14ac:dyDescent="0.25">
      <c r="A141" t="s">
        <v>149</v>
      </c>
      <c r="B141">
        <v>2011</v>
      </c>
      <c r="C141" t="s">
        <v>35</v>
      </c>
      <c r="D141" s="18">
        <v>1219</v>
      </c>
      <c r="E141" s="1">
        <v>4107</v>
      </c>
      <c r="F141" s="1">
        <v>4462336.4941161051</v>
      </c>
      <c r="G141" s="1">
        <v>8816</v>
      </c>
      <c r="H141" s="1">
        <v>8316428.350125147</v>
      </c>
      <c r="I141" s="82">
        <f t="shared" ref="I141:I148" si="100">E141/(E141+G141)</f>
        <v>0.3178054631277567</v>
      </c>
      <c r="J141" s="82">
        <f t="shared" ref="J141:J148" si="101">((((E141)^2*H141)+((G141)^2*F141))/(E141+G141)^4)</f>
        <v>1.746477415572106E-2</v>
      </c>
      <c r="K141" s="18">
        <f t="shared" si="81"/>
        <v>3835.6798149500855</v>
      </c>
      <c r="L141" s="1">
        <f t="shared" si="90"/>
        <v>2544045.9494767035</v>
      </c>
      <c r="M141">
        <f t="shared" si="91"/>
        <v>1595.0065672205565</v>
      </c>
      <c r="N141" s="1">
        <f t="shared" si="92"/>
        <v>3126.2128717522905</v>
      </c>
      <c r="O141" s="29">
        <f t="shared" si="85"/>
        <v>2616.6798149500855</v>
      </c>
      <c r="P141" s="1">
        <f t="shared" si="82"/>
        <v>2544045.9494767035</v>
      </c>
      <c r="Q141">
        <f t="shared" si="83"/>
        <v>1595.0065672205565</v>
      </c>
      <c r="R141" s="1">
        <f t="shared" si="84"/>
        <v>3126.2128717522905</v>
      </c>
    </row>
    <row r="142" spans="1:18" x14ac:dyDescent="0.25">
      <c r="A142" t="s">
        <v>149</v>
      </c>
      <c r="B142">
        <v>2012</v>
      </c>
      <c r="C142" t="s">
        <v>35</v>
      </c>
      <c r="D142" s="18">
        <v>898</v>
      </c>
      <c r="E142" s="1">
        <v>1919</v>
      </c>
      <c r="F142" s="1">
        <v>4465471.6612752806</v>
      </c>
      <c r="G142" s="1">
        <v>9074</v>
      </c>
      <c r="H142" s="1">
        <v>14199541.10934432</v>
      </c>
      <c r="I142" s="82">
        <f t="shared" si="100"/>
        <v>0.17456563267533884</v>
      </c>
      <c r="J142" s="82">
        <f t="shared" si="101"/>
        <v>2.8757397045111266E-2</v>
      </c>
      <c r="K142" s="18">
        <f t="shared" si="81"/>
        <v>5144.1969775924963</v>
      </c>
      <c r="L142" s="1">
        <f t="shared" si="90"/>
        <v>24972801.19999427</v>
      </c>
      <c r="M142">
        <f t="shared" si="91"/>
        <v>4997.2793798220118</v>
      </c>
      <c r="N142" s="1">
        <f t="shared" si="92"/>
        <v>9794.6675844511428</v>
      </c>
      <c r="O142" s="29">
        <f t="shared" si="85"/>
        <v>4246.1969775924963</v>
      </c>
      <c r="P142" s="1">
        <f t="shared" si="82"/>
        <v>24972801.19999427</v>
      </c>
      <c r="Q142">
        <f t="shared" si="83"/>
        <v>4997.2793798220118</v>
      </c>
      <c r="R142" s="1">
        <f t="shared" si="84"/>
        <v>9794.6675844511428</v>
      </c>
    </row>
    <row r="143" spans="1:18" x14ac:dyDescent="0.25">
      <c r="A143" t="s">
        <v>149</v>
      </c>
      <c r="B143">
        <v>2013</v>
      </c>
      <c r="C143" t="s">
        <v>35</v>
      </c>
      <c r="D143" s="18">
        <v>624</v>
      </c>
      <c r="E143" s="1">
        <v>3055</v>
      </c>
      <c r="F143" s="1">
        <v>2822118.5725595499</v>
      </c>
      <c r="G143" s="1">
        <v>4979</v>
      </c>
      <c r="H143" s="1">
        <v>3513885.3543743594</v>
      </c>
      <c r="I143" s="82">
        <f t="shared" si="100"/>
        <v>0.38025889967637538</v>
      </c>
      <c r="J143" s="82">
        <f t="shared" si="101"/>
        <v>2.4665108159439206E-2</v>
      </c>
      <c r="K143" s="18">
        <f t="shared" si="81"/>
        <v>1640.9872340425534</v>
      </c>
      <c r="L143" s="1">
        <f t="shared" si="90"/>
        <v>459340.41122659273</v>
      </c>
      <c r="M143">
        <f t="shared" si="91"/>
        <v>677.74656858341427</v>
      </c>
      <c r="N143" s="1">
        <f t="shared" si="92"/>
        <v>1328.3832744234919</v>
      </c>
      <c r="O143" s="29">
        <f t="shared" si="85"/>
        <v>1016.9872340425534</v>
      </c>
      <c r="P143" s="1">
        <f t="shared" si="82"/>
        <v>459340.41122659273</v>
      </c>
      <c r="Q143">
        <f t="shared" si="83"/>
        <v>677.74656858341427</v>
      </c>
      <c r="R143" s="1">
        <f t="shared" si="84"/>
        <v>1328.3832744234919</v>
      </c>
    </row>
    <row r="144" spans="1:18" x14ac:dyDescent="0.25">
      <c r="A144" t="s">
        <v>149</v>
      </c>
      <c r="B144">
        <v>2014</v>
      </c>
      <c r="C144" t="s">
        <v>35</v>
      </c>
      <c r="D144" s="18">
        <v>958</v>
      </c>
      <c r="E144" s="1">
        <v>3978</v>
      </c>
      <c r="F144" s="1">
        <v>10291045.127502535</v>
      </c>
      <c r="G144" s="1">
        <v>5229</v>
      </c>
      <c r="H144" s="1">
        <v>8017299.8929840056</v>
      </c>
      <c r="I144" s="82">
        <f t="shared" si="100"/>
        <v>0.43206256109481916</v>
      </c>
      <c r="J144" s="82">
        <f t="shared" si="101"/>
        <v>5.6814039896359504E-2</v>
      </c>
      <c r="K144" s="18">
        <f t="shared" si="81"/>
        <v>2217.2714932126696</v>
      </c>
      <c r="L144" s="1">
        <f t="shared" si="90"/>
        <v>1496236.1643266424</v>
      </c>
      <c r="M144">
        <f t="shared" si="91"/>
        <v>1223.2073267956837</v>
      </c>
      <c r="N144" s="1">
        <f t="shared" si="92"/>
        <v>2397.4863605195401</v>
      </c>
      <c r="O144" s="29">
        <f t="shared" si="85"/>
        <v>1259.2714932126696</v>
      </c>
      <c r="P144" s="1">
        <f t="shared" si="82"/>
        <v>1496236.1643266424</v>
      </c>
      <c r="Q144">
        <f t="shared" si="83"/>
        <v>1223.2073267956837</v>
      </c>
      <c r="R144" s="1">
        <f t="shared" si="84"/>
        <v>2397.4863605195401</v>
      </c>
    </row>
    <row r="145" spans="1:18" x14ac:dyDescent="0.25">
      <c r="A145" t="s">
        <v>149</v>
      </c>
      <c r="B145">
        <v>2015</v>
      </c>
      <c r="C145" t="s">
        <v>35</v>
      </c>
      <c r="D145" s="18">
        <v>836</v>
      </c>
      <c r="E145" s="1">
        <v>2809</v>
      </c>
      <c r="F145" s="1">
        <v>4297618.5126947043</v>
      </c>
      <c r="G145" s="1">
        <v>6156</v>
      </c>
      <c r="H145" s="1">
        <v>18293013.705487479</v>
      </c>
      <c r="I145" s="82">
        <f t="shared" si="100"/>
        <v>0.31332961517010599</v>
      </c>
      <c r="J145" s="82">
        <f t="shared" si="101"/>
        <v>4.7558334914555432E-2</v>
      </c>
      <c r="K145" s="18">
        <f t="shared" si="81"/>
        <v>2668.1167675329298</v>
      </c>
      <c r="L145" s="1">
        <f t="shared" si="90"/>
        <v>3448525.2847583601</v>
      </c>
      <c r="M145">
        <f t="shared" si="91"/>
        <v>1857.020539670566</v>
      </c>
      <c r="N145" s="1">
        <f t="shared" si="92"/>
        <v>3639.7602577543094</v>
      </c>
      <c r="O145" s="29">
        <f t="shared" si="85"/>
        <v>1832.1167675329298</v>
      </c>
      <c r="P145" s="1">
        <f t="shared" si="82"/>
        <v>3448525.2847583601</v>
      </c>
      <c r="Q145">
        <f t="shared" si="83"/>
        <v>1857.020539670566</v>
      </c>
      <c r="R145" s="1">
        <f t="shared" si="84"/>
        <v>3639.7602577543094</v>
      </c>
    </row>
    <row r="146" spans="1:18" x14ac:dyDescent="0.25">
      <c r="A146" t="s">
        <v>149</v>
      </c>
      <c r="B146">
        <v>2016</v>
      </c>
      <c r="C146" t="s">
        <v>35</v>
      </c>
      <c r="D146" s="18">
        <v>943</v>
      </c>
      <c r="E146" s="1">
        <v>3154</v>
      </c>
      <c r="F146" s="1">
        <v>5523251.9605285423</v>
      </c>
      <c r="G146" s="1">
        <v>4659</v>
      </c>
      <c r="H146" s="1">
        <v>12262860.850969963</v>
      </c>
      <c r="I146" s="82">
        <f t="shared" si="100"/>
        <v>0.40368616408549851</v>
      </c>
      <c r="J146" s="82">
        <f t="shared" si="101"/>
        <v>6.4911667621849606E-2</v>
      </c>
      <c r="K146" s="18">
        <f t="shared" si="81"/>
        <v>2335.9730500951173</v>
      </c>
      <c r="L146" s="1">
        <f t="shared" si="90"/>
        <v>2173555.2962333295</v>
      </c>
      <c r="M146">
        <f t="shared" si="91"/>
        <v>1474.2982385641412</v>
      </c>
      <c r="N146" s="1">
        <f t="shared" si="92"/>
        <v>2889.6245475857168</v>
      </c>
      <c r="O146" s="29">
        <f t="shared" si="85"/>
        <v>1392.9730500951173</v>
      </c>
      <c r="P146" s="1">
        <f t="shared" si="82"/>
        <v>2173555.2962333295</v>
      </c>
      <c r="Q146">
        <f t="shared" si="83"/>
        <v>1474.2982385641412</v>
      </c>
      <c r="R146" s="1">
        <f t="shared" si="84"/>
        <v>2889.6245475857168</v>
      </c>
    </row>
    <row r="147" spans="1:18" x14ac:dyDescent="0.25">
      <c r="A147" t="s">
        <v>149</v>
      </c>
      <c r="B147">
        <v>2017</v>
      </c>
      <c r="C147" t="s">
        <v>35</v>
      </c>
      <c r="D147" s="18">
        <v>461</v>
      </c>
      <c r="E147" s="1">
        <v>2557</v>
      </c>
      <c r="F147" s="1">
        <v>5349170.3629028955</v>
      </c>
      <c r="G147" s="1">
        <v>3424</v>
      </c>
      <c r="H147" s="1">
        <v>3644376.7320870711</v>
      </c>
      <c r="I147" s="82">
        <f t="shared" si="100"/>
        <v>0.42752048152482863</v>
      </c>
      <c r="J147" s="82">
        <f t="shared" si="101"/>
        <v>6.7627491002715853E-2</v>
      </c>
      <c r="K147" s="18">
        <f t="shared" si="81"/>
        <v>1078.3109112240907</v>
      </c>
      <c r="L147" s="1">
        <f t="shared" si="90"/>
        <v>430226.76367217826</v>
      </c>
      <c r="M147">
        <f t="shared" si="91"/>
        <v>655.91673531949027</v>
      </c>
      <c r="N147" s="1">
        <f t="shared" si="92"/>
        <v>1285.5968012262008</v>
      </c>
      <c r="O147" s="29">
        <f t="shared" si="85"/>
        <v>617.31091122409066</v>
      </c>
      <c r="P147" s="1">
        <f t="shared" si="82"/>
        <v>430226.76367217826</v>
      </c>
      <c r="Q147">
        <f t="shared" si="83"/>
        <v>655.91673531949027</v>
      </c>
      <c r="R147" s="1">
        <f t="shared" si="84"/>
        <v>1285.5968012262008</v>
      </c>
    </row>
    <row r="148" spans="1:18" x14ac:dyDescent="0.25">
      <c r="A148" t="s">
        <v>149</v>
      </c>
      <c r="B148">
        <v>2018</v>
      </c>
      <c r="C148" t="s">
        <v>35</v>
      </c>
      <c r="D148" s="18">
        <v>461</v>
      </c>
      <c r="E148" s="1">
        <v>2925</v>
      </c>
      <c r="F148" s="1">
        <v>3699480.6094724596</v>
      </c>
      <c r="G148" s="1">
        <v>4144</v>
      </c>
      <c r="H148" s="1">
        <v>6703836.7725125439</v>
      </c>
      <c r="I148" s="82">
        <f t="shared" si="100"/>
        <v>0.41377846937332013</v>
      </c>
      <c r="J148" s="82">
        <f t="shared" si="101"/>
        <v>4.8410889817503723E-2</v>
      </c>
      <c r="K148" s="18">
        <f t="shared" si="81"/>
        <v>1114.122735042735</v>
      </c>
      <c r="L148" s="1">
        <f t="shared" ref="L148:L169" si="102">(D148^2)*J148*(1/(I148^4))</f>
        <v>350972.71966497216</v>
      </c>
      <c r="M148">
        <f t="shared" si="91"/>
        <v>592.42950607221803</v>
      </c>
      <c r="N148" s="1">
        <f t="shared" si="92"/>
        <v>1161.1618319015474</v>
      </c>
      <c r="O148" s="29">
        <f t="shared" si="85"/>
        <v>653.12273504273503</v>
      </c>
      <c r="P148" s="1">
        <f t="shared" si="82"/>
        <v>350972.71966497216</v>
      </c>
      <c r="Q148">
        <f t="shared" si="83"/>
        <v>592.42950607221803</v>
      </c>
      <c r="R148" s="1">
        <f t="shared" si="84"/>
        <v>1161.1618319015474</v>
      </c>
    </row>
    <row r="149" spans="1:18" x14ac:dyDescent="0.25">
      <c r="A149" t="s">
        <v>149</v>
      </c>
      <c r="B149">
        <v>2019</v>
      </c>
      <c r="C149" t="s">
        <v>35</v>
      </c>
      <c r="D149" s="18">
        <v>1483</v>
      </c>
      <c r="E149" s="1">
        <v>4313</v>
      </c>
      <c r="F149" s="1">
        <v>6242714.9083703607</v>
      </c>
      <c r="G149" s="1">
        <v>10665</v>
      </c>
      <c r="H149" s="1">
        <v>14912652.957380388</v>
      </c>
      <c r="I149" s="82">
        <f t="shared" ref="I149" si="103">E149/(E149+G149)</f>
        <v>0.28795566831352648</v>
      </c>
      <c r="J149" s="82">
        <f t="shared" ref="J149" si="104">((((E149)^2*H149)+((G149)^2*F149))/(E149+G149)^4)</f>
        <v>1.9620334293905573E-2</v>
      </c>
      <c r="K149" s="18">
        <f t="shared" ref="K149" si="105">D149/I149</f>
        <v>5150.0983074426158</v>
      </c>
      <c r="L149" s="1">
        <f t="shared" si="102"/>
        <v>6276046.853790774</v>
      </c>
      <c r="M149">
        <f t="shared" ref="M149" si="106">SQRT(L149)</f>
        <v>2505.2039545296057</v>
      </c>
      <c r="N149" s="1">
        <f t="shared" ref="N149" si="107">(1.96*M149)</f>
        <v>4910.1997508780269</v>
      </c>
      <c r="O149" s="29">
        <f t="shared" ref="O149" si="108">K149-D149</f>
        <v>3667.0983074426158</v>
      </c>
      <c r="P149" s="1">
        <f t="shared" ref="P149" si="109">L149</f>
        <v>6276046.853790774</v>
      </c>
      <c r="Q149">
        <f t="shared" ref="Q149" si="110">SQRT(P149)</f>
        <v>2505.2039545296057</v>
      </c>
      <c r="R149" s="1">
        <f t="shared" ref="R149" si="111">(1.96*Q149)</f>
        <v>4910.1997508780269</v>
      </c>
    </row>
    <row r="150" spans="1:18" x14ac:dyDescent="0.25">
      <c r="A150" t="s">
        <v>149</v>
      </c>
      <c r="B150">
        <v>1999</v>
      </c>
      <c r="C150" t="s">
        <v>36</v>
      </c>
      <c r="D150" s="18">
        <v>1069</v>
      </c>
      <c r="E150" s="1"/>
      <c r="F150" s="1"/>
      <c r="G150" s="1"/>
      <c r="H150" s="1"/>
      <c r="I150" s="26">
        <v>0.19064367002904337</v>
      </c>
      <c r="J150" s="26">
        <v>5.3188879999999999E-3</v>
      </c>
      <c r="K150" s="18">
        <f t="shared" si="81"/>
        <v>5607.3196652012866</v>
      </c>
      <c r="L150" s="1">
        <f t="shared" si="102"/>
        <v>4601365.1222449662</v>
      </c>
      <c r="M150">
        <f t="shared" si="91"/>
        <v>2145.0792811094339</v>
      </c>
      <c r="N150" s="1">
        <f t="shared" si="92"/>
        <v>4204.3553909744905</v>
      </c>
      <c r="O150" s="29">
        <f t="shared" si="85"/>
        <v>4538.3196652012866</v>
      </c>
      <c r="P150" s="1">
        <f t="shared" si="82"/>
        <v>4601365.1222449662</v>
      </c>
      <c r="Q150">
        <f t="shared" si="83"/>
        <v>2145.0792811094339</v>
      </c>
      <c r="R150" s="1">
        <f t="shared" si="84"/>
        <v>4204.3553909744905</v>
      </c>
    </row>
    <row r="151" spans="1:18" x14ac:dyDescent="0.25">
      <c r="A151" t="s">
        <v>149</v>
      </c>
      <c r="B151">
        <v>2000</v>
      </c>
      <c r="C151" t="s">
        <v>36</v>
      </c>
      <c r="D151" s="18">
        <v>913</v>
      </c>
      <c r="E151" s="1"/>
      <c r="F151" s="1"/>
      <c r="G151" s="1"/>
      <c r="H151" s="1"/>
      <c r="I151" s="26">
        <v>0.19064367002904337</v>
      </c>
      <c r="J151" s="26">
        <v>5.3188879999999999E-3</v>
      </c>
      <c r="K151" s="18">
        <f t="shared" si="81"/>
        <v>4789.0391527865058</v>
      </c>
      <c r="L151" s="1">
        <f t="shared" si="102"/>
        <v>3356393.2647199319</v>
      </c>
      <c r="M151">
        <f t="shared" si="91"/>
        <v>1832.0461961205924</v>
      </c>
      <c r="N151" s="1">
        <f t="shared" si="92"/>
        <v>3590.8105443963609</v>
      </c>
      <c r="O151" s="29">
        <f t="shared" si="85"/>
        <v>3876.0391527865058</v>
      </c>
      <c r="P151" s="1">
        <f t="shared" si="82"/>
        <v>3356393.2647199319</v>
      </c>
      <c r="Q151">
        <f t="shared" si="83"/>
        <v>1832.0461961205924</v>
      </c>
      <c r="R151" s="1">
        <f t="shared" si="84"/>
        <v>3590.8105443963609</v>
      </c>
    </row>
    <row r="152" spans="1:18" x14ac:dyDescent="0.25">
      <c r="A152" t="s">
        <v>149</v>
      </c>
      <c r="B152">
        <v>2001</v>
      </c>
      <c r="C152" t="s">
        <v>36</v>
      </c>
      <c r="D152" s="18">
        <v>1120</v>
      </c>
      <c r="E152" s="1"/>
      <c r="F152" s="1"/>
      <c r="G152" s="1"/>
      <c r="H152" s="1"/>
      <c r="I152" s="26">
        <v>0.19064367002904337</v>
      </c>
      <c r="J152" s="26">
        <v>5.3188879999999999E-3</v>
      </c>
      <c r="K152" s="18">
        <f t="shared" si="81"/>
        <v>5874.8344481061185</v>
      </c>
      <c r="L152" s="1">
        <f t="shared" si="102"/>
        <v>5050883.2637306359</v>
      </c>
      <c r="M152">
        <f t="shared" si="91"/>
        <v>2247.4170204327093</v>
      </c>
      <c r="N152" s="1">
        <f t="shared" si="92"/>
        <v>4404.9373600481103</v>
      </c>
      <c r="O152" s="29">
        <f t="shared" si="85"/>
        <v>4754.8344481061185</v>
      </c>
      <c r="P152" s="1">
        <f t="shared" si="82"/>
        <v>5050883.2637306359</v>
      </c>
      <c r="Q152">
        <f t="shared" si="83"/>
        <v>2247.4170204327093</v>
      </c>
      <c r="R152" s="1">
        <f t="shared" si="84"/>
        <v>4404.9373600481103</v>
      </c>
    </row>
    <row r="153" spans="1:18" x14ac:dyDescent="0.25">
      <c r="A153" t="s">
        <v>149</v>
      </c>
      <c r="B153">
        <v>2002</v>
      </c>
      <c r="C153" t="s">
        <v>36</v>
      </c>
      <c r="D153" s="18">
        <v>1080</v>
      </c>
      <c r="E153" s="1"/>
      <c r="F153" s="1"/>
      <c r="G153" s="1"/>
      <c r="H153" s="1"/>
      <c r="I153" s="26">
        <v>0.19064367002904337</v>
      </c>
      <c r="J153" s="26">
        <v>5.3188879999999999E-3</v>
      </c>
      <c r="K153" s="18">
        <f t="shared" si="81"/>
        <v>5665.018932102329</v>
      </c>
      <c r="L153" s="1">
        <f t="shared" si="102"/>
        <v>4696548.3408923903</v>
      </c>
      <c r="M153">
        <f t="shared" si="91"/>
        <v>2167.1521268458268</v>
      </c>
      <c r="N153" s="1">
        <f t="shared" si="92"/>
        <v>4247.6181686178206</v>
      </c>
      <c r="O153" s="29">
        <f t="shared" si="85"/>
        <v>4585.018932102329</v>
      </c>
      <c r="P153" s="1">
        <f t="shared" si="82"/>
        <v>4696548.3408923903</v>
      </c>
      <c r="Q153">
        <f t="shared" si="83"/>
        <v>2167.1521268458268</v>
      </c>
      <c r="R153" s="1">
        <f t="shared" si="84"/>
        <v>4247.6181686178206</v>
      </c>
    </row>
    <row r="154" spans="1:18" x14ac:dyDescent="0.25">
      <c r="A154" t="s">
        <v>149</v>
      </c>
      <c r="B154">
        <v>2003</v>
      </c>
      <c r="C154" t="s">
        <v>36</v>
      </c>
      <c r="D154" s="18">
        <v>1926</v>
      </c>
      <c r="E154" s="1"/>
      <c r="F154" s="1"/>
      <c r="G154" s="1"/>
      <c r="H154" s="1"/>
      <c r="I154" s="26">
        <v>0.19064367002904337</v>
      </c>
      <c r="J154" s="26">
        <v>5.3188879999999999E-3</v>
      </c>
      <c r="K154" s="18">
        <f t="shared" si="81"/>
        <v>10102.617095582485</v>
      </c>
      <c r="L154" s="1">
        <f t="shared" si="102"/>
        <v>14936328.320799159</v>
      </c>
      <c r="M154">
        <f t="shared" si="91"/>
        <v>3864.7546262083911</v>
      </c>
      <c r="N154" s="1">
        <f t="shared" si="92"/>
        <v>7574.9190673684461</v>
      </c>
      <c r="O154" s="29">
        <f t="shared" si="85"/>
        <v>8176.6170955824855</v>
      </c>
      <c r="P154" s="1">
        <f t="shared" si="82"/>
        <v>14936328.320799159</v>
      </c>
      <c r="Q154">
        <f t="shared" si="83"/>
        <v>3864.7546262083911</v>
      </c>
      <c r="R154" s="1">
        <f t="shared" si="84"/>
        <v>7574.9190673684461</v>
      </c>
    </row>
    <row r="155" spans="1:18" x14ac:dyDescent="0.25">
      <c r="A155" t="s">
        <v>149</v>
      </c>
      <c r="B155">
        <v>2004</v>
      </c>
      <c r="C155" t="s">
        <v>36</v>
      </c>
      <c r="D155" s="18">
        <v>1703</v>
      </c>
      <c r="E155" s="1"/>
      <c r="F155" s="1"/>
      <c r="G155" s="1"/>
      <c r="H155" s="1"/>
      <c r="I155" s="26">
        <v>0.19064367002904337</v>
      </c>
      <c r="J155" s="26">
        <v>5.3188879999999999E-3</v>
      </c>
      <c r="K155" s="18">
        <f t="shared" si="81"/>
        <v>8932.8955938613581</v>
      </c>
      <c r="L155" s="1">
        <f t="shared" si="102"/>
        <v>11677787.866247579</v>
      </c>
      <c r="M155">
        <f t="shared" si="91"/>
        <v>3417.277844461521</v>
      </c>
      <c r="N155" s="1">
        <f t="shared" si="92"/>
        <v>6697.8645751445811</v>
      </c>
      <c r="O155" s="29">
        <f t="shared" si="85"/>
        <v>7229.8955938613581</v>
      </c>
      <c r="P155" s="1">
        <f t="shared" si="82"/>
        <v>11677787.866247579</v>
      </c>
      <c r="Q155">
        <f t="shared" si="83"/>
        <v>3417.277844461521</v>
      </c>
      <c r="R155" s="1">
        <f t="shared" si="84"/>
        <v>6697.8645751445811</v>
      </c>
    </row>
    <row r="156" spans="1:18" x14ac:dyDescent="0.25">
      <c r="A156" t="s">
        <v>149</v>
      </c>
      <c r="B156">
        <v>2005</v>
      </c>
      <c r="C156" t="s">
        <v>36</v>
      </c>
      <c r="D156" s="18">
        <v>2399</v>
      </c>
      <c r="E156" s="1"/>
      <c r="F156" s="1"/>
      <c r="G156" s="1"/>
      <c r="H156" s="1"/>
      <c r="I156" s="26">
        <v>0.19064367002904337</v>
      </c>
      <c r="J156" s="26">
        <v>5.3188879999999999E-3</v>
      </c>
      <c r="K156" s="18">
        <f t="shared" si="81"/>
        <v>12583.685572327302</v>
      </c>
      <c r="L156" s="1">
        <f t="shared" si="102"/>
        <v>23173507.980154511</v>
      </c>
      <c r="M156">
        <f t="shared" si="91"/>
        <v>4813.8869928732756</v>
      </c>
      <c r="N156" s="1">
        <f t="shared" si="92"/>
        <v>9435.2185060316206</v>
      </c>
      <c r="O156" s="29">
        <f t="shared" si="85"/>
        <v>10184.685572327302</v>
      </c>
      <c r="P156" s="1">
        <f t="shared" si="82"/>
        <v>23173507.980154511</v>
      </c>
      <c r="Q156">
        <f t="shared" si="83"/>
        <v>4813.8869928732756</v>
      </c>
      <c r="R156" s="1">
        <f t="shared" si="84"/>
        <v>9435.2185060316206</v>
      </c>
    </row>
    <row r="157" spans="1:18" x14ac:dyDescent="0.25">
      <c r="A157" t="s">
        <v>149</v>
      </c>
      <c r="B157">
        <v>2006</v>
      </c>
      <c r="C157" t="s">
        <v>36</v>
      </c>
      <c r="D157" s="18">
        <v>974</v>
      </c>
      <c r="E157" s="1"/>
      <c r="F157" s="1"/>
      <c r="G157" s="1"/>
      <c r="H157" s="1"/>
      <c r="I157" s="26">
        <v>0.19064367002904337</v>
      </c>
      <c r="J157" s="26">
        <v>5.3188879999999999E-3</v>
      </c>
      <c r="K157" s="18">
        <f t="shared" si="81"/>
        <v>5109.0078146922851</v>
      </c>
      <c r="L157" s="1">
        <f t="shared" si="102"/>
        <v>3819875.4233920006</v>
      </c>
      <c r="M157">
        <f t="shared" si="91"/>
        <v>1954.4501588405883</v>
      </c>
      <c r="N157" s="1">
        <f t="shared" si="92"/>
        <v>3830.7223113275531</v>
      </c>
      <c r="O157" s="29">
        <f t="shared" si="85"/>
        <v>4135.0078146922851</v>
      </c>
      <c r="P157" s="1">
        <f t="shared" si="82"/>
        <v>3819875.4233920006</v>
      </c>
      <c r="Q157">
        <f t="shared" si="83"/>
        <v>1954.4501588405883</v>
      </c>
      <c r="R157" s="1">
        <f t="shared" si="84"/>
        <v>3830.7223113275531</v>
      </c>
    </row>
    <row r="158" spans="1:18" x14ac:dyDescent="0.25">
      <c r="A158" t="s">
        <v>149</v>
      </c>
      <c r="B158">
        <v>2007</v>
      </c>
      <c r="C158" t="s">
        <v>36</v>
      </c>
      <c r="D158" s="18">
        <v>2121</v>
      </c>
      <c r="E158" s="1"/>
      <c r="F158" s="1"/>
      <c r="G158" s="1"/>
      <c r="H158" s="1"/>
      <c r="I158" s="26">
        <v>0.19064367002904337</v>
      </c>
      <c r="J158" s="26">
        <v>5.3188879999999999E-3</v>
      </c>
      <c r="K158" s="18">
        <f t="shared" si="81"/>
        <v>11125.467736100962</v>
      </c>
      <c r="L158" s="1">
        <f t="shared" si="102"/>
        <v>18113927.404681485</v>
      </c>
      <c r="M158">
        <f t="shared" si="91"/>
        <v>4256.0459824444433</v>
      </c>
      <c r="N158" s="1">
        <f t="shared" si="92"/>
        <v>8341.8501255911087</v>
      </c>
      <c r="O158" s="29">
        <f t="shared" si="85"/>
        <v>9004.4677361009617</v>
      </c>
      <c r="P158" s="1">
        <f t="shared" si="82"/>
        <v>18113927.404681485</v>
      </c>
      <c r="Q158">
        <f t="shared" si="83"/>
        <v>4256.0459824444433</v>
      </c>
      <c r="R158" s="1">
        <f t="shared" si="84"/>
        <v>8341.8501255911087</v>
      </c>
    </row>
    <row r="159" spans="1:18" x14ac:dyDescent="0.25">
      <c r="A159" t="s">
        <v>149</v>
      </c>
      <c r="B159">
        <v>2008</v>
      </c>
      <c r="C159" t="s">
        <v>36</v>
      </c>
      <c r="D159" s="18">
        <v>1254</v>
      </c>
      <c r="E159" s="1"/>
      <c r="F159" s="1"/>
      <c r="G159" s="1"/>
      <c r="H159" s="1"/>
      <c r="I159" s="26">
        <v>0.19064367002904337</v>
      </c>
      <c r="J159" s="26">
        <v>5.3188879999999999E-3</v>
      </c>
      <c r="K159" s="18">
        <f t="shared" si="81"/>
        <v>6577.7164267188155</v>
      </c>
      <c r="L159" s="1">
        <f t="shared" si="102"/>
        <v>6331787.9036580389</v>
      </c>
      <c r="M159">
        <f t="shared" si="91"/>
        <v>2516.3044139487652</v>
      </c>
      <c r="N159" s="1">
        <f t="shared" si="92"/>
        <v>4931.9566513395794</v>
      </c>
      <c r="O159" s="29">
        <f t="shared" si="85"/>
        <v>5323.7164267188155</v>
      </c>
      <c r="P159" s="1">
        <f t="shared" si="82"/>
        <v>6331787.9036580389</v>
      </c>
      <c r="Q159">
        <f t="shared" si="83"/>
        <v>2516.3044139487652</v>
      </c>
      <c r="R159" s="1">
        <f t="shared" si="84"/>
        <v>4931.9566513395794</v>
      </c>
    </row>
    <row r="160" spans="1:18" x14ac:dyDescent="0.25">
      <c r="A160" t="s">
        <v>149</v>
      </c>
      <c r="B160">
        <v>2009</v>
      </c>
      <c r="C160" t="s">
        <v>36</v>
      </c>
      <c r="D160" s="18">
        <v>721</v>
      </c>
      <c r="E160" s="1"/>
      <c r="F160" s="1"/>
      <c r="G160" s="1"/>
      <c r="H160" s="1"/>
      <c r="I160" s="26">
        <v>0.19064367002904337</v>
      </c>
      <c r="J160" s="26">
        <v>5.3188879999999999E-3</v>
      </c>
      <c r="K160" s="18">
        <f t="shared" si="81"/>
        <v>3781.9246759683137</v>
      </c>
      <c r="L160" s="1">
        <f t="shared" si="102"/>
        <v>2093157.052535872</v>
      </c>
      <c r="M160">
        <f t="shared" si="91"/>
        <v>1446.7747069035565</v>
      </c>
      <c r="N160" s="1">
        <f t="shared" si="92"/>
        <v>2835.6784255309708</v>
      </c>
      <c r="O160" s="29">
        <f t="shared" si="85"/>
        <v>3060.9246759683137</v>
      </c>
      <c r="P160" s="1">
        <f t="shared" si="82"/>
        <v>2093157.052535872</v>
      </c>
      <c r="Q160">
        <f t="shared" si="83"/>
        <v>1446.7747069035565</v>
      </c>
      <c r="R160" s="1">
        <f t="shared" si="84"/>
        <v>2835.6784255309708</v>
      </c>
    </row>
    <row r="161" spans="1:18" x14ac:dyDescent="0.25">
      <c r="A161" t="s">
        <v>149</v>
      </c>
      <c r="B161">
        <v>2010</v>
      </c>
      <c r="C161" t="s">
        <v>36</v>
      </c>
      <c r="D161" s="18">
        <v>749</v>
      </c>
      <c r="E161" s="1"/>
      <c r="F161" s="1"/>
      <c r="G161" s="1"/>
      <c r="H161" s="1"/>
      <c r="I161" s="26">
        <v>0.19064367002904337</v>
      </c>
      <c r="J161" s="26">
        <v>5.3188879999999999E-3</v>
      </c>
      <c r="K161" s="18">
        <f t="shared" ref="K161:K200" si="112">D161/I161</f>
        <v>3928.7955371709668</v>
      </c>
      <c r="L161" s="1">
        <f t="shared" si="102"/>
        <v>2258889.1596270334</v>
      </c>
      <c r="M161">
        <f t="shared" si="91"/>
        <v>1502.9601324143744</v>
      </c>
      <c r="N161" s="1">
        <f t="shared" si="92"/>
        <v>2945.8018595321737</v>
      </c>
      <c r="O161" s="29">
        <f t="shared" si="85"/>
        <v>3179.7955371709668</v>
      </c>
      <c r="P161" s="1">
        <f t="shared" ref="P161:P200" si="113">L161</f>
        <v>2258889.1596270334</v>
      </c>
      <c r="Q161">
        <f t="shared" ref="Q161:Q200" si="114">SQRT(P161)</f>
        <v>1502.9601324143744</v>
      </c>
      <c r="R161" s="1">
        <f t="shared" ref="R161:R200" si="115">(1.96*Q161)</f>
        <v>2945.8018595321737</v>
      </c>
    </row>
    <row r="162" spans="1:18" x14ac:dyDescent="0.25">
      <c r="A162" t="s">
        <v>149</v>
      </c>
      <c r="B162">
        <v>2011</v>
      </c>
      <c r="C162" t="s">
        <v>36</v>
      </c>
      <c r="D162" s="18">
        <v>376</v>
      </c>
      <c r="E162" s="1">
        <v>1589</v>
      </c>
      <c r="F162" s="1">
        <v>860274.67217117141</v>
      </c>
      <c r="G162" s="1">
        <v>7815</v>
      </c>
      <c r="H162" s="1">
        <v>14506044.669696711</v>
      </c>
      <c r="I162" s="82">
        <f t="shared" ref="I162:I169" si="116">E162/(E162+G162)</f>
        <v>0.16897065078689918</v>
      </c>
      <c r="J162" s="82">
        <f t="shared" ref="J162:J169" si="117">((((E162)^2*H162)+((G162)^2*F162))/(E162+G162)^4)</f>
        <v>1.1401310483542976E-2</v>
      </c>
      <c r="K162" s="18">
        <f t="shared" si="112"/>
        <v>2225.2385147891755</v>
      </c>
      <c r="L162" s="1">
        <f t="shared" si="102"/>
        <v>1977358.2285303674</v>
      </c>
      <c r="M162">
        <f t="shared" si="91"/>
        <v>1406.1857020075149</v>
      </c>
      <c r="N162" s="1">
        <f t="shared" si="92"/>
        <v>2756.1239759347291</v>
      </c>
      <c r="O162" s="29">
        <f t="shared" si="85"/>
        <v>1849.2385147891755</v>
      </c>
      <c r="P162" s="1">
        <f t="shared" si="113"/>
        <v>1977358.2285303674</v>
      </c>
      <c r="Q162">
        <f t="shared" si="114"/>
        <v>1406.1857020075149</v>
      </c>
      <c r="R162" s="1">
        <f t="shared" si="115"/>
        <v>2756.1239759347291</v>
      </c>
    </row>
    <row r="163" spans="1:18" x14ac:dyDescent="0.25">
      <c r="A163" t="s">
        <v>149</v>
      </c>
      <c r="B163">
        <v>2012</v>
      </c>
      <c r="C163" t="s">
        <v>36</v>
      </c>
      <c r="D163" s="18">
        <v>895</v>
      </c>
      <c r="E163" s="1">
        <v>2216</v>
      </c>
      <c r="F163" s="1">
        <v>2690123.8029699745</v>
      </c>
      <c r="G163" s="1">
        <v>8398</v>
      </c>
      <c r="H163" s="1">
        <v>10562523.671278322</v>
      </c>
      <c r="I163" s="82">
        <f t="shared" si="116"/>
        <v>0.2087808554739024</v>
      </c>
      <c r="J163" s="82">
        <f t="shared" si="117"/>
        <v>1.9035716711633829E-2</v>
      </c>
      <c r="K163" s="18">
        <f t="shared" si="112"/>
        <v>4286.7915162454874</v>
      </c>
      <c r="L163" s="1">
        <f t="shared" si="102"/>
        <v>8025139.9098796556</v>
      </c>
      <c r="M163">
        <f t="shared" si="91"/>
        <v>2832.8677889869227</v>
      </c>
      <c r="N163" s="1">
        <f t="shared" si="92"/>
        <v>5552.4208664143689</v>
      </c>
      <c r="O163" s="29">
        <f t="shared" si="85"/>
        <v>3391.7915162454874</v>
      </c>
      <c r="P163" s="1">
        <f t="shared" si="113"/>
        <v>8025139.9098796556</v>
      </c>
      <c r="Q163">
        <f t="shared" si="114"/>
        <v>2832.8677889869227</v>
      </c>
      <c r="R163" s="1">
        <f t="shared" si="115"/>
        <v>5552.4208664143689</v>
      </c>
    </row>
    <row r="164" spans="1:18" x14ac:dyDescent="0.25">
      <c r="A164" t="s">
        <v>149</v>
      </c>
      <c r="B164">
        <v>2013</v>
      </c>
      <c r="C164" t="s">
        <v>36</v>
      </c>
      <c r="D164" s="18">
        <v>534</v>
      </c>
      <c r="E164" s="1">
        <v>1348</v>
      </c>
      <c r="F164" s="1">
        <v>1144050.7890600588</v>
      </c>
      <c r="G164" s="1">
        <v>7240</v>
      </c>
      <c r="H164" s="1">
        <v>12273470.067354325</v>
      </c>
      <c r="I164" s="82">
        <f t="shared" si="116"/>
        <v>0.15696320447135537</v>
      </c>
      <c r="J164" s="82">
        <f t="shared" si="117"/>
        <v>1.5124337276484842E-2</v>
      </c>
      <c r="K164" s="18">
        <f t="shared" si="112"/>
        <v>3402.0712166172111</v>
      </c>
      <c r="L164" s="1">
        <f t="shared" si="102"/>
        <v>7105054.9648959916</v>
      </c>
      <c r="M164">
        <f t="shared" si="91"/>
        <v>2665.5308973816063</v>
      </c>
      <c r="N164" s="1">
        <f t="shared" si="92"/>
        <v>5224.4405588679483</v>
      </c>
      <c r="O164" s="29">
        <f t="shared" si="85"/>
        <v>2868.0712166172111</v>
      </c>
      <c r="P164" s="1">
        <f t="shared" si="113"/>
        <v>7105054.9648959916</v>
      </c>
      <c r="Q164">
        <f t="shared" si="114"/>
        <v>2665.5308973816063</v>
      </c>
      <c r="R164" s="1">
        <f t="shared" si="115"/>
        <v>5224.4405588679483</v>
      </c>
    </row>
    <row r="165" spans="1:18" x14ac:dyDescent="0.25">
      <c r="A165" t="s">
        <v>149</v>
      </c>
      <c r="B165">
        <v>2014</v>
      </c>
      <c r="C165" t="s">
        <v>36</v>
      </c>
      <c r="D165" s="18">
        <v>714</v>
      </c>
      <c r="E165" s="1">
        <v>2660</v>
      </c>
      <c r="F165" s="1">
        <v>5042771.9787577679</v>
      </c>
      <c r="G165" s="1">
        <v>10758</v>
      </c>
      <c r="H165" s="1">
        <v>21590779.350925885</v>
      </c>
      <c r="I165" s="82">
        <f t="shared" si="116"/>
        <v>0.19824116857952004</v>
      </c>
      <c r="J165" s="82">
        <f t="shared" si="117"/>
        <v>2.2717323649527728E-2</v>
      </c>
      <c r="K165" s="18">
        <f t="shared" si="112"/>
        <v>3601.6736842105265</v>
      </c>
      <c r="L165" s="1">
        <f t="shared" si="102"/>
        <v>7498565.5550228544</v>
      </c>
      <c r="M165">
        <f t="shared" si="91"/>
        <v>2738.3508823784532</v>
      </c>
      <c r="N165" s="1">
        <f t="shared" si="92"/>
        <v>5367.1677294617684</v>
      </c>
      <c r="O165" s="29">
        <f t="shared" si="85"/>
        <v>2887.6736842105265</v>
      </c>
      <c r="P165" s="1">
        <f t="shared" si="113"/>
        <v>7498565.5550228544</v>
      </c>
      <c r="Q165">
        <f t="shared" si="114"/>
        <v>2738.3508823784532</v>
      </c>
      <c r="R165" s="1">
        <f t="shared" si="115"/>
        <v>5367.1677294617684</v>
      </c>
    </row>
    <row r="166" spans="1:18" x14ac:dyDescent="0.25">
      <c r="A166" t="s">
        <v>149</v>
      </c>
      <c r="B166">
        <v>2015</v>
      </c>
      <c r="C166" t="s">
        <v>36</v>
      </c>
      <c r="D166" s="18">
        <v>563</v>
      </c>
      <c r="E166" s="1">
        <v>2007</v>
      </c>
      <c r="F166" s="1">
        <v>2188179.4048518627</v>
      </c>
      <c r="G166" s="1">
        <v>11060</v>
      </c>
      <c r="H166" s="1">
        <v>19913353.082841881</v>
      </c>
      <c r="I166" s="82">
        <f t="shared" si="116"/>
        <v>0.15359302058620952</v>
      </c>
      <c r="J166" s="82">
        <f t="shared" si="117"/>
        <v>1.1932277106642877E-2</v>
      </c>
      <c r="K166" s="18">
        <f t="shared" si="112"/>
        <v>3665.5311410064778</v>
      </c>
      <c r="L166" s="1">
        <f t="shared" si="102"/>
        <v>6796012.9022131283</v>
      </c>
      <c r="M166">
        <f t="shared" si="91"/>
        <v>2606.9163588832553</v>
      </c>
      <c r="N166" s="1">
        <f t="shared" si="92"/>
        <v>5109.5560634111798</v>
      </c>
      <c r="O166" s="29">
        <f t="shared" si="85"/>
        <v>3102.5311410064778</v>
      </c>
      <c r="P166" s="1">
        <f t="shared" si="113"/>
        <v>6796012.9022131283</v>
      </c>
      <c r="Q166">
        <f t="shared" si="114"/>
        <v>2606.9163588832553</v>
      </c>
      <c r="R166" s="1">
        <f t="shared" si="115"/>
        <v>5109.5560634111798</v>
      </c>
    </row>
    <row r="167" spans="1:18" x14ac:dyDescent="0.25">
      <c r="A167" t="s">
        <v>149</v>
      </c>
      <c r="B167">
        <v>2016</v>
      </c>
      <c r="C167" t="s">
        <v>36</v>
      </c>
      <c r="D167" s="18">
        <v>901</v>
      </c>
      <c r="E167" s="1">
        <v>2872</v>
      </c>
      <c r="F167" s="1">
        <v>3573544.0431311363</v>
      </c>
      <c r="G167" s="1">
        <v>9243</v>
      </c>
      <c r="H167" s="1">
        <v>22441264.518438455</v>
      </c>
      <c r="I167" s="82">
        <f t="shared" si="116"/>
        <v>0.23706149401568305</v>
      </c>
      <c r="J167" s="82">
        <f t="shared" si="117"/>
        <v>2.2764566411223357E-2</v>
      </c>
      <c r="K167" s="18">
        <f t="shared" si="112"/>
        <v>3800.7016016713092</v>
      </c>
      <c r="L167" s="1">
        <f t="shared" si="102"/>
        <v>5851468.8366537988</v>
      </c>
      <c r="M167">
        <f t="shared" si="91"/>
        <v>2418.9809500394581</v>
      </c>
      <c r="N167" s="1">
        <f t="shared" si="92"/>
        <v>4741.2026620773377</v>
      </c>
      <c r="O167" s="29">
        <f t="shared" si="85"/>
        <v>2899.7016016713092</v>
      </c>
      <c r="P167" s="1">
        <f t="shared" si="113"/>
        <v>5851468.8366537988</v>
      </c>
      <c r="Q167">
        <f t="shared" si="114"/>
        <v>2418.9809500394581</v>
      </c>
      <c r="R167" s="1">
        <f t="shared" si="115"/>
        <v>4741.2026620773377</v>
      </c>
    </row>
    <row r="168" spans="1:18" x14ac:dyDescent="0.25">
      <c r="A168" t="s">
        <v>149</v>
      </c>
      <c r="B168">
        <v>2017</v>
      </c>
      <c r="C168" t="s">
        <v>36</v>
      </c>
      <c r="D168" s="18">
        <v>841</v>
      </c>
      <c r="E168" s="1">
        <v>2573</v>
      </c>
      <c r="F168" s="1">
        <v>2662588.0086436355</v>
      </c>
      <c r="G168" s="1">
        <v>8606</v>
      </c>
      <c r="H168" s="1">
        <v>15646825.918326372</v>
      </c>
      <c r="I168" s="82">
        <f t="shared" si="116"/>
        <v>0.23016369979425708</v>
      </c>
      <c r="J168" s="82">
        <f t="shared" si="117"/>
        <v>1.9259600111592532E-2</v>
      </c>
      <c r="K168" s="18">
        <f t="shared" si="112"/>
        <v>3653.9211037699188</v>
      </c>
      <c r="L168" s="1">
        <f t="shared" si="102"/>
        <v>4853912.4305809811</v>
      </c>
      <c r="M168">
        <f t="shared" si="91"/>
        <v>2203.1596470934605</v>
      </c>
      <c r="N168" s="1">
        <f t="shared" si="92"/>
        <v>4318.1929083031828</v>
      </c>
      <c r="O168" s="29">
        <f t="shared" si="85"/>
        <v>2812.9211037699188</v>
      </c>
      <c r="P168" s="1">
        <f t="shared" si="113"/>
        <v>4853912.4305809811</v>
      </c>
      <c r="Q168">
        <f t="shared" si="114"/>
        <v>2203.1596470934605</v>
      </c>
      <c r="R168" s="1">
        <f t="shared" si="115"/>
        <v>4318.1929083031828</v>
      </c>
    </row>
    <row r="169" spans="1:18" x14ac:dyDescent="0.25">
      <c r="A169" t="s">
        <v>149</v>
      </c>
      <c r="B169">
        <v>2018</v>
      </c>
      <c r="C169" t="s">
        <v>36</v>
      </c>
      <c r="D169" s="18">
        <v>723</v>
      </c>
      <c r="E169" s="1">
        <v>1929</v>
      </c>
      <c r="F169" s="1">
        <v>3169096.5957457409</v>
      </c>
      <c r="G169" s="1">
        <v>9327</v>
      </c>
      <c r="H169" s="1">
        <v>27534871.399274316</v>
      </c>
      <c r="I169" s="82">
        <f t="shared" si="116"/>
        <v>0.17137526652452026</v>
      </c>
      <c r="J169" s="82">
        <f t="shared" si="117"/>
        <v>2.3557259100146728E-2</v>
      </c>
      <c r="K169" s="18">
        <f t="shared" si="112"/>
        <v>4218.8118195956449</v>
      </c>
      <c r="L169" s="1">
        <f t="shared" si="102"/>
        <v>14276073.668736275</v>
      </c>
      <c r="M169">
        <f t="shared" si="91"/>
        <v>3778.3691811066155</v>
      </c>
      <c r="N169" s="1">
        <f t="shared" si="92"/>
        <v>7405.6035949689667</v>
      </c>
      <c r="O169" s="29">
        <f t="shared" si="85"/>
        <v>3495.8118195956449</v>
      </c>
      <c r="P169" s="1">
        <f t="shared" si="113"/>
        <v>14276073.668736275</v>
      </c>
      <c r="Q169">
        <f t="shared" si="114"/>
        <v>3778.3691811066155</v>
      </c>
      <c r="R169" s="1">
        <f t="shared" si="115"/>
        <v>7405.6035949689667</v>
      </c>
    </row>
    <row r="170" spans="1:18" x14ac:dyDescent="0.25">
      <c r="A170" t="s">
        <v>149</v>
      </c>
      <c r="B170">
        <v>2019</v>
      </c>
      <c r="C170" t="s">
        <v>36</v>
      </c>
      <c r="D170" s="18">
        <v>936</v>
      </c>
      <c r="E170" s="1">
        <v>3632</v>
      </c>
      <c r="F170" s="1">
        <v>4118182.9809709843</v>
      </c>
      <c r="G170" s="1">
        <v>25751</v>
      </c>
      <c r="H170" s="1">
        <v>63857351.55246257</v>
      </c>
      <c r="I170" s="82">
        <f t="shared" ref="I170" si="118">E170/(E170+G170)</f>
        <v>0.12360888949392505</v>
      </c>
      <c r="J170" s="82">
        <f t="shared" ref="J170" si="119">((((E170)^2*H170)+((G170)^2*F170))/(E170+G170)^4)</f>
        <v>4.793713550052466E-3</v>
      </c>
      <c r="K170" s="18">
        <f t="shared" ref="K170" si="120">D170/I170</f>
        <v>7572.2709251101323</v>
      </c>
      <c r="L170" s="1">
        <f t="shared" ref="L170" si="121">(D170^2)*J170*(1/(I170^4))</f>
        <v>17989742.939178169</v>
      </c>
      <c r="M170">
        <f t="shared" ref="M170" si="122">SQRT(L170)</f>
        <v>4241.4317086543042</v>
      </c>
      <c r="N170" s="1">
        <f t="shared" ref="N170" si="123">(1.96*M170)</f>
        <v>8313.2061489624357</v>
      </c>
      <c r="O170" s="29">
        <f t="shared" ref="O170" si="124">K170-D170</f>
        <v>6636.2709251101323</v>
      </c>
      <c r="P170" s="1">
        <f t="shared" ref="P170" si="125">L170</f>
        <v>17989742.939178169</v>
      </c>
      <c r="Q170">
        <f t="shared" ref="Q170" si="126">SQRT(P170)</f>
        <v>4241.4317086543042</v>
      </c>
      <c r="R170" s="1">
        <f t="shared" ref="R170" si="127">(1.96*Q170)</f>
        <v>8313.2061489624357</v>
      </c>
    </row>
    <row r="171" spans="1:18" x14ac:dyDescent="0.25">
      <c r="A171" t="s">
        <v>149</v>
      </c>
      <c r="B171">
        <v>1999</v>
      </c>
      <c r="C171" t="s">
        <v>37</v>
      </c>
      <c r="D171" s="18">
        <v>748</v>
      </c>
      <c r="E171" s="1"/>
      <c r="F171" s="1"/>
      <c r="G171" s="1"/>
      <c r="H171" s="1"/>
      <c r="I171" s="26">
        <v>0.65568702089758779</v>
      </c>
      <c r="J171" s="26">
        <v>4.1472068000000001E-2</v>
      </c>
      <c r="K171" s="18">
        <f>D171/I171</f>
        <v>1140.7881750900642</v>
      </c>
      <c r="L171" s="1">
        <f t="shared" ref="L171:L192" si="128">(D171^2)*J171*(1/(I171^4))</f>
        <v>125537.22938732163</v>
      </c>
      <c r="M171">
        <f t="shared" ref="M171:M214" si="129">SQRT(L171)</f>
        <v>354.312333100785</v>
      </c>
      <c r="N171" s="1">
        <f t="shared" ref="N171:N214" si="130">(1.96*M171)</f>
        <v>694.4521728775386</v>
      </c>
      <c r="O171" s="29">
        <f t="shared" si="85"/>
        <v>392.78817509006421</v>
      </c>
      <c r="P171" s="1">
        <f t="shared" si="113"/>
        <v>125537.22938732163</v>
      </c>
      <c r="Q171">
        <f t="shared" si="114"/>
        <v>354.312333100785</v>
      </c>
      <c r="R171" s="1">
        <f t="shared" si="115"/>
        <v>694.4521728775386</v>
      </c>
    </row>
    <row r="172" spans="1:18" x14ac:dyDescent="0.25">
      <c r="A172" t="s">
        <v>149</v>
      </c>
      <c r="B172">
        <v>2000</v>
      </c>
      <c r="C172" t="s">
        <v>37</v>
      </c>
      <c r="D172" s="18">
        <v>1756</v>
      </c>
      <c r="E172" s="1"/>
      <c r="F172" s="1"/>
      <c r="G172" s="1"/>
      <c r="H172" s="1"/>
      <c r="I172" s="26">
        <v>0.65568702089758779</v>
      </c>
      <c r="J172" s="26">
        <v>4.1472068000000001E-2</v>
      </c>
      <c r="K172" s="18">
        <f t="shared" si="112"/>
        <v>2678.1069992756052</v>
      </c>
      <c r="L172" s="1">
        <f t="shared" si="128"/>
        <v>691860.23005387664</v>
      </c>
      <c r="M172">
        <f t="shared" si="129"/>
        <v>831.7813595253723</v>
      </c>
      <c r="N172" s="1">
        <f t="shared" si="130"/>
        <v>1630.2914646697297</v>
      </c>
      <c r="O172" s="29">
        <f t="shared" si="85"/>
        <v>922.10699927560518</v>
      </c>
      <c r="P172" s="1">
        <f t="shared" si="113"/>
        <v>691860.23005387664</v>
      </c>
      <c r="Q172">
        <f t="shared" si="114"/>
        <v>831.7813595253723</v>
      </c>
      <c r="R172" s="1">
        <f t="shared" si="115"/>
        <v>1630.2914646697297</v>
      </c>
    </row>
    <row r="173" spans="1:18" x14ac:dyDescent="0.25">
      <c r="A173" t="s">
        <v>149</v>
      </c>
      <c r="B173">
        <v>2001</v>
      </c>
      <c r="C173" t="s">
        <v>37</v>
      </c>
      <c r="D173" s="18">
        <v>1756</v>
      </c>
      <c r="E173" s="1"/>
      <c r="F173" s="1"/>
      <c r="G173" s="1"/>
      <c r="H173" s="1"/>
      <c r="I173" s="26">
        <v>0.65568702089758779</v>
      </c>
      <c r="J173" s="26">
        <v>4.1472068000000001E-2</v>
      </c>
      <c r="K173" s="18">
        <f t="shared" si="112"/>
        <v>2678.1069992756052</v>
      </c>
      <c r="L173" s="1">
        <f t="shared" si="128"/>
        <v>691860.23005387664</v>
      </c>
      <c r="M173">
        <f t="shared" si="129"/>
        <v>831.7813595253723</v>
      </c>
      <c r="N173" s="1">
        <f t="shared" si="130"/>
        <v>1630.2914646697297</v>
      </c>
      <c r="O173" s="29">
        <f t="shared" si="85"/>
        <v>922.10699927560518</v>
      </c>
      <c r="P173" s="1">
        <f t="shared" si="113"/>
        <v>691860.23005387664</v>
      </c>
      <c r="Q173">
        <f t="shared" si="114"/>
        <v>831.7813595253723</v>
      </c>
      <c r="R173" s="1">
        <f t="shared" si="115"/>
        <v>1630.2914646697297</v>
      </c>
    </row>
    <row r="174" spans="1:18" ht="17.25" customHeight="1" x14ac:dyDescent="0.25">
      <c r="A174" t="s">
        <v>149</v>
      </c>
      <c r="B174">
        <v>2002</v>
      </c>
      <c r="C174" t="s">
        <v>37</v>
      </c>
      <c r="D174" s="18">
        <v>1719</v>
      </c>
      <c r="E174" s="1"/>
      <c r="F174" s="1"/>
      <c r="G174" s="1"/>
      <c r="H174" s="1"/>
      <c r="I174" s="26">
        <v>0.65568702089758779</v>
      </c>
      <c r="J174" s="26">
        <v>4.1472068000000001E-2</v>
      </c>
      <c r="K174" s="18">
        <f t="shared" si="112"/>
        <v>2621.6776376735565</v>
      </c>
      <c r="L174" s="1">
        <f t="shared" si="128"/>
        <v>663011.55467626557</v>
      </c>
      <c r="M174">
        <f t="shared" si="129"/>
        <v>814.25521470621584</v>
      </c>
      <c r="N174" s="1">
        <f t="shared" si="130"/>
        <v>1595.9402208241829</v>
      </c>
      <c r="O174" s="29">
        <f t="shared" si="85"/>
        <v>902.67763767355655</v>
      </c>
      <c r="P174" s="1">
        <f t="shared" si="113"/>
        <v>663011.55467626557</v>
      </c>
      <c r="Q174">
        <f t="shared" si="114"/>
        <v>814.25521470621584</v>
      </c>
      <c r="R174" s="1">
        <f t="shared" si="115"/>
        <v>1595.9402208241829</v>
      </c>
    </row>
    <row r="175" spans="1:18" x14ac:dyDescent="0.25">
      <c r="A175" t="s">
        <v>149</v>
      </c>
      <c r="B175">
        <v>2003</v>
      </c>
      <c r="C175" t="s">
        <v>37</v>
      </c>
      <c r="D175" s="18">
        <v>1548</v>
      </c>
      <c r="E175" s="1"/>
      <c r="F175" s="1"/>
      <c r="G175" s="1"/>
      <c r="H175" s="1"/>
      <c r="I175" s="26">
        <v>0.65568702089758779</v>
      </c>
      <c r="J175" s="26">
        <v>4.1472068000000001E-2</v>
      </c>
      <c r="K175" s="18">
        <f t="shared" si="112"/>
        <v>2360.882479999224</v>
      </c>
      <c r="L175" s="1">
        <f t="shared" si="128"/>
        <v>537664.36867253203</v>
      </c>
      <c r="M175">
        <f t="shared" si="129"/>
        <v>733.2560048663305</v>
      </c>
      <c r="N175" s="1">
        <f t="shared" si="130"/>
        <v>1437.1817695380078</v>
      </c>
      <c r="O175" s="29">
        <f t="shared" si="85"/>
        <v>812.88247999922396</v>
      </c>
      <c r="P175" s="1">
        <f t="shared" si="113"/>
        <v>537664.36867253203</v>
      </c>
      <c r="Q175">
        <f t="shared" si="114"/>
        <v>733.2560048663305</v>
      </c>
      <c r="R175" s="1">
        <f t="shared" si="115"/>
        <v>1437.1817695380078</v>
      </c>
    </row>
    <row r="176" spans="1:18" x14ac:dyDescent="0.25">
      <c r="A176" t="s">
        <v>149</v>
      </c>
      <c r="B176">
        <v>2004</v>
      </c>
      <c r="C176" t="s">
        <v>37</v>
      </c>
      <c r="D176" s="18">
        <v>1830</v>
      </c>
      <c r="E176" s="1"/>
      <c r="F176" s="1"/>
      <c r="G176" s="1"/>
      <c r="H176" s="1"/>
      <c r="I176" s="26">
        <v>0.65568702089758779</v>
      </c>
      <c r="J176" s="26">
        <v>4.1472068000000001E-2</v>
      </c>
      <c r="K176" s="18">
        <f t="shared" si="112"/>
        <v>2790.9657224797024</v>
      </c>
      <c r="L176" s="1">
        <f t="shared" si="128"/>
        <v>751400.57532243093</v>
      </c>
      <c r="M176">
        <f t="shared" si="129"/>
        <v>866.83364916368521</v>
      </c>
      <c r="N176" s="1">
        <f t="shared" si="130"/>
        <v>1698.993952360823</v>
      </c>
      <c r="O176" s="29">
        <f t="shared" si="85"/>
        <v>960.96572247970244</v>
      </c>
      <c r="P176" s="1">
        <f t="shared" si="113"/>
        <v>751400.57532243093</v>
      </c>
      <c r="Q176">
        <f t="shared" si="114"/>
        <v>866.83364916368521</v>
      </c>
      <c r="R176" s="1">
        <f t="shared" si="115"/>
        <v>1698.993952360823</v>
      </c>
    </row>
    <row r="177" spans="1:18" x14ac:dyDescent="0.25">
      <c r="A177" t="s">
        <v>149</v>
      </c>
      <c r="B177">
        <v>2005</v>
      </c>
      <c r="C177" t="s">
        <v>37</v>
      </c>
      <c r="D177" s="18">
        <v>1432</v>
      </c>
      <c r="E177" s="1"/>
      <c r="F177" s="1"/>
      <c r="G177" s="1"/>
      <c r="H177" s="1"/>
      <c r="I177" s="26">
        <v>0.65568702089758779</v>
      </c>
      <c r="J177" s="26">
        <v>4.1472068000000001E-2</v>
      </c>
      <c r="K177" s="18">
        <f t="shared" si="112"/>
        <v>2183.9688057873959</v>
      </c>
      <c r="L177" s="1">
        <f t="shared" si="128"/>
        <v>460103.33344381273</v>
      </c>
      <c r="M177">
        <f t="shared" si="129"/>
        <v>678.30917246032629</v>
      </c>
      <c r="N177" s="1">
        <f t="shared" si="130"/>
        <v>1329.4859780222396</v>
      </c>
      <c r="O177" s="29">
        <f t="shared" si="85"/>
        <v>751.96880578739592</v>
      </c>
      <c r="P177" s="1">
        <f t="shared" si="113"/>
        <v>460103.33344381273</v>
      </c>
      <c r="Q177">
        <f t="shared" si="114"/>
        <v>678.30917246032629</v>
      </c>
      <c r="R177" s="1">
        <f t="shared" si="115"/>
        <v>1329.4859780222396</v>
      </c>
    </row>
    <row r="178" spans="1:18" x14ac:dyDescent="0.25">
      <c r="A178" t="s">
        <v>149</v>
      </c>
      <c r="B178">
        <v>2006</v>
      </c>
      <c r="C178" t="s">
        <v>37</v>
      </c>
      <c r="D178" s="18">
        <v>1336</v>
      </c>
      <c r="E178" s="1"/>
      <c r="F178" s="1"/>
      <c r="G178" s="1"/>
      <c r="H178" s="1"/>
      <c r="I178" s="26">
        <v>0.65568702089758779</v>
      </c>
      <c r="J178" s="26">
        <v>4.1472068000000001E-2</v>
      </c>
      <c r="K178" s="18">
        <f t="shared" si="112"/>
        <v>2037.5574891982965</v>
      </c>
      <c r="L178" s="1">
        <f t="shared" si="128"/>
        <v>400481.31663850986</v>
      </c>
      <c r="M178">
        <f t="shared" si="129"/>
        <v>632.83593184846086</v>
      </c>
      <c r="N178" s="1">
        <f t="shared" si="130"/>
        <v>1240.3584264229833</v>
      </c>
      <c r="O178" s="29">
        <f t="shared" si="85"/>
        <v>701.55748919829648</v>
      </c>
      <c r="P178" s="1">
        <f t="shared" si="113"/>
        <v>400481.31663850986</v>
      </c>
      <c r="Q178">
        <f t="shared" si="114"/>
        <v>632.83593184846086</v>
      </c>
      <c r="R178" s="1">
        <f t="shared" si="115"/>
        <v>1240.3584264229833</v>
      </c>
    </row>
    <row r="179" spans="1:18" x14ac:dyDescent="0.25">
      <c r="A179" t="s">
        <v>149</v>
      </c>
      <c r="B179">
        <v>2007</v>
      </c>
      <c r="C179" t="s">
        <v>37</v>
      </c>
      <c r="D179" s="18">
        <v>925</v>
      </c>
      <c r="E179" s="1"/>
      <c r="F179" s="1"/>
      <c r="G179" s="1"/>
      <c r="H179" s="1"/>
      <c r="I179" s="26">
        <v>0.65568702089758779</v>
      </c>
      <c r="J179" s="26">
        <v>4.1472068000000001E-2</v>
      </c>
      <c r="K179" s="18">
        <f t="shared" si="112"/>
        <v>1410.7340400512157</v>
      </c>
      <c r="L179" s="1">
        <f t="shared" si="128"/>
        <v>191978.59513877839</v>
      </c>
      <c r="M179">
        <f t="shared" si="129"/>
        <v>438.15362047891193</v>
      </c>
      <c r="N179" s="1">
        <f t="shared" si="130"/>
        <v>858.78109613866741</v>
      </c>
      <c r="O179" s="29">
        <f t="shared" si="85"/>
        <v>485.73404005121574</v>
      </c>
      <c r="P179" s="1">
        <f t="shared" si="113"/>
        <v>191978.59513877839</v>
      </c>
      <c r="Q179">
        <f t="shared" si="114"/>
        <v>438.15362047891193</v>
      </c>
      <c r="R179" s="1">
        <f t="shared" si="115"/>
        <v>858.78109613866741</v>
      </c>
    </row>
    <row r="180" spans="1:18" x14ac:dyDescent="0.25">
      <c r="A180" t="s">
        <v>149</v>
      </c>
      <c r="B180">
        <v>2008</v>
      </c>
      <c r="C180" t="s">
        <v>37</v>
      </c>
      <c r="D180" s="18">
        <v>962</v>
      </c>
      <c r="E180" s="1"/>
      <c r="F180" s="1"/>
      <c r="G180" s="1"/>
      <c r="H180" s="1"/>
      <c r="I180" s="26">
        <v>0.65568702089758779</v>
      </c>
      <c r="J180" s="26">
        <v>4.1472068000000001E-2</v>
      </c>
      <c r="K180" s="18">
        <f t="shared" si="112"/>
        <v>1467.1634016532644</v>
      </c>
      <c r="L180" s="1">
        <f t="shared" si="128"/>
        <v>207644.0485021027</v>
      </c>
      <c r="M180">
        <f t="shared" si="129"/>
        <v>455.67976529806839</v>
      </c>
      <c r="N180" s="1">
        <f t="shared" si="130"/>
        <v>893.13233998421401</v>
      </c>
      <c r="O180" s="29">
        <f t="shared" si="85"/>
        <v>505.16340165326437</v>
      </c>
      <c r="P180" s="1">
        <f t="shared" si="113"/>
        <v>207644.0485021027</v>
      </c>
      <c r="Q180">
        <f t="shared" si="114"/>
        <v>455.67976529806839</v>
      </c>
      <c r="R180" s="1">
        <f t="shared" si="115"/>
        <v>893.13233998421401</v>
      </c>
    </row>
    <row r="181" spans="1:18" x14ac:dyDescent="0.25">
      <c r="A181" t="s">
        <v>149</v>
      </c>
      <c r="B181">
        <v>2009</v>
      </c>
      <c r="C181" t="s">
        <v>37</v>
      </c>
      <c r="D181" s="18">
        <v>1119</v>
      </c>
      <c r="E181" s="1"/>
      <c r="F181" s="1"/>
      <c r="G181" s="1"/>
      <c r="H181" s="1"/>
      <c r="I181" s="26">
        <v>0.65568702089758779</v>
      </c>
      <c r="J181" s="26">
        <v>4.1472068000000001E-2</v>
      </c>
      <c r="K181" s="18">
        <f t="shared" si="112"/>
        <v>1706.6069089916871</v>
      </c>
      <c r="L181" s="1">
        <f t="shared" si="128"/>
        <v>280950.31078751542</v>
      </c>
      <c r="M181">
        <f t="shared" si="129"/>
        <v>530.04746088205673</v>
      </c>
      <c r="N181" s="1">
        <f t="shared" si="130"/>
        <v>1038.8930233288311</v>
      </c>
      <c r="O181" s="29">
        <f t="shared" si="85"/>
        <v>587.60690899168708</v>
      </c>
      <c r="P181" s="1">
        <f t="shared" si="113"/>
        <v>280950.31078751542</v>
      </c>
      <c r="Q181">
        <f t="shared" si="114"/>
        <v>530.04746088205673</v>
      </c>
      <c r="R181" s="1">
        <f t="shared" si="115"/>
        <v>1038.8930233288311</v>
      </c>
    </row>
    <row r="182" spans="1:18" x14ac:dyDescent="0.25">
      <c r="A182" t="s">
        <v>149</v>
      </c>
      <c r="B182">
        <v>2010</v>
      </c>
      <c r="C182" t="s">
        <v>37</v>
      </c>
      <c r="D182" s="18">
        <v>810</v>
      </c>
      <c r="E182" s="1"/>
      <c r="F182" s="1"/>
      <c r="G182" s="1"/>
      <c r="H182" s="1"/>
      <c r="I182" s="26">
        <v>0.65568702089758779</v>
      </c>
      <c r="J182" s="26">
        <v>4.1472068000000001E-2</v>
      </c>
      <c r="K182" s="18">
        <f t="shared" si="112"/>
        <v>1235.345483720524</v>
      </c>
      <c r="L182" s="1">
        <f t="shared" si="128"/>
        <v>147210.70126580278</v>
      </c>
      <c r="M182">
        <f t="shared" si="129"/>
        <v>383.68046766261477</v>
      </c>
      <c r="N182" s="1">
        <f t="shared" si="130"/>
        <v>752.01371661872497</v>
      </c>
      <c r="O182" s="29">
        <f t="shared" ref="O182:O248" si="131">K182-D182</f>
        <v>425.34548372052404</v>
      </c>
      <c r="P182" s="1">
        <f t="shared" si="113"/>
        <v>147210.70126580278</v>
      </c>
      <c r="Q182">
        <f t="shared" si="114"/>
        <v>383.68046766261477</v>
      </c>
      <c r="R182" s="1">
        <f t="shared" si="115"/>
        <v>752.01371661872497</v>
      </c>
    </row>
    <row r="183" spans="1:18" x14ac:dyDescent="0.25">
      <c r="A183" t="s">
        <v>149</v>
      </c>
      <c r="B183">
        <v>2011</v>
      </c>
      <c r="C183" t="s">
        <v>37</v>
      </c>
      <c r="D183" s="18">
        <v>594</v>
      </c>
      <c r="E183" s="1">
        <v>2279</v>
      </c>
      <c r="F183" s="1">
        <v>3022142.339654645</v>
      </c>
      <c r="G183" s="1">
        <v>2783</v>
      </c>
      <c r="H183" s="1">
        <v>4936179.6975215366</v>
      </c>
      <c r="I183" s="82">
        <f t="shared" ref="I183:I190" si="132">E183/(E183+G183)</f>
        <v>0.4502173054128803</v>
      </c>
      <c r="J183" s="82">
        <f t="shared" ref="J183:J190" si="133">((((E183)^2*H183)+((G183)^2*F183))/(E183+G183)^4)</f>
        <v>7.4696747854513412E-2</v>
      </c>
      <c r="K183" s="18">
        <f t="shared" si="112"/>
        <v>1319.3628784554628</v>
      </c>
      <c r="L183" s="1">
        <f t="shared" si="128"/>
        <v>641484.02636759693</v>
      </c>
      <c r="M183">
        <f t="shared" si="129"/>
        <v>800.9269794229665</v>
      </c>
      <c r="N183" s="1">
        <f t="shared" si="130"/>
        <v>1569.8168796690143</v>
      </c>
      <c r="O183" s="29">
        <f t="shared" si="131"/>
        <v>725.36287845546281</v>
      </c>
      <c r="P183" s="1">
        <f t="shared" si="113"/>
        <v>641484.02636759693</v>
      </c>
      <c r="Q183">
        <f t="shared" si="114"/>
        <v>800.9269794229665</v>
      </c>
      <c r="R183" s="1">
        <f t="shared" si="115"/>
        <v>1569.8168796690143</v>
      </c>
    </row>
    <row r="184" spans="1:18" x14ac:dyDescent="0.25">
      <c r="A184" t="s">
        <v>149</v>
      </c>
      <c r="B184">
        <v>2012</v>
      </c>
      <c r="C184" t="s">
        <v>37</v>
      </c>
      <c r="D184" s="18">
        <v>621</v>
      </c>
      <c r="E184" s="1">
        <v>3050</v>
      </c>
      <c r="F184" s="1">
        <v>4612223.5139689855</v>
      </c>
      <c r="G184" s="1">
        <v>1036</v>
      </c>
      <c r="H184" s="1">
        <v>730777.61290790862</v>
      </c>
      <c r="I184" s="82">
        <f t="shared" si="132"/>
        <v>0.74645129711209002</v>
      </c>
      <c r="J184" s="82">
        <f t="shared" si="133"/>
        <v>4.2148589908974854E-2</v>
      </c>
      <c r="K184" s="18">
        <f t="shared" si="112"/>
        <v>831.93639344262306</v>
      </c>
      <c r="L184" s="1">
        <f t="shared" si="128"/>
        <v>52355.262563031181</v>
      </c>
      <c r="M184">
        <f t="shared" si="129"/>
        <v>228.81272377870769</v>
      </c>
      <c r="N184" s="1">
        <f t="shared" si="130"/>
        <v>448.47293860626706</v>
      </c>
      <c r="O184" s="29">
        <f t="shared" si="131"/>
        <v>210.93639344262306</v>
      </c>
      <c r="P184" s="1">
        <f t="shared" si="113"/>
        <v>52355.262563031181</v>
      </c>
      <c r="Q184">
        <f t="shared" si="114"/>
        <v>228.81272377870769</v>
      </c>
      <c r="R184" s="1">
        <f t="shared" si="115"/>
        <v>448.47293860626706</v>
      </c>
    </row>
    <row r="185" spans="1:18" x14ac:dyDescent="0.25">
      <c r="A185" t="s">
        <v>149</v>
      </c>
      <c r="B185">
        <v>2013</v>
      </c>
      <c r="C185" t="s">
        <v>37</v>
      </c>
      <c r="D185" s="18">
        <v>604</v>
      </c>
      <c r="E185" s="1">
        <v>2062</v>
      </c>
      <c r="F185" s="1">
        <v>3790477.1352272108</v>
      </c>
      <c r="G185" s="1">
        <v>2643</v>
      </c>
      <c r="H185" s="1">
        <v>5576717.2416797066</v>
      </c>
      <c r="I185" s="82">
        <f t="shared" si="132"/>
        <v>0.43825717321997876</v>
      </c>
      <c r="J185" s="82">
        <f t="shared" si="133"/>
        <v>0.10241757781402326</v>
      </c>
      <c r="K185" s="18">
        <f t="shared" si="112"/>
        <v>1378.1862269641124</v>
      </c>
      <c r="L185" s="1">
        <f t="shared" si="128"/>
        <v>1012819.9447599896</v>
      </c>
      <c r="M185">
        <f t="shared" si="129"/>
        <v>1006.3895591469486</v>
      </c>
      <c r="N185" s="1">
        <f t="shared" si="130"/>
        <v>1972.5235359280193</v>
      </c>
      <c r="O185" s="29">
        <f t="shared" si="131"/>
        <v>774.18622696411239</v>
      </c>
      <c r="P185" s="1">
        <f t="shared" si="113"/>
        <v>1012819.9447599896</v>
      </c>
      <c r="Q185">
        <f t="shared" si="114"/>
        <v>1006.3895591469486</v>
      </c>
      <c r="R185" s="1">
        <f t="shared" si="115"/>
        <v>1972.5235359280193</v>
      </c>
    </row>
    <row r="186" spans="1:18" x14ac:dyDescent="0.25">
      <c r="A186" t="s">
        <v>149</v>
      </c>
      <c r="B186">
        <v>2014</v>
      </c>
      <c r="C186" t="s">
        <v>37</v>
      </c>
      <c r="D186" s="18">
        <v>794</v>
      </c>
      <c r="E186" s="1">
        <v>2433</v>
      </c>
      <c r="F186" s="1">
        <v>3284457.6767517617</v>
      </c>
      <c r="G186" s="1">
        <v>1527</v>
      </c>
      <c r="H186" s="1">
        <v>2363028.8220370496</v>
      </c>
      <c r="I186" s="82">
        <f t="shared" si="132"/>
        <v>0.61439393939393938</v>
      </c>
      <c r="J186" s="82">
        <f t="shared" si="133"/>
        <v>8.8024730006255048E-2</v>
      </c>
      <c r="K186" s="18">
        <f t="shared" si="112"/>
        <v>1292.3304562268804</v>
      </c>
      <c r="L186" s="1">
        <f t="shared" si="128"/>
        <v>389455.65517483751</v>
      </c>
      <c r="M186">
        <f t="shared" si="129"/>
        <v>624.06382299796667</v>
      </c>
      <c r="N186" s="1">
        <f t="shared" si="130"/>
        <v>1223.1650930760147</v>
      </c>
      <c r="O186" s="29">
        <f t="shared" si="131"/>
        <v>498.33045622688041</v>
      </c>
      <c r="P186" s="1">
        <f t="shared" si="113"/>
        <v>389455.65517483751</v>
      </c>
      <c r="Q186">
        <f t="shared" si="114"/>
        <v>624.06382299796667</v>
      </c>
      <c r="R186" s="1">
        <f t="shared" si="115"/>
        <v>1223.1650930760147</v>
      </c>
    </row>
    <row r="187" spans="1:18" x14ac:dyDescent="0.25">
      <c r="A187" t="s">
        <v>149</v>
      </c>
      <c r="B187">
        <v>2015</v>
      </c>
      <c r="C187" t="s">
        <v>37</v>
      </c>
      <c r="D187" s="18">
        <v>736</v>
      </c>
      <c r="E187" s="1">
        <v>2882</v>
      </c>
      <c r="F187" s="1">
        <v>6155622.3499739645</v>
      </c>
      <c r="G187" s="1">
        <v>768</v>
      </c>
      <c r="H187" s="1">
        <v>705274.27800400462</v>
      </c>
      <c r="I187" s="82">
        <f t="shared" si="132"/>
        <v>0.78958904109589045</v>
      </c>
      <c r="J187" s="82">
        <f t="shared" si="133"/>
        <v>5.3460710326148311E-2</v>
      </c>
      <c r="K187" s="18">
        <f t="shared" si="112"/>
        <v>932.13046495489243</v>
      </c>
      <c r="L187" s="1">
        <f t="shared" si="128"/>
        <v>74505.083446790479</v>
      </c>
      <c r="M187">
        <f t="shared" si="129"/>
        <v>272.95619327428801</v>
      </c>
      <c r="N187" s="1">
        <f t="shared" si="130"/>
        <v>534.99413881760449</v>
      </c>
      <c r="O187" s="29">
        <f t="shared" si="131"/>
        <v>196.13046495489243</v>
      </c>
      <c r="P187" s="1">
        <f t="shared" si="113"/>
        <v>74505.083446790479</v>
      </c>
      <c r="Q187">
        <f t="shared" si="114"/>
        <v>272.95619327428801</v>
      </c>
      <c r="R187" s="1">
        <f t="shared" si="115"/>
        <v>534.99413881760449</v>
      </c>
    </row>
    <row r="188" spans="1:18" x14ac:dyDescent="0.25">
      <c r="A188" t="s">
        <v>149</v>
      </c>
      <c r="B188">
        <v>2016</v>
      </c>
      <c r="C188" t="s">
        <v>37</v>
      </c>
      <c r="D188" s="18">
        <v>1017</v>
      </c>
      <c r="E188" s="1">
        <v>3510</v>
      </c>
      <c r="F188" s="1">
        <v>7200846.5545545341</v>
      </c>
      <c r="G188" s="1">
        <v>907</v>
      </c>
      <c r="H188" s="1">
        <v>774232.6861981987</v>
      </c>
      <c r="I188" s="82">
        <f t="shared" si="132"/>
        <v>0.79465700701833819</v>
      </c>
      <c r="J188" s="82">
        <f t="shared" si="133"/>
        <v>4.0622544180614326E-2</v>
      </c>
      <c r="K188" s="18">
        <f t="shared" si="112"/>
        <v>1279.7974358974359</v>
      </c>
      <c r="L188" s="1">
        <f t="shared" si="128"/>
        <v>105363.49222858474</v>
      </c>
      <c r="M188">
        <f t="shared" si="129"/>
        <v>324.59743102585509</v>
      </c>
      <c r="N188" s="1">
        <f t="shared" si="130"/>
        <v>636.21096481067593</v>
      </c>
      <c r="O188" s="29">
        <f t="shared" si="131"/>
        <v>262.79743589743589</v>
      </c>
      <c r="P188" s="1">
        <f t="shared" si="113"/>
        <v>105363.49222858474</v>
      </c>
      <c r="Q188">
        <f t="shared" si="114"/>
        <v>324.59743102585509</v>
      </c>
      <c r="R188" s="1">
        <f t="shared" si="115"/>
        <v>636.21096481067593</v>
      </c>
    </row>
    <row r="189" spans="1:18" x14ac:dyDescent="0.25">
      <c r="A189" t="s">
        <v>149</v>
      </c>
      <c r="B189">
        <v>2017</v>
      </c>
      <c r="C189" t="s">
        <v>37</v>
      </c>
      <c r="D189" s="18">
        <v>669</v>
      </c>
      <c r="E189" s="1">
        <v>2398</v>
      </c>
      <c r="F189" s="1">
        <v>4308364.920951955</v>
      </c>
      <c r="G189" s="1">
        <v>1446</v>
      </c>
      <c r="H189" s="1">
        <v>4043988.4240310499</v>
      </c>
      <c r="I189" s="82">
        <f t="shared" si="132"/>
        <v>0.6238293444328824</v>
      </c>
      <c r="J189" s="82">
        <f t="shared" si="133"/>
        <v>0.14776486559870411</v>
      </c>
      <c r="K189" s="18">
        <f t="shared" si="112"/>
        <v>1072.4086738949125</v>
      </c>
      <c r="L189" s="1">
        <f t="shared" si="128"/>
        <v>436676.90102633164</v>
      </c>
      <c r="M189">
        <f t="shared" si="129"/>
        <v>660.81533050189717</v>
      </c>
      <c r="N189" s="1">
        <f t="shared" si="130"/>
        <v>1295.1980477837185</v>
      </c>
      <c r="O189" s="29">
        <f t="shared" si="131"/>
        <v>403.40867389491245</v>
      </c>
      <c r="P189" s="1">
        <f t="shared" si="113"/>
        <v>436676.90102633164</v>
      </c>
      <c r="Q189">
        <f t="shared" si="114"/>
        <v>660.81533050189717</v>
      </c>
      <c r="R189" s="1">
        <f t="shared" si="115"/>
        <v>1295.1980477837185</v>
      </c>
    </row>
    <row r="190" spans="1:18" x14ac:dyDescent="0.25">
      <c r="A190" t="s">
        <v>149</v>
      </c>
      <c r="B190">
        <v>2018</v>
      </c>
      <c r="C190" t="s">
        <v>37</v>
      </c>
      <c r="D190" s="18">
        <v>1046</v>
      </c>
      <c r="E190" s="1">
        <v>1934</v>
      </c>
      <c r="F190" s="1">
        <v>7387083.6182542816</v>
      </c>
      <c r="G190" s="1">
        <v>520</v>
      </c>
      <c r="H190" s="1">
        <v>660246.30225225142</v>
      </c>
      <c r="I190" s="82">
        <f t="shared" si="132"/>
        <v>0.78810105949470255</v>
      </c>
      <c r="J190" s="82">
        <f t="shared" si="133"/>
        <v>0.1231742754026966</v>
      </c>
      <c r="K190" s="18">
        <f t="shared" si="112"/>
        <v>1327.2409513960704</v>
      </c>
      <c r="L190" s="1">
        <f t="shared" si="128"/>
        <v>349345.97169103171</v>
      </c>
      <c r="M190">
        <f t="shared" si="129"/>
        <v>591.05496503373672</v>
      </c>
      <c r="N190" s="1">
        <f t="shared" si="130"/>
        <v>1158.467731466124</v>
      </c>
      <c r="O190" s="29">
        <f t="shared" si="131"/>
        <v>281.24095139607039</v>
      </c>
      <c r="P190" s="1">
        <f t="shared" si="113"/>
        <v>349345.97169103171</v>
      </c>
      <c r="Q190">
        <f t="shared" si="114"/>
        <v>591.05496503373672</v>
      </c>
      <c r="R190" s="1">
        <f t="shared" si="115"/>
        <v>1158.467731466124</v>
      </c>
    </row>
    <row r="191" spans="1:18" x14ac:dyDescent="0.25">
      <c r="A191" t="s">
        <v>149</v>
      </c>
      <c r="B191">
        <v>2019</v>
      </c>
      <c r="C191" t="s">
        <v>37</v>
      </c>
      <c r="D191" s="18">
        <v>1837</v>
      </c>
      <c r="E191" s="1">
        <v>3515</v>
      </c>
      <c r="F191" s="1">
        <v>5109325.6027617706</v>
      </c>
      <c r="G191" s="1">
        <v>1396</v>
      </c>
      <c r="H191" s="1">
        <v>1521335.4236506412</v>
      </c>
      <c r="I191" s="82">
        <f t="shared" ref="I191" si="134">E191/(E191+G191)</f>
        <v>0.7157401751170841</v>
      </c>
      <c r="J191" s="82">
        <f t="shared" ref="J191" si="135">((((E191)^2*H191)+((G191)^2*F191))/(E191+G191)^4)</f>
        <v>4.9432450719427687E-2</v>
      </c>
      <c r="K191" s="18">
        <f t="shared" ref="K191" si="136">D191/I191</f>
        <v>2566.5738264580368</v>
      </c>
      <c r="L191" s="1">
        <f t="shared" ref="L191" si="137">(D191^2)*J191*(1/(I191^4))</f>
        <v>635636.56754388998</v>
      </c>
      <c r="M191">
        <f t="shared" ref="M191" si="138">SQRT(L191)</f>
        <v>797.26819047538197</v>
      </c>
      <c r="N191" s="1">
        <f t="shared" ref="N191" si="139">(1.96*M191)</f>
        <v>1562.6456533317487</v>
      </c>
      <c r="O191" s="29">
        <f t="shared" ref="O191" si="140">K191-D191</f>
        <v>729.57382645803682</v>
      </c>
      <c r="P191" s="1">
        <f t="shared" ref="P191" si="141">L191</f>
        <v>635636.56754388998</v>
      </c>
      <c r="Q191">
        <f t="shared" ref="Q191" si="142">SQRT(P191)</f>
        <v>797.26819047538197</v>
      </c>
      <c r="R191" s="1">
        <f t="shared" ref="R191" si="143">(1.96*Q191)</f>
        <v>1562.6456533317487</v>
      </c>
    </row>
    <row r="192" spans="1:18" x14ac:dyDescent="0.25">
      <c r="A192" t="s">
        <v>150</v>
      </c>
      <c r="B192">
        <v>1999</v>
      </c>
      <c r="C192" t="s">
        <v>29</v>
      </c>
      <c r="D192" s="18">
        <v>8490</v>
      </c>
      <c r="E192" s="1"/>
      <c r="F192" s="1"/>
      <c r="G192" s="1"/>
      <c r="H192" s="1"/>
      <c r="I192" s="26">
        <v>0.64421265709726172</v>
      </c>
      <c r="J192" s="26">
        <v>1.7545684999999998E-2</v>
      </c>
      <c r="K192" s="18">
        <f t="shared" si="112"/>
        <v>13178.877978360179</v>
      </c>
      <c r="L192" s="1">
        <f t="shared" si="128"/>
        <v>7342918.2871000143</v>
      </c>
      <c r="M192">
        <f t="shared" si="129"/>
        <v>2709.7819630184299</v>
      </c>
      <c r="N192" s="1">
        <f t="shared" si="130"/>
        <v>5311.1726475161222</v>
      </c>
      <c r="O192" s="29">
        <f t="shared" si="131"/>
        <v>4688.8779783601785</v>
      </c>
      <c r="P192" s="1">
        <f t="shared" si="113"/>
        <v>7342918.2871000143</v>
      </c>
      <c r="Q192">
        <f t="shared" si="114"/>
        <v>2709.7819630184299</v>
      </c>
      <c r="R192" s="1">
        <f t="shared" si="115"/>
        <v>5311.1726475161222</v>
      </c>
    </row>
    <row r="193" spans="1:18" x14ac:dyDescent="0.25">
      <c r="A193" t="s">
        <v>150</v>
      </c>
      <c r="B193">
        <v>2000</v>
      </c>
      <c r="C193" t="s">
        <v>29</v>
      </c>
      <c r="D193" s="18">
        <v>6035</v>
      </c>
      <c r="E193" s="1"/>
      <c r="F193" s="1"/>
      <c r="G193" s="1"/>
      <c r="H193" s="1"/>
      <c r="I193" s="26">
        <v>0.64421265709726172</v>
      </c>
      <c r="J193" s="26">
        <v>1.7545684999999998E-2</v>
      </c>
      <c r="K193" s="18">
        <f t="shared" si="112"/>
        <v>9368.0245700122123</v>
      </c>
      <c r="L193" s="1">
        <f t="shared" ref="L193:L214" si="144">(D193^2)*J193*(1/(I193^4))</f>
        <v>3710290.0674539045</v>
      </c>
      <c r="M193">
        <f t="shared" si="129"/>
        <v>1926.2113247133359</v>
      </c>
      <c r="N193" s="1">
        <f t="shared" si="130"/>
        <v>3775.3741964381384</v>
      </c>
      <c r="O193" s="29">
        <f t="shared" si="131"/>
        <v>3333.0245700122123</v>
      </c>
      <c r="P193" s="1">
        <f t="shared" si="113"/>
        <v>3710290.0674539045</v>
      </c>
      <c r="Q193">
        <f t="shared" si="114"/>
        <v>1926.2113247133359</v>
      </c>
      <c r="R193" s="1">
        <f t="shared" si="115"/>
        <v>3775.3741964381384</v>
      </c>
    </row>
    <row r="194" spans="1:18" x14ac:dyDescent="0.25">
      <c r="A194" t="s">
        <v>150</v>
      </c>
      <c r="B194">
        <v>2001</v>
      </c>
      <c r="C194" t="s">
        <v>29</v>
      </c>
      <c r="D194" s="18">
        <v>5594</v>
      </c>
      <c r="E194" s="1"/>
      <c r="F194" s="1"/>
      <c r="G194" s="1"/>
      <c r="H194" s="1"/>
      <c r="I194" s="26">
        <v>0.64421265709726172</v>
      </c>
      <c r="J194" s="26">
        <v>1.7545684999999998E-2</v>
      </c>
      <c r="K194" s="18">
        <f t="shared" si="112"/>
        <v>8683.4680107122313</v>
      </c>
      <c r="L194" s="1">
        <f t="shared" si="144"/>
        <v>3187852.6489228187</v>
      </c>
      <c r="M194">
        <f t="shared" si="129"/>
        <v>1785.4558658569017</v>
      </c>
      <c r="N194" s="1">
        <f t="shared" si="130"/>
        <v>3499.4934970795275</v>
      </c>
      <c r="O194" s="29">
        <f t="shared" si="131"/>
        <v>3089.4680107122313</v>
      </c>
      <c r="P194" s="1">
        <f t="shared" si="113"/>
        <v>3187852.6489228187</v>
      </c>
      <c r="Q194">
        <f t="shared" si="114"/>
        <v>1785.4558658569017</v>
      </c>
      <c r="R194" s="1">
        <f t="shared" si="115"/>
        <v>3499.4934970795275</v>
      </c>
    </row>
    <row r="195" spans="1:18" x14ac:dyDescent="0.25">
      <c r="A195" t="s">
        <v>150</v>
      </c>
      <c r="B195">
        <v>2002</v>
      </c>
      <c r="C195" t="s">
        <v>29</v>
      </c>
      <c r="D195" s="18">
        <v>6354</v>
      </c>
      <c r="E195" s="1"/>
      <c r="F195" s="1"/>
      <c r="G195" s="1"/>
      <c r="H195" s="1"/>
      <c r="I195" s="26">
        <v>0.64421265709726172</v>
      </c>
      <c r="J195" s="26">
        <v>1.7545684999999998E-2</v>
      </c>
      <c r="K195" s="18">
        <f t="shared" si="112"/>
        <v>9863.2026707303394</v>
      </c>
      <c r="L195" s="1">
        <f t="shared" si="144"/>
        <v>4112896.0748842969</v>
      </c>
      <c r="M195">
        <f t="shared" si="129"/>
        <v>2028.0276316865845</v>
      </c>
      <c r="N195" s="1">
        <f t="shared" si="130"/>
        <v>3974.9341581057056</v>
      </c>
      <c r="O195" s="29">
        <f t="shared" si="131"/>
        <v>3509.2026707303394</v>
      </c>
      <c r="P195" s="1">
        <f t="shared" si="113"/>
        <v>4112896.0748842969</v>
      </c>
      <c r="Q195">
        <f t="shared" si="114"/>
        <v>2028.0276316865845</v>
      </c>
      <c r="R195" s="1">
        <f t="shared" si="115"/>
        <v>3974.9341581057056</v>
      </c>
    </row>
    <row r="196" spans="1:18" x14ac:dyDescent="0.25">
      <c r="A196" t="s">
        <v>150</v>
      </c>
      <c r="B196">
        <v>2003</v>
      </c>
      <c r="C196" t="s">
        <v>29</v>
      </c>
      <c r="D196" s="18">
        <v>8201</v>
      </c>
      <c r="E196" s="1"/>
      <c r="F196" s="1"/>
      <c r="G196" s="1"/>
      <c r="H196" s="1"/>
      <c r="I196" s="26">
        <v>0.64421265709726172</v>
      </c>
      <c r="J196" s="26">
        <v>1.7545684999999998E-2</v>
      </c>
      <c r="K196" s="18">
        <f t="shared" si="112"/>
        <v>12730.26835106382</v>
      </c>
      <c r="L196" s="1">
        <f t="shared" si="144"/>
        <v>6851520.1397810448</v>
      </c>
      <c r="M196">
        <f t="shared" si="129"/>
        <v>2617.5408573279319</v>
      </c>
      <c r="N196" s="1">
        <f t="shared" si="130"/>
        <v>5130.3800803627464</v>
      </c>
      <c r="O196" s="29">
        <f t="shared" si="131"/>
        <v>4529.2683510638199</v>
      </c>
      <c r="P196" s="1">
        <f t="shared" si="113"/>
        <v>6851520.1397810448</v>
      </c>
      <c r="Q196">
        <f t="shared" si="114"/>
        <v>2617.5408573279319</v>
      </c>
      <c r="R196" s="1">
        <f t="shared" si="115"/>
        <v>5130.3800803627464</v>
      </c>
    </row>
    <row r="197" spans="1:18" x14ac:dyDescent="0.25">
      <c r="A197" t="s">
        <v>150</v>
      </c>
      <c r="B197">
        <v>2004</v>
      </c>
      <c r="C197" t="s">
        <v>29</v>
      </c>
      <c r="D197" s="18">
        <v>7046</v>
      </c>
      <c r="E197" s="1"/>
      <c r="F197" s="1"/>
      <c r="G197" s="1"/>
      <c r="H197" s="1"/>
      <c r="I197" s="26">
        <v>0.64421265709726172</v>
      </c>
      <c r="J197" s="26">
        <v>1.7545684999999998E-2</v>
      </c>
      <c r="K197" s="18">
        <f t="shared" si="112"/>
        <v>10937.382124325773</v>
      </c>
      <c r="L197" s="1">
        <f t="shared" si="144"/>
        <v>5057531.4554209635</v>
      </c>
      <c r="M197">
        <f t="shared" si="129"/>
        <v>2248.8956079420323</v>
      </c>
      <c r="N197" s="1">
        <f t="shared" si="130"/>
        <v>4407.8353915663829</v>
      </c>
      <c r="O197" s="29">
        <f t="shared" si="131"/>
        <v>3891.3821243257735</v>
      </c>
      <c r="P197" s="1">
        <f t="shared" si="113"/>
        <v>5057531.4554209635</v>
      </c>
      <c r="Q197">
        <f t="shared" si="114"/>
        <v>2248.8956079420323</v>
      </c>
      <c r="R197" s="1">
        <f t="shared" si="115"/>
        <v>4407.8353915663829</v>
      </c>
    </row>
    <row r="198" spans="1:18" x14ac:dyDescent="0.25">
      <c r="A198" t="s">
        <v>150</v>
      </c>
      <c r="B198">
        <v>2005</v>
      </c>
      <c r="C198" t="s">
        <v>29</v>
      </c>
      <c r="D198" s="18">
        <v>8114</v>
      </c>
      <c r="E198" s="1"/>
      <c r="F198" s="1"/>
      <c r="G198" s="1"/>
      <c r="H198" s="1"/>
      <c r="I198" s="26">
        <v>0.64421265709726172</v>
      </c>
      <c r="J198" s="26">
        <v>1.7545684999999998E-2</v>
      </c>
      <c r="K198" s="18">
        <f t="shared" si="112"/>
        <v>12595.219778140694</v>
      </c>
      <c r="L198" s="1">
        <f t="shared" si="144"/>
        <v>6706923.01892104</v>
      </c>
      <c r="M198">
        <f t="shared" si="129"/>
        <v>2589.7727736079551</v>
      </c>
      <c r="N198" s="1">
        <f t="shared" si="130"/>
        <v>5075.9546362715919</v>
      </c>
      <c r="O198" s="29">
        <f t="shared" si="131"/>
        <v>4481.219778140694</v>
      </c>
      <c r="P198" s="1">
        <f t="shared" si="113"/>
        <v>6706923.01892104</v>
      </c>
      <c r="Q198">
        <f t="shared" si="114"/>
        <v>2589.7727736079551</v>
      </c>
      <c r="R198" s="1">
        <f t="shared" si="115"/>
        <v>5075.9546362715919</v>
      </c>
    </row>
    <row r="199" spans="1:18" x14ac:dyDescent="0.25">
      <c r="A199" t="s">
        <v>150</v>
      </c>
      <c r="B199">
        <v>2006</v>
      </c>
      <c r="C199" t="s">
        <v>29</v>
      </c>
      <c r="D199" s="18">
        <v>5240</v>
      </c>
      <c r="E199" s="1"/>
      <c r="F199" s="1"/>
      <c r="G199" s="1"/>
      <c r="H199" s="1"/>
      <c r="I199" s="26">
        <v>0.64421265709726172</v>
      </c>
      <c r="J199" s="26">
        <v>1.7545684999999998E-2</v>
      </c>
      <c r="K199" s="18">
        <f t="shared" si="112"/>
        <v>8133.9600243353761</v>
      </c>
      <c r="L199" s="1">
        <f t="shared" si="144"/>
        <v>2797150.8524527205</v>
      </c>
      <c r="M199">
        <f t="shared" si="129"/>
        <v>1672.4684907204442</v>
      </c>
      <c r="N199" s="1">
        <f t="shared" si="130"/>
        <v>3278.0382418120703</v>
      </c>
      <c r="O199" s="29">
        <f t="shared" si="131"/>
        <v>2893.9600243353761</v>
      </c>
      <c r="P199" s="1">
        <f t="shared" si="113"/>
        <v>2797150.8524527205</v>
      </c>
      <c r="Q199">
        <f t="shared" si="114"/>
        <v>1672.4684907204442</v>
      </c>
      <c r="R199" s="1">
        <f t="shared" si="115"/>
        <v>3278.0382418120703</v>
      </c>
    </row>
    <row r="200" spans="1:18" x14ac:dyDescent="0.25">
      <c r="A200" t="s">
        <v>150</v>
      </c>
      <c r="B200">
        <v>2007</v>
      </c>
      <c r="C200" t="s">
        <v>29</v>
      </c>
      <c r="D200" s="18">
        <v>5145</v>
      </c>
      <c r="E200" s="1"/>
      <c r="F200" s="1"/>
      <c r="G200" s="1"/>
      <c r="H200" s="1"/>
      <c r="I200" s="26">
        <v>0.64421265709726172</v>
      </c>
      <c r="J200" s="26">
        <v>1.7545684999999998E-2</v>
      </c>
      <c r="K200" s="18">
        <f t="shared" si="112"/>
        <v>7986.4931918331122</v>
      </c>
      <c r="L200" s="1">
        <f t="shared" si="144"/>
        <v>2696646.8352677319</v>
      </c>
      <c r="M200">
        <f t="shared" si="129"/>
        <v>1642.1470199917339</v>
      </c>
      <c r="N200" s="1">
        <f t="shared" si="130"/>
        <v>3218.6081591837983</v>
      </c>
      <c r="O200" s="29">
        <f t="shared" si="131"/>
        <v>2841.4931918331122</v>
      </c>
      <c r="P200" s="1">
        <f t="shared" si="113"/>
        <v>2696646.8352677319</v>
      </c>
      <c r="Q200">
        <f t="shared" si="114"/>
        <v>1642.1470199917339</v>
      </c>
      <c r="R200" s="1">
        <f t="shared" si="115"/>
        <v>3218.6081591837983</v>
      </c>
    </row>
    <row r="201" spans="1:18" x14ac:dyDescent="0.25">
      <c r="A201" t="s">
        <v>150</v>
      </c>
      <c r="B201">
        <v>2008</v>
      </c>
      <c r="C201" t="s">
        <v>29</v>
      </c>
      <c r="D201" s="18">
        <v>4496</v>
      </c>
      <c r="E201" s="1"/>
      <c r="F201" s="1"/>
      <c r="G201" s="1"/>
      <c r="H201" s="1"/>
      <c r="I201" s="26">
        <v>0.64421265709726172</v>
      </c>
      <c r="J201" s="26">
        <v>1.7545684999999998E-2</v>
      </c>
      <c r="K201" s="18">
        <f t="shared" ref="K201:K206" si="145">D201/I201</f>
        <v>6979.0618834755442</v>
      </c>
      <c r="L201" s="1">
        <f t="shared" si="144"/>
        <v>2059235.0418788581</v>
      </c>
      <c r="M201">
        <f t="shared" si="129"/>
        <v>1435.0034989082285</v>
      </c>
      <c r="N201" s="1">
        <f t="shared" si="130"/>
        <v>2812.606857860128</v>
      </c>
      <c r="O201" s="29">
        <f t="shared" si="131"/>
        <v>2483.0618834755442</v>
      </c>
      <c r="P201" s="1">
        <f t="shared" ref="P201:P206" si="146">L201</f>
        <v>2059235.0418788581</v>
      </c>
      <c r="Q201">
        <f t="shared" ref="Q201:Q206" si="147">SQRT(P201)</f>
        <v>1435.0034989082285</v>
      </c>
      <c r="R201" s="1">
        <f t="shared" ref="R201:R206" si="148">(1.96*Q201)</f>
        <v>2812.606857860128</v>
      </c>
    </row>
    <row r="202" spans="1:18" x14ac:dyDescent="0.25">
      <c r="A202" t="s">
        <v>150</v>
      </c>
      <c r="B202">
        <v>2009</v>
      </c>
      <c r="C202" t="s">
        <v>29</v>
      </c>
      <c r="D202" s="18">
        <v>2028</v>
      </c>
      <c r="E202" s="1"/>
      <c r="F202" s="1"/>
      <c r="G202" s="1"/>
      <c r="H202" s="1"/>
      <c r="I202" s="26">
        <v>0.64421265709726172</v>
      </c>
      <c r="J202" s="26">
        <v>1.7545684999999998E-2</v>
      </c>
      <c r="K202" s="18">
        <f t="shared" si="145"/>
        <v>3148.0288033114775</v>
      </c>
      <c r="L202" s="1">
        <f t="shared" si="144"/>
        <v>418976.06752061035</v>
      </c>
      <c r="M202">
        <f t="shared" si="129"/>
        <v>647.28360671394296</v>
      </c>
      <c r="N202" s="1">
        <f t="shared" si="130"/>
        <v>1268.6758691593282</v>
      </c>
      <c r="O202" s="29">
        <f t="shared" si="131"/>
        <v>1120.0288033114775</v>
      </c>
      <c r="P202" s="1">
        <f t="shared" si="146"/>
        <v>418976.06752061035</v>
      </c>
      <c r="Q202">
        <f t="shared" si="147"/>
        <v>647.28360671394296</v>
      </c>
      <c r="R202" s="1">
        <f t="shared" si="148"/>
        <v>1268.6758691593282</v>
      </c>
    </row>
    <row r="203" spans="1:18" x14ac:dyDescent="0.25">
      <c r="A203" t="s">
        <v>150</v>
      </c>
      <c r="B203">
        <v>2010</v>
      </c>
      <c r="C203" t="s">
        <v>29</v>
      </c>
      <c r="D203" s="18">
        <v>2413</v>
      </c>
      <c r="E203" s="1"/>
      <c r="F203" s="1"/>
      <c r="G203" s="1"/>
      <c r="H203" s="1"/>
      <c r="I203" s="26">
        <v>0.64421265709726172</v>
      </c>
      <c r="J203" s="26">
        <v>1.7545684999999998E-2</v>
      </c>
      <c r="K203" s="18">
        <f t="shared" si="145"/>
        <v>3745.6575455574925</v>
      </c>
      <c r="L203" s="1">
        <f t="shared" si="144"/>
        <v>593154.67636700894</v>
      </c>
      <c r="M203">
        <f t="shared" si="129"/>
        <v>770.16535650924277</v>
      </c>
      <c r="N203" s="1">
        <f t="shared" si="130"/>
        <v>1509.5240987581158</v>
      </c>
      <c r="O203" s="29">
        <f t="shared" si="131"/>
        <v>1332.6575455574925</v>
      </c>
      <c r="P203" s="1">
        <f t="shared" si="146"/>
        <v>593154.67636700894</v>
      </c>
      <c r="Q203">
        <f t="shared" si="147"/>
        <v>770.16535650924277</v>
      </c>
      <c r="R203" s="1">
        <f t="shared" si="148"/>
        <v>1509.5240987581158</v>
      </c>
    </row>
    <row r="204" spans="1:18" x14ac:dyDescent="0.25">
      <c r="A204" t="s">
        <v>150</v>
      </c>
      <c r="B204">
        <v>2011</v>
      </c>
      <c r="C204" t="s">
        <v>29</v>
      </c>
      <c r="D204" s="18">
        <v>3363</v>
      </c>
      <c r="E204" s="1">
        <v>9944</v>
      </c>
      <c r="F204" s="1">
        <v>26353862.977684755</v>
      </c>
      <c r="G204" s="1">
        <v>4850</v>
      </c>
      <c r="H204" s="1">
        <v>8713045.1930610482</v>
      </c>
      <c r="I204" s="82">
        <f t="shared" ref="I204:I211" si="149">E204/(E204+G204)</f>
        <v>0.67216439096931191</v>
      </c>
      <c r="J204" s="82">
        <f t="shared" ref="J204:J211" si="150">((((E204)^2*H204)+((G204)^2*F204))/(E204+G204)^4)</f>
        <v>3.0928147955649479E-2</v>
      </c>
      <c r="K204" s="18">
        <f t="shared" si="145"/>
        <v>5003.2403459372481</v>
      </c>
      <c r="L204" s="1">
        <f t="shared" si="144"/>
        <v>1713584.9683327924</v>
      </c>
      <c r="M204">
        <f t="shared" si="129"/>
        <v>1309.0397122825543</v>
      </c>
      <c r="N204" s="1">
        <f t="shared" si="130"/>
        <v>2565.7178360738062</v>
      </c>
      <c r="O204" s="29">
        <f t="shared" si="131"/>
        <v>1640.2403459372481</v>
      </c>
      <c r="P204" s="1">
        <f t="shared" si="146"/>
        <v>1713584.9683327924</v>
      </c>
      <c r="Q204">
        <f t="shared" si="147"/>
        <v>1309.0397122825543</v>
      </c>
      <c r="R204" s="1">
        <f t="shared" si="148"/>
        <v>2565.7178360738062</v>
      </c>
    </row>
    <row r="205" spans="1:18" x14ac:dyDescent="0.25">
      <c r="A205" t="s">
        <v>150</v>
      </c>
      <c r="B205">
        <v>2012</v>
      </c>
      <c r="C205" t="s">
        <v>29</v>
      </c>
      <c r="D205" s="18">
        <v>3615</v>
      </c>
      <c r="E205" s="1">
        <v>14522</v>
      </c>
      <c r="F205" s="1">
        <v>36889917.406860851</v>
      </c>
      <c r="G205" s="1">
        <v>7547</v>
      </c>
      <c r="H205" s="1">
        <v>5926800.5702012144</v>
      </c>
      <c r="I205" s="82">
        <f t="shared" si="149"/>
        <v>0.65802709683266125</v>
      </c>
      <c r="J205" s="82">
        <f t="shared" si="150"/>
        <v>1.4126972081267888E-2</v>
      </c>
      <c r="K205" s="18">
        <f t="shared" si="145"/>
        <v>5493.6947390166642</v>
      </c>
      <c r="L205" s="1">
        <f t="shared" si="144"/>
        <v>984669.71134943073</v>
      </c>
      <c r="M205">
        <f t="shared" si="129"/>
        <v>992.30525109435484</v>
      </c>
      <c r="N205" s="1">
        <f t="shared" si="130"/>
        <v>1944.9182921449355</v>
      </c>
      <c r="O205" s="29">
        <f t="shared" si="131"/>
        <v>1878.6947390166642</v>
      </c>
      <c r="P205" s="1">
        <f t="shared" si="146"/>
        <v>984669.71134943073</v>
      </c>
      <c r="Q205">
        <f t="shared" si="147"/>
        <v>992.30525109435484</v>
      </c>
      <c r="R205" s="1">
        <f t="shared" si="148"/>
        <v>1944.9182921449355</v>
      </c>
    </row>
    <row r="206" spans="1:18" x14ac:dyDescent="0.25">
      <c r="A206" t="s">
        <v>150</v>
      </c>
      <c r="B206">
        <v>2013</v>
      </c>
      <c r="C206" t="s">
        <v>29</v>
      </c>
      <c r="D206" s="18">
        <v>3645</v>
      </c>
      <c r="E206" s="1">
        <v>14456</v>
      </c>
      <c r="F206" s="1">
        <v>33655505.000007078</v>
      </c>
      <c r="G206" s="1">
        <v>4456</v>
      </c>
      <c r="H206" s="1">
        <v>5903750.3104734812</v>
      </c>
      <c r="I206" s="82">
        <f t="shared" si="149"/>
        <v>0.76438240270727575</v>
      </c>
      <c r="J206" s="82">
        <f t="shared" si="150"/>
        <v>1.4868303904522625E-2</v>
      </c>
      <c r="K206" s="18">
        <f t="shared" si="145"/>
        <v>4768.5556170448262</v>
      </c>
      <c r="L206" s="1">
        <f t="shared" si="144"/>
        <v>578647.0898395332</v>
      </c>
      <c r="M206">
        <f t="shared" si="129"/>
        <v>760.68856297405523</v>
      </c>
      <c r="N206" s="1">
        <f t="shared" si="130"/>
        <v>1490.9495834291483</v>
      </c>
      <c r="O206" s="29">
        <f t="shared" si="131"/>
        <v>1123.5556170448262</v>
      </c>
      <c r="P206" s="1">
        <f t="shared" si="146"/>
        <v>578647.0898395332</v>
      </c>
      <c r="Q206">
        <f t="shared" si="147"/>
        <v>760.68856297405523</v>
      </c>
      <c r="R206" s="1">
        <f t="shared" si="148"/>
        <v>1490.9495834291483</v>
      </c>
    </row>
    <row r="207" spans="1:18" x14ac:dyDescent="0.25">
      <c r="A207" t="s">
        <v>150</v>
      </c>
      <c r="B207">
        <v>2014</v>
      </c>
      <c r="C207" t="s">
        <v>29</v>
      </c>
      <c r="D207" s="18">
        <v>2622</v>
      </c>
      <c r="E207" s="1">
        <v>12172</v>
      </c>
      <c r="F207" s="1">
        <v>48797712.747538619</v>
      </c>
      <c r="G207" s="1">
        <v>15157</v>
      </c>
      <c r="H207" s="1">
        <v>43689949.888695717</v>
      </c>
      <c r="I207" s="82">
        <f t="shared" si="149"/>
        <v>0.44538768341322404</v>
      </c>
      <c r="J207" s="82">
        <f t="shared" si="150"/>
        <v>3.1701062975848932E-2</v>
      </c>
      <c r="K207" s="18">
        <f t="shared" ref="K207:K251" si="151">D207/I207</f>
        <v>5887.0060795267827</v>
      </c>
      <c r="L207" s="1">
        <f t="shared" si="144"/>
        <v>5538426.3829656541</v>
      </c>
      <c r="M207">
        <f t="shared" si="129"/>
        <v>2353.3861525397087</v>
      </c>
      <c r="N207" s="1">
        <f t="shared" si="130"/>
        <v>4612.6368589778294</v>
      </c>
      <c r="O207" s="29">
        <f t="shared" si="131"/>
        <v>3265.0060795267827</v>
      </c>
      <c r="P207" s="1">
        <f t="shared" ref="P207:P251" si="152">L207</f>
        <v>5538426.3829656541</v>
      </c>
      <c r="Q207">
        <f t="shared" ref="Q207:Q251" si="153">SQRT(P207)</f>
        <v>2353.3861525397087</v>
      </c>
      <c r="R207" s="1">
        <f t="shared" ref="R207:R251" si="154">(1.96*Q207)</f>
        <v>4612.6368589778294</v>
      </c>
    </row>
    <row r="208" spans="1:18" x14ac:dyDescent="0.25">
      <c r="A208" t="s">
        <v>150</v>
      </c>
      <c r="B208">
        <v>2015</v>
      </c>
      <c r="C208" t="s">
        <v>29</v>
      </c>
      <c r="D208" s="18">
        <v>3178</v>
      </c>
      <c r="E208" s="1">
        <v>15416</v>
      </c>
      <c r="F208" s="1">
        <v>54725261.33068566</v>
      </c>
      <c r="G208" s="1">
        <v>5826</v>
      </c>
      <c r="H208" s="1">
        <v>10388753.056796793</v>
      </c>
      <c r="I208" s="82">
        <f t="shared" si="149"/>
        <v>0.72573204029752381</v>
      </c>
      <c r="J208" s="82">
        <f t="shared" si="150"/>
        <v>2.124941325741515E-2</v>
      </c>
      <c r="K208" s="18">
        <f t="shared" si="151"/>
        <v>4379.026725480021</v>
      </c>
      <c r="L208" s="1">
        <f t="shared" si="144"/>
        <v>773658.92489022878</v>
      </c>
      <c r="M208">
        <f t="shared" si="129"/>
        <v>879.5788338120858</v>
      </c>
      <c r="N208" s="1">
        <f t="shared" si="130"/>
        <v>1723.9745142716881</v>
      </c>
      <c r="O208" s="29">
        <f t="shared" si="131"/>
        <v>1201.026725480021</v>
      </c>
      <c r="P208" s="1">
        <f t="shared" si="152"/>
        <v>773658.92489022878</v>
      </c>
      <c r="Q208">
        <f t="shared" si="153"/>
        <v>879.5788338120858</v>
      </c>
      <c r="R208" s="1">
        <f t="shared" si="154"/>
        <v>1723.9745142716881</v>
      </c>
    </row>
    <row r="209" spans="1:20" x14ac:dyDescent="0.25">
      <c r="A209" t="s">
        <v>150</v>
      </c>
      <c r="B209">
        <v>2016</v>
      </c>
      <c r="C209" t="s">
        <v>29</v>
      </c>
      <c r="D209" s="18">
        <v>3587</v>
      </c>
      <c r="E209" s="1">
        <v>15605</v>
      </c>
      <c r="F209" s="1">
        <v>33557448.025625616</v>
      </c>
      <c r="G209" s="1">
        <v>15525</v>
      </c>
      <c r="H209" s="1">
        <v>33024543.474849887</v>
      </c>
      <c r="I209" s="82">
        <f t="shared" si="149"/>
        <v>0.50128493414712494</v>
      </c>
      <c r="J209" s="82">
        <f t="shared" si="150"/>
        <v>1.7176060081965806E-2</v>
      </c>
      <c r="K209" s="18">
        <f t="shared" si="151"/>
        <v>7155.611022108299</v>
      </c>
      <c r="L209" s="1">
        <f t="shared" si="144"/>
        <v>3499836.0048137954</v>
      </c>
      <c r="M209">
        <f t="shared" si="129"/>
        <v>1870.7848633164092</v>
      </c>
      <c r="N209" s="1">
        <f t="shared" si="130"/>
        <v>3666.7383321001621</v>
      </c>
      <c r="O209" s="29">
        <f t="shared" si="131"/>
        <v>3568.611022108299</v>
      </c>
      <c r="P209" s="1">
        <f t="shared" si="152"/>
        <v>3499836.0048137954</v>
      </c>
      <c r="Q209">
        <f t="shared" si="153"/>
        <v>1870.7848633164092</v>
      </c>
      <c r="R209" s="1">
        <f t="shared" si="154"/>
        <v>3666.7383321001621</v>
      </c>
    </row>
    <row r="210" spans="1:20" x14ac:dyDescent="0.25">
      <c r="A210" t="s">
        <v>150</v>
      </c>
      <c r="B210">
        <v>2017</v>
      </c>
      <c r="C210" t="s">
        <v>29</v>
      </c>
      <c r="D210" s="18">
        <v>5317</v>
      </c>
      <c r="E210" s="1">
        <v>14680</v>
      </c>
      <c r="F210" s="1">
        <v>30255708.680479538</v>
      </c>
      <c r="G210" s="1">
        <v>7072</v>
      </c>
      <c r="H210" s="1">
        <v>26301978.252487484</v>
      </c>
      <c r="I210" s="82">
        <f t="shared" si="149"/>
        <v>0.6748804707613093</v>
      </c>
      <c r="J210" s="82">
        <f t="shared" si="150"/>
        <v>3.2078032910851512E-2</v>
      </c>
      <c r="K210" s="18">
        <f t="shared" si="151"/>
        <v>7878.4321525885562</v>
      </c>
      <c r="L210" s="1">
        <f t="shared" si="144"/>
        <v>4371531.4306587288</v>
      </c>
      <c r="M210">
        <f t="shared" si="129"/>
        <v>2090.8207552678277</v>
      </c>
      <c r="N210" s="1">
        <f t="shared" si="130"/>
        <v>4098.0086803249424</v>
      </c>
      <c r="O210" s="29">
        <f t="shared" si="131"/>
        <v>2561.4321525885562</v>
      </c>
      <c r="P210" s="1">
        <f t="shared" si="152"/>
        <v>4371531.4306587288</v>
      </c>
      <c r="Q210">
        <f t="shared" si="153"/>
        <v>2090.8207552678277</v>
      </c>
      <c r="R210" s="1">
        <f t="shared" si="154"/>
        <v>4098.0086803249424</v>
      </c>
    </row>
    <row r="211" spans="1:20" x14ac:dyDescent="0.25">
      <c r="A211" t="s">
        <v>150</v>
      </c>
      <c r="B211">
        <v>2018</v>
      </c>
      <c r="C211" t="s">
        <v>29</v>
      </c>
      <c r="D211" s="18">
        <v>5432</v>
      </c>
      <c r="E211" s="1">
        <v>14150</v>
      </c>
      <c r="F211" s="1">
        <v>40797672.834360309</v>
      </c>
      <c r="G211" s="1">
        <v>5728</v>
      </c>
      <c r="H211" s="1">
        <v>5498580.4640801009</v>
      </c>
      <c r="I211" s="82">
        <f t="shared" si="149"/>
        <v>0.71184223764966292</v>
      </c>
      <c r="J211" s="82">
        <f t="shared" si="150"/>
        <v>1.5624709451793246E-2</v>
      </c>
      <c r="K211" s="18">
        <f t="shared" si="151"/>
        <v>7630.9043109540635</v>
      </c>
      <c r="L211" s="1">
        <f t="shared" si="144"/>
        <v>1795545.6799634765</v>
      </c>
      <c r="M211">
        <f t="shared" si="129"/>
        <v>1339.9797311763625</v>
      </c>
      <c r="N211" s="1">
        <f t="shared" si="130"/>
        <v>2626.3602731056703</v>
      </c>
      <c r="O211" s="29">
        <f t="shared" si="131"/>
        <v>2198.9043109540635</v>
      </c>
      <c r="P211" s="1">
        <f t="shared" si="152"/>
        <v>1795545.6799634765</v>
      </c>
      <c r="Q211">
        <f t="shared" si="153"/>
        <v>1339.9797311763625</v>
      </c>
      <c r="R211" s="1">
        <f t="shared" si="154"/>
        <v>2626.3602731056703</v>
      </c>
    </row>
    <row r="212" spans="1:20" x14ac:dyDescent="0.25">
      <c r="A212" t="s">
        <v>150</v>
      </c>
      <c r="B212">
        <v>2019</v>
      </c>
      <c r="C212" t="s">
        <v>29</v>
      </c>
      <c r="D212" s="18">
        <v>6082</v>
      </c>
      <c r="E212" s="1">
        <v>10567</v>
      </c>
      <c r="F212" s="1">
        <v>23488637.995450433</v>
      </c>
      <c r="G212" s="1">
        <v>7175</v>
      </c>
      <c r="H212" s="1">
        <v>8676970.0515214857</v>
      </c>
      <c r="I212" s="82">
        <f t="shared" ref="I212" si="155">E212/(E212+G212)</f>
        <v>0.59559237966407397</v>
      </c>
      <c r="J212" s="82">
        <f t="shared" ref="J212" si="156">((((E212)^2*H212)+((G212)^2*F212))/(E212+G212)^4)</f>
        <v>2.1981946756899011E-2</v>
      </c>
      <c r="K212" s="18">
        <f t="shared" ref="K212" si="157">D212/I212</f>
        <v>10211.682028958077</v>
      </c>
      <c r="L212" s="1">
        <f t="shared" ref="L212" si="158">(D212^2)*J212*(1/(I212^4))</f>
        <v>6461933.0359656289</v>
      </c>
      <c r="M212">
        <f t="shared" ref="M212" si="159">SQRT(L212)</f>
        <v>2542.0332483989323</v>
      </c>
      <c r="N212" s="1">
        <f t="shared" ref="N212" si="160">(1.96*M212)</f>
        <v>4982.3851668619072</v>
      </c>
      <c r="O212" s="29">
        <f t="shared" ref="O212" si="161">K212-D212</f>
        <v>4129.6820289580774</v>
      </c>
      <c r="P212" s="1">
        <f t="shared" ref="P212" si="162">L212</f>
        <v>6461933.0359656289</v>
      </c>
      <c r="Q212">
        <f t="shared" ref="Q212" si="163">SQRT(P212)</f>
        <v>2542.0332483989323</v>
      </c>
      <c r="R212" s="1">
        <f t="shared" ref="R212" si="164">(1.96*Q212)</f>
        <v>4982.3851668619072</v>
      </c>
    </row>
    <row r="213" spans="1:20" x14ac:dyDescent="0.25">
      <c r="A213" t="s">
        <v>150</v>
      </c>
      <c r="B213">
        <v>1999</v>
      </c>
      <c r="C213" t="s">
        <v>25</v>
      </c>
      <c r="D213" s="18">
        <v>6691</v>
      </c>
      <c r="E213" s="1"/>
      <c r="F213" s="1"/>
      <c r="G213" s="1"/>
      <c r="H213" s="1"/>
      <c r="I213" s="26">
        <v>0.40996416979666195</v>
      </c>
      <c r="J213" s="26">
        <v>1.3100238E-2</v>
      </c>
      <c r="K213" s="18">
        <f t="shared" si="151"/>
        <v>16320.938494011971</v>
      </c>
      <c r="L213" s="1">
        <f t="shared" si="144"/>
        <v>20762404.05734273</v>
      </c>
      <c r="M213">
        <f t="shared" si="129"/>
        <v>4556.5781083333504</v>
      </c>
      <c r="N213" s="1">
        <f t="shared" si="130"/>
        <v>8930.8930923333664</v>
      </c>
      <c r="O213" s="29">
        <f t="shared" si="131"/>
        <v>9629.9384940119708</v>
      </c>
      <c r="P213" s="1">
        <f t="shared" si="152"/>
        <v>20762404.05734273</v>
      </c>
      <c r="Q213">
        <f t="shared" si="153"/>
        <v>4556.5781083333504</v>
      </c>
      <c r="R213" s="1">
        <f t="shared" si="154"/>
        <v>8930.8930923333664</v>
      </c>
    </row>
    <row r="214" spans="1:20" x14ac:dyDescent="0.25">
      <c r="A214" t="s">
        <v>150</v>
      </c>
      <c r="B214">
        <v>2000</v>
      </c>
      <c r="C214" t="s">
        <v>25</v>
      </c>
      <c r="D214" s="18">
        <v>7565</v>
      </c>
      <c r="E214" s="1"/>
      <c r="F214" s="1"/>
      <c r="G214" s="1"/>
      <c r="H214" s="1"/>
      <c r="I214" s="26">
        <v>0.40996416979666195</v>
      </c>
      <c r="J214" s="26">
        <v>1.3100238E-2</v>
      </c>
      <c r="K214" s="18">
        <f t="shared" si="151"/>
        <v>18452.832118846294</v>
      </c>
      <c r="L214" s="1">
        <f t="shared" si="144"/>
        <v>26540765.423181478</v>
      </c>
      <c r="M214">
        <f t="shared" si="129"/>
        <v>5151.7730368467783</v>
      </c>
      <c r="N214" s="1">
        <f t="shared" si="130"/>
        <v>10097.475152219686</v>
      </c>
      <c r="O214" s="29">
        <f t="shared" si="131"/>
        <v>10887.832118846294</v>
      </c>
      <c r="P214" s="1">
        <f t="shared" si="152"/>
        <v>26540765.423181478</v>
      </c>
      <c r="Q214">
        <f t="shared" si="153"/>
        <v>5151.7730368467783</v>
      </c>
      <c r="R214" s="1">
        <f t="shared" si="154"/>
        <v>10097.475152219686</v>
      </c>
    </row>
    <row r="215" spans="1:20" x14ac:dyDescent="0.25">
      <c r="A215" t="s">
        <v>150</v>
      </c>
      <c r="B215">
        <v>2001</v>
      </c>
      <c r="C215" t="s">
        <v>25</v>
      </c>
      <c r="D215" s="18">
        <v>5344</v>
      </c>
      <c r="E215" s="1"/>
      <c r="F215" s="1"/>
      <c r="G215" s="16"/>
      <c r="H215" s="1"/>
      <c r="I215" s="26">
        <v>0.40996416979666195</v>
      </c>
      <c r="J215" s="26">
        <v>1.3100238E-2</v>
      </c>
      <c r="K215" s="18">
        <f t="shared" si="151"/>
        <v>13035.285504707812</v>
      </c>
      <c r="L215" s="1">
        <f t="shared" ref="L215:L236" si="165">(D215^2)*J215*(1/(I215^4))</f>
        <v>13244283.78424483</v>
      </c>
      <c r="M215">
        <f t="shared" ref="M215:M258" si="166">SQRT(L215)</f>
        <v>3639.2696773178036</v>
      </c>
      <c r="N215" s="1">
        <f t="shared" ref="N215:N258" si="167">(1.96*M215)</f>
        <v>7132.9685675428946</v>
      </c>
      <c r="O215" s="29">
        <f t="shared" si="131"/>
        <v>7691.2855047078119</v>
      </c>
      <c r="P215" s="1">
        <f t="shared" si="152"/>
        <v>13244283.78424483</v>
      </c>
      <c r="Q215">
        <f t="shared" si="153"/>
        <v>3639.2696773178036</v>
      </c>
      <c r="R215" s="1">
        <f t="shared" si="154"/>
        <v>7132.9685675428946</v>
      </c>
      <c r="T215" s="2"/>
    </row>
    <row r="216" spans="1:20" x14ac:dyDescent="0.25">
      <c r="A216" t="s">
        <v>150</v>
      </c>
      <c r="B216">
        <v>2002</v>
      </c>
      <c r="C216" t="s">
        <v>25</v>
      </c>
      <c r="D216" s="18">
        <v>5038</v>
      </c>
      <c r="E216" s="1"/>
      <c r="F216" s="1"/>
      <c r="G216" s="16"/>
      <c r="H216" s="1"/>
      <c r="I216" s="26">
        <v>0.40996416979666195</v>
      </c>
      <c r="J216" s="26">
        <v>1.3100238E-2</v>
      </c>
      <c r="K216" s="18">
        <f t="shared" si="151"/>
        <v>12288.878812260098</v>
      </c>
      <c r="L216" s="1">
        <f t="shared" si="165"/>
        <v>11770960.576621769</v>
      </c>
      <c r="M216">
        <f t="shared" si="166"/>
        <v>3430.8833522318664</v>
      </c>
      <c r="N216" s="1">
        <f t="shared" si="167"/>
        <v>6724.5313703744578</v>
      </c>
      <c r="O216" s="29">
        <f t="shared" si="131"/>
        <v>7250.8788122600981</v>
      </c>
      <c r="P216" s="1">
        <f t="shared" si="152"/>
        <v>11770960.576621769</v>
      </c>
      <c r="Q216">
        <f t="shared" si="153"/>
        <v>3430.8833522318664</v>
      </c>
      <c r="R216" s="1">
        <f t="shared" si="154"/>
        <v>6724.5313703744578</v>
      </c>
      <c r="T216" s="2"/>
    </row>
    <row r="217" spans="1:20" x14ac:dyDescent="0.25">
      <c r="A217" t="s">
        <v>150</v>
      </c>
      <c r="B217">
        <v>2003</v>
      </c>
      <c r="C217" t="s">
        <v>25</v>
      </c>
      <c r="D217" s="18">
        <v>6124</v>
      </c>
      <c r="E217" s="1"/>
      <c r="F217" s="1"/>
      <c r="G217" s="16"/>
      <c r="H217" s="1"/>
      <c r="I217" s="26">
        <v>0.40996416979666195</v>
      </c>
      <c r="J217" s="26">
        <v>1.3100238E-2</v>
      </c>
      <c r="K217" s="18">
        <f t="shared" si="151"/>
        <v>14937.890799182382</v>
      </c>
      <c r="L217" s="1">
        <f t="shared" si="165"/>
        <v>17392657.422730677</v>
      </c>
      <c r="M217">
        <f t="shared" si="166"/>
        <v>4170.4505059682315</v>
      </c>
      <c r="N217" s="1">
        <f t="shared" si="167"/>
        <v>8174.0829916977336</v>
      </c>
      <c r="O217" s="29">
        <f t="shared" si="131"/>
        <v>8813.8907991823817</v>
      </c>
      <c r="P217" s="1">
        <f t="shared" si="152"/>
        <v>17392657.422730677</v>
      </c>
      <c r="Q217">
        <f t="shared" si="153"/>
        <v>4170.4505059682315</v>
      </c>
      <c r="R217" s="1">
        <f t="shared" si="154"/>
        <v>8174.0829916977336</v>
      </c>
      <c r="T217" s="2"/>
    </row>
    <row r="218" spans="1:20" x14ac:dyDescent="0.25">
      <c r="A218" t="s">
        <v>150</v>
      </c>
      <c r="B218">
        <v>2004</v>
      </c>
      <c r="C218" t="s">
        <v>25</v>
      </c>
      <c r="D218" s="18">
        <v>4849</v>
      </c>
      <c r="E218" s="1"/>
      <c r="F218" s="1"/>
      <c r="G218" s="16"/>
      <c r="H218" s="1"/>
      <c r="I218" s="26">
        <v>0.40996416979666195</v>
      </c>
      <c r="J218" s="26">
        <v>1.3100238E-2</v>
      </c>
      <c r="K218" s="18">
        <f t="shared" si="151"/>
        <v>11827.862913983567</v>
      </c>
      <c r="L218" s="1">
        <f t="shared" si="165"/>
        <v>10904354.126461556</v>
      </c>
      <c r="M218">
        <f t="shared" si="166"/>
        <v>3302.1741514434934</v>
      </c>
      <c r="N218" s="1">
        <f t="shared" si="167"/>
        <v>6472.2613368292468</v>
      </c>
      <c r="O218" s="29">
        <f t="shared" si="131"/>
        <v>6978.8629139835666</v>
      </c>
      <c r="P218" s="1">
        <f t="shared" si="152"/>
        <v>10904354.126461556</v>
      </c>
      <c r="Q218">
        <f t="shared" si="153"/>
        <v>3302.1741514434934</v>
      </c>
      <c r="R218" s="1">
        <f t="shared" si="154"/>
        <v>6472.2613368292468</v>
      </c>
      <c r="T218" s="2"/>
    </row>
    <row r="219" spans="1:20" x14ac:dyDescent="0.25">
      <c r="A219" t="s">
        <v>150</v>
      </c>
      <c r="B219">
        <v>2005</v>
      </c>
      <c r="C219" t="s">
        <v>25</v>
      </c>
      <c r="D219" s="18">
        <v>6055</v>
      </c>
      <c r="E219" s="1"/>
      <c r="F219" s="1"/>
      <c r="G219" s="16"/>
      <c r="H219" s="1"/>
      <c r="I219" s="26">
        <v>0.40996416979666195</v>
      </c>
      <c r="J219" s="26">
        <v>1.3100238E-2</v>
      </c>
      <c r="K219" s="18">
        <f t="shared" si="151"/>
        <v>14769.583407748092</v>
      </c>
      <c r="L219" s="1">
        <f t="shared" si="165"/>
        <v>17002934.186671898</v>
      </c>
      <c r="M219">
        <f t="shared" si="166"/>
        <v>4123.4614326645396</v>
      </c>
      <c r="N219" s="1">
        <f t="shared" si="167"/>
        <v>8081.9844080224975</v>
      </c>
      <c r="O219" s="29">
        <f t="shared" si="131"/>
        <v>8714.5834077480922</v>
      </c>
      <c r="P219" s="1">
        <f t="shared" si="152"/>
        <v>17002934.186671898</v>
      </c>
      <c r="Q219">
        <f t="shared" si="153"/>
        <v>4123.4614326645396</v>
      </c>
      <c r="R219" s="1">
        <f t="shared" si="154"/>
        <v>8081.9844080224975</v>
      </c>
      <c r="T219" s="2"/>
    </row>
    <row r="220" spans="1:20" x14ac:dyDescent="0.25">
      <c r="A220" t="s">
        <v>150</v>
      </c>
      <c r="B220">
        <v>2006</v>
      </c>
      <c r="C220" t="s">
        <v>25</v>
      </c>
      <c r="D220" s="18">
        <v>4774</v>
      </c>
      <c r="E220" s="1"/>
      <c r="F220" s="1"/>
      <c r="G220" s="16"/>
      <c r="H220" s="1"/>
      <c r="I220" s="26">
        <v>0.40996416979666195</v>
      </c>
      <c r="J220" s="26">
        <v>1.3100238E-2</v>
      </c>
      <c r="K220" s="18">
        <f t="shared" si="151"/>
        <v>11644.920097207167</v>
      </c>
      <c r="L220" s="1">
        <f t="shared" si="165"/>
        <v>10569645.174434936</v>
      </c>
      <c r="M220">
        <f t="shared" si="166"/>
        <v>3251.0990717655677</v>
      </c>
      <c r="N220" s="1">
        <f t="shared" si="167"/>
        <v>6372.1541806605128</v>
      </c>
      <c r="O220" s="29">
        <f t="shared" si="131"/>
        <v>6870.9200972071667</v>
      </c>
      <c r="P220" s="1">
        <f t="shared" si="152"/>
        <v>10569645.174434936</v>
      </c>
      <c r="Q220">
        <f t="shared" si="153"/>
        <v>3251.0990717655677</v>
      </c>
      <c r="R220" s="1">
        <f t="shared" si="154"/>
        <v>6372.1541806605128</v>
      </c>
      <c r="T220" s="2"/>
    </row>
    <row r="221" spans="1:20" x14ac:dyDescent="0.25">
      <c r="A221" t="s">
        <v>150</v>
      </c>
      <c r="B221">
        <v>2007</v>
      </c>
      <c r="C221" t="s">
        <v>25</v>
      </c>
      <c r="D221" s="18">
        <v>2342</v>
      </c>
      <c r="E221" s="1"/>
      <c r="F221" s="1"/>
      <c r="G221" s="16"/>
      <c r="H221" s="1"/>
      <c r="I221" s="26">
        <v>0.40996416979666195</v>
      </c>
      <c r="J221" s="26">
        <v>1.3100238E-2</v>
      </c>
      <c r="K221" s="18">
        <f t="shared" si="151"/>
        <v>5712.694358537743</v>
      </c>
      <c r="L221" s="1">
        <f t="shared" si="165"/>
        <v>2543720.326085058</v>
      </c>
      <c r="M221">
        <f t="shared" si="166"/>
        <v>1594.9044880760284</v>
      </c>
      <c r="N221" s="1">
        <f t="shared" si="167"/>
        <v>3126.0127966290156</v>
      </c>
      <c r="O221" s="29">
        <f t="shared" si="131"/>
        <v>3370.694358537743</v>
      </c>
      <c r="P221" s="1">
        <f t="shared" si="152"/>
        <v>2543720.326085058</v>
      </c>
      <c r="Q221">
        <f t="shared" si="153"/>
        <v>1594.9044880760284</v>
      </c>
      <c r="R221" s="1">
        <f t="shared" si="154"/>
        <v>3126.0127966290156</v>
      </c>
      <c r="T221" s="2"/>
    </row>
    <row r="222" spans="1:20" x14ac:dyDescent="0.25">
      <c r="A222" t="s">
        <v>150</v>
      </c>
      <c r="B222">
        <v>2008</v>
      </c>
      <c r="C222" t="s">
        <v>25</v>
      </c>
      <c r="D222" s="18">
        <v>2770</v>
      </c>
      <c r="E222" s="1"/>
      <c r="F222" s="1"/>
      <c r="G222" s="16"/>
      <c r="H222" s="1"/>
      <c r="I222" s="26">
        <v>0.40996416979666195</v>
      </c>
      <c r="J222" s="26">
        <v>1.3100238E-2</v>
      </c>
      <c r="K222" s="18">
        <f t="shared" si="151"/>
        <v>6756.6880329417372</v>
      </c>
      <c r="L222" s="1">
        <f t="shared" si="165"/>
        <v>3558402.8792199991</v>
      </c>
      <c r="M222">
        <f t="shared" si="166"/>
        <v>1886.3729427713913</v>
      </c>
      <c r="N222" s="1">
        <f t="shared" si="167"/>
        <v>3697.290967831927</v>
      </c>
      <c r="O222" s="29">
        <f t="shared" si="131"/>
        <v>3986.6880329417372</v>
      </c>
      <c r="P222" s="1">
        <f t="shared" si="152"/>
        <v>3558402.8792199991</v>
      </c>
      <c r="Q222">
        <f t="shared" si="153"/>
        <v>1886.3729427713913</v>
      </c>
      <c r="R222" s="1">
        <f t="shared" si="154"/>
        <v>3697.290967831927</v>
      </c>
      <c r="T222" s="2"/>
    </row>
    <row r="223" spans="1:20" x14ac:dyDescent="0.25">
      <c r="A223" t="s">
        <v>150</v>
      </c>
      <c r="B223">
        <v>2009</v>
      </c>
      <c r="C223" t="s">
        <v>25</v>
      </c>
      <c r="D223" s="18">
        <v>1738</v>
      </c>
      <c r="E223" s="1"/>
      <c r="F223" s="1"/>
      <c r="G223" s="1"/>
      <c r="H223" s="1"/>
      <c r="I223" s="26">
        <v>0.40996416979666195</v>
      </c>
      <c r="J223" s="26">
        <v>1.3100238E-2</v>
      </c>
      <c r="K223" s="18">
        <f t="shared" si="151"/>
        <v>4239.3948740984615</v>
      </c>
      <c r="L223" s="1">
        <f t="shared" si="165"/>
        <v>1400861.2528116638</v>
      </c>
      <c r="M223">
        <f t="shared" si="166"/>
        <v>1183.5798464031329</v>
      </c>
      <c r="N223" s="1">
        <f t="shared" si="167"/>
        <v>2319.8164989501406</v>
      </c>
      <c r="O223" s="29">
        <f t="shared" si="131"/>
        <v>2501.3948740984615</v>
      </c>
      <c r="P223" s="1">
        <f t="shared" si="152"/>
        <v>1400861.2528116638</v>
      </c>
      <c r="Q223">
        <f t="shared" si="153"/>
        <v>1183.5798464031329</v>
      </c>
      <c r="R223" s="1">
        <f t="shared" si="154"/>
        <v>2319.8164989501406</v>
      </c>
    </row>
    <row r="224" spans="1:20" x14ac:dyDescent="0.25">
      <c r="A224" t="s">
        <v>150</v>
      </c>
      <c r="B224">
        <v>2010</v>
      </c>
      <c r="C224" t="s">
        <v>25</v>
      </c>
      <c r="D224" s="18">
        <v>1607</v>
      </c>
      <c r="E224" s="1"/>
      <c r="F224" s="1"/>
      <c r="G224" s="1"/>
      <c r="H224" s="1"/>
      <c r="I224" s="26">
        <v>0.40996416979666195</v>
      </c>
      <c r="J224" s="26">
        <v>1.3100238E-2</v>
      </c>
      <c r="K224" s="18">
        <f t="shared" si="151"/>
        <v>3919.854754129015</v>
      </c>
      <c r="L224" s="1">
        <f t="shared" si="165"/>
        <v>1197642.867369418</v>
      </c>
      <c r="M224">
        <f t="shared" si="166"/>
        <v>1094.368707232356</v>
      </c>
      <c r="N224" s="1">
        <f t="shared" si="167"/>
        <v>2144.9626661754178</v>
      </c>
      <c r="O224" s="29">
        <f t="shared" si="131"/>
        <v>2312.854754129015</v>
      </c>
      <c r="P224" s="1">
        <f t="shared" si="152"/>
        <v>1197642.867369418</v>
      </c>
      <c r="Q224">
        <f t="shared" si="153"/>
        <v>1094.368707232356</v>
      </c>
      <c r="R224" s="1">
        <f t="shared" si="154"/>
        <v>2144.9626661754178</v>
      </c>
    </row>
    <row r="225" spans="1:20" x14ac:dyDescent="0.25">
      <c r="A225" t="s">
        <v>150</v>
      </c>
      <c r="B225">
        <v>2011</v>
      </c>
      <c r="C225" t="s">
        <v>25</v>
      </c>
      <c r="D225" s="18">
        <v>1442</v>
      </c>
      <c r="E225" s="1">
        <v>4566</v>
      </c>
      <c r="F225" s="1">
        <v>4544867.9757257439</v>
      </c>
      <c r="G225" s="1">
        <v>5484</v>
      </c>
      <c r="H225" s="1">
        <v>2209184.4920470384</v>
      </c>
      <c r="I225" s="82">
        <f t="shared" ref="I225:I232" si="168">E225/(E225+G225)</f>
        <v>0.45432835820895523</v>
      </c>
      <c r="J225" s="82">
        <f t="shared" ref="J225:J232" si="169">((((E225)^2*H225)+((G225)^2*F225))/(E225+G225)^4)</f>
        <v>1.7913179245228644E-2</v>
      </c>
      <c r="K225" s="18">
        <f t="shared" si="151"/>
        <v>3173.915900131406</v>
      </c>
      <c r="L225" s="1">
        <f t="shared" si="165"/>
        <v>874226.18574345601</v>
      </c>
      <c r="M225">
        <f t="shared" si="166"/>
        <v>935.00063408719461</v>
      </c>
      <c r="N225" s="1">
        <f t="shared" si="167"/>
        <v>1832.6012428109013</v>
      </c>
      <c r="O225" s="29">
        <f t="shared" si="131"/>
        <v>1731.915900131406</v>
      </c>
      <c r="P225" s="1">
        <f t="shared" si="152"/>
        <v>874226.18574345601</v>
      </c>
      <c r="Q225">
        <f t="shared" si="153"/>
        <v>935.00063408719461</v>
      </c>
      <c r="R225" s="1">
        <f t="shared" si="154"/>
        <v>1832.6012428109013</v>
      </c>
    </row>
    <row r="226" spans="1:20" x14ac:dyDescent="0.25">
      <c r="A226" t="s">
        <v>150</v>
      </c>
      <c r="B226">
        <v>2012</v>
      </c>
      <c r="C226" t="s">
        <v>25</v>
      </c>
      <c r="D226" s="18">
        <v>1202</v>
      </c>
      <c r="E226" s="1">
        <v>3360</v>
      </c>
      <c r="F226" s="1">
        <v>5388004.7652882896</v>
      </c>
      <c r="G226" s="1">
        <v>6689</v>
      </c>
      <c r="H226" s="1">
        <v>5285368.789377396</v>
      </c>
      <c r="I226" s="82">
        <f t="shared" si="168"/>
        <v>0.33436162802268882</v>
      </c>
      <c r="J226" s="82">
        <f t="shared" si="169"/>
        <v>2.9492062399072733E-2</v>
      </c>
      <c r="K226" s="18">
        <f t="shared" si="151"/>
        <v>3594.910119047619</v>
      </c>
      <c r="L226" s="1">
        <f t="shared" si="165"/>
        <v>3409167.6191169489</v>
      </c>
      <c r="M226">
        <f t="shared" si="166"/>
        <v>1846.3931377463871</v>
      </c>
      <c r="N226" s="1">
        <f t="shared" si="167"/>
        <v>3618.9305499829188</v>
      </c>
      <c r="O226" s="29">
        <f t="shared" si="131"/>
        <v>2392.910119047619</v>
      </c>
      <c r="P226" s="1">
        <f t="shared" si="152"/>
        <v>3409167.6191169489</v>
      </c>
      <c r="Q226">
        <f t="shared" si="153"/>
        <v>1846.3931377463871</v>
      </c>
      <c r="R226" s="1">
        <f t="shared" si="154"/>
        <v>3618.9305499829188</v>
      </c>
    </row>
    <row r="227" spans="1:20" x14ac:dyDescent="0.25">
      <c r="A227" t="s">
        <v>150</v>
      </c>
      <c r="B227">
        <v>2013</v>
      </c>
      <c r="C227" t="s">
        <v>25</v>
      </c>
      <c r="D227" s="18">
        <v>940</v>
      </c>
      <c r="E227" s="1">
        <v>5766</v>
      </c>
      <c r="F227" s="1">
        <v>8810555.5927477572</v>
      </c>
      <c r="G227" s="1">
        <v>10124</v>
      </c>
      <c r="H227" s="1">
        <v>9228110.0834704675</v>
      </c>
      <c r="I227" s="82">
        <f t="shared" si="168"/>
        <v>0.3628697293895532</v>
      </c>
      <c r="J227" s="82">
        <f t="shared" si="169"/>
        <v>1.8977302480897802E-2</v>
      </c>
      <c r="K227" s="18">
        <f t="shared" si="151"/>
        <v>2590.4613250086713</v>
      </c>
      <c r="L227" s="1">
        <f t="shared" si="165"/>
        <v>967135.27460771427</v>
      </c>
      <c r="M227">
        <f t="shared" si="166"/>
        <v>983.43036083279139</v>
      </c>
      <c r="N227" s="1">
        <f t="shared" si="167"/>
        <v>1927.5235072322712</v>
      </c>
      <c r="O227" s="29">
        <f t="shared" si="131"/>
        <v>1650.4613250086713</v>
      </c>
      <c r="P227" s="1">
        <f t="shared" si="152"/>
        <v>967135.27460771427</v>
      </c>
      <c r="Q227">
        <f t="shared" si="153"/>
        <v>983.43036083279139</v>
      </c>
      <c r="R227" s="1">
        <f t="shared" si="154"/>
        <v>1927.5235072322712</v>
      </c>
    </row>
    <row r="228" spans="1:20" x14ac:dyDescent="0.25">
      <c r="A228" t="s">
        <v>150</v>
      </c>
      <c r="B228">
        <v>2014</v>
      </c>
      <c r="C228" t="s">
        <v>25</v>
      </c>
      <c r="D228" s="18">
        <v>1454</v>
      </c>
      <c r="E228" s="1">
        <v>6707</v>
      </c>
      <c r="F228" s="1">
        <v>22008245.567450419</v>
      </c>
      <c r="G228" s="1">
        <v>6309</v>
      </c>
      <c r="H228" s="1">
        <v>20613746.278108168</v>
      </c>
      <c r="I228" s="82">
        <f t="shared" si="168"/>
        <v>0.51528887523048561</v>
      </c>
      <c r="J228" s="82">
        <f t="shared" si="169"/>
        <v>6.2828330439559307E-2</v>
      </c>
      <c r="K228" s="18">
        <f t="shared" si="151"/>
        <v>2821.7182048605932</v>
      </c>
      <c r="L228" s="1">
        <f t="shared" si="165"/>
        <v>1884001.5970322466</v>
      </c>
      <c r="M228">
        <f t="shared" si="166"/>
        <v>1372.5893767009297</v>
      </c>
      <c r="N228" s="1">
        <f t="shared" si="167"/>
        <v>2690.2751783338222</v>
      </c>
      <c r="O228" s="29">
        <f t="shared" si="131"/>
        <v>1367.7182048605932</v>
      </c>
      <c r="P228" s="1">
        <f t="shared" si="152"/>
        <v>1884001.5970322466</v>
      </c>
      <c r="Q228">
        <f t="shared" si="153"/>
        <v>1372.5893767009297</v>
      </c>
      <c r="R228" s="1">
        <f t="shared" si="154"/>
        <v>2690.2751783338222</v>
      </c>
    </row>
    <row r="229" spans="1:20" x14ac:dyDescent="0.25">
      <c r="A229" t="s">
        <v>150</v>
      </c>
      <c r="B229">
        <v>2015</v>
      </c>
      <c r="C229" t="s">
        <v>25</v>
      </c>
      <c r="D229" s="18">
        <v>1252</v>
      </c>
      <c r="E229" s="1">
        <v>8498</v>
      </c>
      <c r="F229" s="1">
        <v>26646639.55893391</v>
      </c>
      <c r="G229" s="1">
        <v>8731</v>
      </c>
      <c r="H229" s="1">
        <v>9052441.9795425329</v>
      </c>
      <c r="I229" s="82">
        <f t="shared" si="168"/>
        <v>0.49323814498810148</v>
      </c>
      <c r="J229" s="82">
        <f t="shared" si="169"/>
        <v>3.0472374214825616E-2</v>
      </c>
      <c r="K229" s="18">
        <f t="shared" si="151"/>
        <v>2538.3276064956458</v>
      </c>
      <c r="L229" s="1">
        <f t="shared" si="165"/>
        <v>807027.48868769652</v>
      </c>
      <c r="M229">
        <f t="shared" si="166"/>
        <v>898.34708698124939</v>
      </c>
      <c r="N229" s="1">
        <f t="shared" si="167"/>
        <v>1760.7602904832488</v>
      </c>
      <c r="O229" s="29">
        <f t="shared" si="131"/>
        <v>1286.3276064956458</v>
      </c>
      <c r="P229" s="1">
        <f t="shared" si="152"/>
        <v>807027.48868769652</v>
      </c>
      <c r="Q229">
        <f t="shared" si="153"/>
        <v>898.34708698124939</v>
      </c>
      <c r="R229" s="1">
        <f t="shared" si="154"/>
        <v>1760.7602904832488</v>
      </c>
    </row>
    <row r="230" spans="1:20" x14ac:dyDescent="0.25">
      <c r="A230" t="s">
        <v>150</v>
      </c>
      <c r="B230">
        <v>2016</v>
      </c>
      <c r="C230" t="s">
        <v>25</v>
      </c>
      <c r="D230" s="18">
        <v>1537</v>
      </c>
      <c r="E230" s="1">
        <v>6819</v>
      </c>
      <c r="F230" s="1">
        <v>19858669.246969953</v>
      </c>
      <c r="G230" s="1">
        <v>8430</v>
      </c>
      <c r="H230" s="1">
        <v>11477559.710958956</v>
      </c>
      <c r="I230" s="82">
        <f t="shared" si="168"/>
        <v>0.44717686405665946</v>
      </c>
      <c r="J230" s="82">
        <f t="shared" si="169"/>
        <v>3.5970148884816179E-2</v>
      </c>
      <c r="K230" s="18">
        <f t="shared" si="151"/>
        <v>3437.1187857457103</v>
      </c>
      <c r="L230" s="1">
        <f t="shared" si="165"/>
        <v>2125067.1913722819</v>
      </c>
      <c r="M230">
        <f t="shared" si="166"/>
        <v>1457.7610199797091</v>
      </c>
      <c r="N230" s="1">
        <f t="shared" si="167"/>
        <v>2857.21159916023</v>
      </c>
      <c r="O230" s="29">
        <f t="shared" si="131"/>
        <v>1900.1187857457103</v>
      </c>
      <c r="P230" s="1">
        <f t="shared" si="152"/>
        <v>2125067.1913722819</v>
      </c>
      <c r="Q230">
        <f t="shared" si="153"/>
        <v>1457.7610199797091</v>
      </c>
      <c r="R230" s="1">
        <f t="shared" si="154"/>
        <v>2857.21159916023</v>
      </c>
    </row>
    <row r="231" spans="1:20" x14ac:dyDescent="0.25">
      <c r="A231" t="s">
        <v>150</v>
      </c>
      <c r="B231">
        <v>2017</v>
      </c>
      <c r="C231" t="s">
        <v>25</v>
      </c>
      <c r="D231" s="18">
        <v>1943</v>
      </c>
      <c r="E231" s="1">
        <v>6797</v>
      </c>
      <c r="F231" s="1">
        <v>14072573.628191171</v>
      </c>
      <c r="G231" s="1">
        <v>12157</v>
      </c>
      <c r="H231" s="1">
        <v>18066882.742677644</v>
      </c>
      <c r="I231" s="82">
        <f t="shared" si="168"/>
        <v>0.35860504379022895</v>
      </c>
      <c r="J231" s="82">
        <f t="shared" si="169"/>
        <v>2.2581893238774315E-2</v>
      </c>
      <c r="K231" s="18">
        <f t="shared" si="151"/>
        <v>5418.217154627042</v>
      </c>
      <c r="L231" s="1">
        <f t="shared" si="165"/>
        <v>5155138.9606057033</v>
      </c>
      <c r="M231">
        <f t="shared" si="166"/>
        <v>2270.4931095701882</v>
      </c>
      <c r="N231" s="1">
        <f t="shared" si="167"/>
        <v>4450.1664947575691</v>
      </c>
      <c r="O231" s="29">
        <f t="shared" si="131"/>
        <v>3475.217154627042</v>
      </c>
      <c r="P231" s="1">
        <f t="shared" si="152"/>
        <v>5155138.9606057033</v>
      </c>
      <c r="Q231">
        <f t="shared" si="153"/>
        <v>2270.4931095701882</v>
      </c>
      <c r="R231" s="1">
        <f t="shared" si="154"/>
        <v>4450.1664947575691</v>
      </c>
    </row>
    <row r="232" spans="1:20" x14ac:dyDescent="0.25">
      <c r="A232" t="s">
        <v>150</v>
      </c>
      <c r="B232">
        <v>2018</v>
      </c>
      <c r="C232" t="s">
        <v>25</v>
      </c>
      <c r="D232" s="18">
        <v>3774</v>
      </c>
      <c r="E232" s="1">
        <v>8052</v>
      </c>
      <c r="F232" s="1">
        <v>20998052.997921932</v>
      </c>
      <c r="G232" s="1">
        <v>17604</v>
      </c>
      <c r="H232" s="1">
        <v>103125280.14286147</v>
      </c>
      <c r="I232" s="82">
        <f t="shared" si="168"/>
        <v>0.31384471468662301</v>
      </c>
      <c r="J232" s="82">
        <f t="shared" si="169"/>
        <v>3.0450981578335673E-2</v>
      </c>
      <c r="K232" s="18">
        <f t="shared" si="151"/>
        <v>12025.055141579733</v>
      </c>
      <c r="L232" s="1">
        <f t="shared" si="165"/>
        <v>44703940.975887701</v>
      </c>
      <c r="M232">
        <f t="shared" si="166"/>
        <v>6686.1005807486699</v>
      </c>
      <c r="N232" s="1">
        <f t="shared" si="167"/>
        <v>13104.757138267392</v>
      </c>
      <c r="O232" s="29">
        <f t="shared" si="131"/>
        <v>8251.0551415797327</v>
      </c>
      <c r="P232" s="1">
        <f t="shared" si="152"/>
        <v>44703940.975887701</v>
      </c>
      <c r="Q232">
        <f t="shared" si="153"/>
        <v>6686.1005807486699</v>
      </c>
      <c r="R232" s="1">
        <f t="shared" si="154"/>
        <v>13104.757138267392</v>
      </c>
    </row>
    <row r="233" spans="1:20" x14ac:dyDescent="0.25">
      <c r="A233" t="s">
        <v>150</v>
      </c>
      <c r="B233">
        <v>2019</v>
      </c>
      <c r="C233" t="s">
        <v>25</v>
      </c>
      <c r="D233" s="18">
        <v>5817</v>
      </c>
      <c r="E233" s="1">
        <v>5977</v>
      </c>
      <c r="F233" s="1">
        <v>12277468.820127156</v>
      </c>
      <c r="G233" s="1">
        <v>13868</v>
      </c>
      <c r="H233" s="1">
        <v>31189520.980468474</v>
      </c>
      <c r="I233" s="82">
        <f t="shared" ref="I233" si="170">E233/(E233+G233)</f>
        <v>0.30118417737465358</v>
      </c>
      <c r="J233" s="82">
        <f t="shared" ref="J233" si="171">((((E233)^2*H233)+((G233)^2*F233))/(E233+G233)^4)</f>
        <v>2.2408190401165883E-2</v>
      </c>
      <c r="K233" s="18">
        <f t="shared" ref="K233" si="172">D233/I233</f>
        <v>19313.763593776141</v>
      </c>
      <c r="L233" s="1">
        <f t="shared" ref="L233" si="173">(D233^2)*J233*(1/(I233^4))</f>
        <v>92145960.902456507</v>
      </c>
      <c r="M233">
        <f t="shared" ref="M233" si="174">SQRT(L233)</f>
        <v>9599.2687691540596</v>
      </c>
      <c r="N233" s="1">
        <f t="shared" ref="N233" si="175">(1.96*M233)</f>
        <v>18814.566787541957</v>
      </c>
      <c r="O233" s="29">
        <f t="shared" ref="O233" si="176">K233-D233</f>
        <v>13496.763593776141</v>
      </c>
      <c r="P233" s="1">
        <f t="shared" ref="P233" si="177">L233</f>
        <v>92145960.902456507</v>
      </c>
      <c r="Q233">
        <f t="shared" ref="Q233" si="178">SQRT(P233)</f>
        <v>9599.2687691540596</v>
      </c>
      <c r="R233" s="1">
        <f t="shared" ref="R233" si="179">(1.96*Q233)</f>
        <v>18814.566787541957</v>
      </c>
    </row>
    <row r="234" spans="1:20" x14ac:dyDescent="0.25">
      <c r="A234" t="s">
        <v>150</v>
      </c>
      <c r="B234">
        <v>1999</v>
      </c>
      <c r="C234" t="s">
        <v>28</v>
      </c>
      <c r="D234" s="18">
        <v>1134</v>
      </c>
      <c r="E234" s="1"/>
      <c r="F234" s="1"/>
      <c r="G234" s="1"/>
      <c r="H234" s="1"/>
      <c r="I234" s="26">
        <v>0.61071567034297136</v>
      </c>
      <c r="J234" s="26">
        <v>3.0959482E-2</v>
      </c>
      <c r="K234" s="18">
        <f t="shared" si="151"/>
        <v>1856.8378953878125</v>
      </c>
      <c r="L234" s="1">
        <f t="shared" si="165"/>
        <v>286195.98709423444</v>
      </c>
      <c r="M234">
        <f t="shared" si="166"/>
        <v>534.97288444764604</v>
      </c>
      <c r="N234" s="1">
        <f t="shared" si="167"/>
        <v>1048.5468535173861</v>
      </c>
      <c r="O234" s="29">
        <f t="shared" si="131"/>
        <v>722.83789538781252</v>
      </c>
      <c r="P234" s="1">
        <f t="shared" si="152"/>
        <v>286195.98709423444</v>
      </c>
      <c r="Q234">
        <f t="shared" si="153"/>
        <v>534.97288444764604</v>
      </c>
      <c r="R234" s="1">
        <f t="shared" si="154"/>
        <v>1048.5468535173861</v>
      </c>
    </row>
    <row r="235" spans="1:20" x14ac:dyDescent="0.25">
      <c r="A235" t="s">
        <v>150</v>
      </c>
      <c r="B235">
        <v>2000</v>
      </c>
      <c r="C235" t="s">
        <v>28</v>
      </c>
      <c r="D235" s="18">
        <v>2094</v>
      </c>
      <c r="E235" s="1"/>
      <c r="F235" s="1"/>
      <c r="G235" s="1"/>
      <c r="H235" s="1"/>
      <c r="I235" s="26">
        <v>0.61071567034297136</v>
      </c>
      <c r="J235" s="26">
        <v>3.0959482E-2</v>
      </c>
      <c r="K235" s="18">
        <f t="shared" si="151"/>
        <v>3428.7641560335796</v>
      </c>
      <c r="L235" s="1">
        <f t="shared" si="165"/>
        <v>975867.34481299098</v>
      </c>
      <c r="M235">
        <f t="shared" si="166"/>
        <v>987.85998239274329</v>
      </c>
      <c r="N235" s="1">
        <f t="shared" si="167"/>
        <v>1936.2055654897767</v>
      </c>
      <c r="O235" s="29">
        <f t="shared" si="131"/>
        <v>1334.7641560335796</v>
      </c>
      <c r="P235" s="1">
        <f t="shared" si="152"/>
        <v>975867.34481299098</v>
      </c>
      <c r="Q235">
        <f t="shared" si="153"/>
        <v>987.85998239274329</v>
      </c>
      <c r="R235" s="1">
        <f t="shared" si="154"/>
        <v>1936.2055654897767</v>
      </c>
    </row>
    <row r="236" spans="1:20" x14ac:dyDescent="0.25">
      <c r="A236" t="s">
        <v>150</v>
      </c>
      <c r="B236">
        <v>2001</v>
      </c>
      <c r="C236" t="s">
        <v>28</v>
      </c>
      <c r="D236" s="18">
        <v>1662</v>
      </c>
      <c r="E236" s="1"/>
      <c r="F236" s="1"/>
      <c r="G236" s="1"/>
      <c r="H236" s="1"/>
      <c r="I236" s="26">
        <v>0.61071567034297136</v>
      </c>
      <c r="J236" s="26">
        <v>3.0959482E-2</v>
      </c>
      <c r="K236" s="18">
        <f t="shared" si="151"/>
        <v>2721.3973387429842</v>
      </c>
      <c r="L236" s="1">
        <f t="shared" si="165"/>
        <v>614751.31977698032</v>
      </c>
      <c r="M236">
        <f t="shared" si="166"/>
        <v>784.06078831744946</v>
      </c>
      <c r="N236" s="1">
        <f t="shared" si="167"/>
        <v>1536.7591451022008</v>
      </c>
      <c r="O236" s="29">
        <f t="shared" si="131"/>
        <v>1059.3973387429842</v>
      </c>
      <c r="P236" s="1">
        <f t="shared" si="152"/>
        <v>614751.31977698032</v>
      </c>
      <c r="Q236">
        <f t="shared" si="153"/>
        <v>784.06078831744946</v>
      </c>
      <c r="R236" s="1">
        <f t="shared" si="154"/>
        <v>1536.7591451022008</v>
      </c>
    </row>
    <row r="237" spans="1:20" x14ac:dyDescent="0.25">
      <c r="A237" t="s">
        <v>150</v>
      </c>
      <c r="B237">
        <v>2002</v>
      </c>
      <c r="C237" t="s">
        <v>28</v>
      </c>
      <c r="D237" s="18">
        <v>2182</v>
      </c>
      <c r="E237" s="35"/>
      <c r="F237" s="35"/>
      <c r="G237" s="36"/>
      <c r="H237" s="35"/>
      <c r="I237" s="26">
        <v>0.61071567034297136</v>
      </c>
      <c r="J237" s="26">
        <v>3.0959482E-2</v>
      </c>
      <c r="K237" s="18">
        <f t="shared" si="151"/>
        <v>3572.8573965927749</v>
      </c>
      <c r="L237" s="1">
        <f t="shared" ref="L237:L258" si="180">(D237^2)*J237*(1/(I237^4))</f>
        <v>1059612.135141521</v>
      </c>
      <c r="M237">
        <f t="shared" si="166"/>
        <v>1029.3746330377105</v>
      </c>
      <c r="N237" s="1">
        <f t="shared" si="167"/>
        <v>2017.5742807539125</v>
      </c>
      <c r="O237" s="29">
        <f t="shared" si="131"/>
        <v>1390.8573965927749</v>
      </c>
      <c r="P237" s="1">
        <f t="shared" si="152"/>
        <v>1059612.135141521</v>
      </c>
      <c r="Q237">
        <f t="shared" si="153"/>
        <v>1029.3746330377105</v>
      </c>
      <c r="R237" s="1">
        <f t="shared" si="154"/>
        <v>2017.5742807539125</v>
      </c>
      <c r="T237" s="2"/>
    </row>
    <row r="238" spans="1:20" x14ac:dyDescent="0.25">
      <c r="A238" t="s">
        <v>150</v>
      </c>
      <c r="B238">
        <v>2003</v>
      </c>
      <c r="C238" t="s">
        <v>28</v>
      </c>
      <c r="D238" s="18">
        <v>2025</v>
      </c>
      <c r="E238" s="35"/>
      <c r="F238" s="35"/>
      <c r="G238" s="36"/>
      <c r="H238" s="35"/>
      <c r="I238" s="26">
        <v>0.61071567034297136</v>
      </c>
      <c r="J238" s="26">
        <v>3.0959482E-2</v>
      </c>
      <c r="K238" s="18">
        <f t="shared" si="151"/>
        <v>3315.781956049665</v>
      </c>
      <c r="L238" s="1">
        <f t="shared" si="180"/>
        <v>912614.75476477819</v>
      </c>
      <c r="M238">
        <f t="shared" si="166"/>
        <v>955.30872222793937</v>
      </c>
      <c r="N238" s="1">
        <f t="shared" si="167"/>
        <v>1872.405095566761</v>
      </c>
      <c r="O238" s="29">
        <f t="shared" si="131"/>
        <v>1290.781956049665</v>
      </c>
      <c r="P238" s="1">
        <f t="shared" si="152"/>
        <v>912614.75476477819</v>
      </c>
      <c r="Q238">
        <f t="shared" si="153"/>
        <v>955.30872222793937</v>
      </c>
      <c r="R238" s="1">
        <f t="shared" si="154"/>
        <v>1872.405095566761</v>
      </c>
      <c r="T238" s="2"/>
    </row>
    <row r="239" spans="1:20" x14ac:dyDescent="0.25">
      <c r="A239" t="s">
        <v>150</v>
      </c>
      <c r="B239">
        <v>2004</v>
      </c>
      <c r="C239" t="s">
        <v>28</v>
      </c>
      <c r="D239" s="18">
        <v>2356</v>
      </c>
      <c r="E239" s="35"/>
      <c r="F239" s="35"/>
      <c r="G239" s="36"/>
      <c r="H239" s="35"/>
      <c r="I239" s="26">
        <v>0.61071567034297136</v>
      </c>
      <c r="J239" s="26">
        <v>3.0959482E-2</v>
      </c>
      <c r="K239" s="18">
        <f t="shared" si="151"/>
        <v>3857.7690313348203</v>
      </c>
      <c r="L239" s="1">
        <f t="shared" si="180"/>
        <v>1235344.2642046092</v>
      </c>
      <c r="M239">
        <f t="shared" si="166"/>
        <v>1111.4604195402594</v>
      </c>
      <c r="N239" s="1">
        <f t="shared" si="167"/>
        <v>2178.4624222989082</v>
      </c>
      <c r="O239" s="29">
        <f t="shared" si="131"/>
        <v>1501.7690313348203</v>
      </c>
      <c r="P239" s="1">
        <f t="shared" si="152"/>
        <v>1235344.2642046092</v>
      </c>
      <c r="Q239">
        <f t="shared" si="153"/>
        <v>1111.4604195402594</v>
      </c>
      <c r="R239" s="1">
        <f t="shared" si="154"/>
        <v>2178.4624222989082</v>
      </c>
      <c r="T239" s="2"/>
    </row>
    <row r="240" spans="1:20" x14ac:dyDescent="0.25">
      <c r="A240" t="s">
        <v>150</v>
      </c>
      <c r="B240">
        <v>2005</v>
      </c>
      <c r="C240" t="s">
        <v>28</v>
      </c>
      <c r="D240" s="18">
        <v>2502</v>
      </c>
      <c r="E240" s="35"/>
      <c r="F240" s="35"/>
      <c r="G240" s="36"/>
      <c r="H240" s="35"/>
      <c r="I240" s="26">
        <v>0.61071567034297136</v>
      </c>
      <c r="J240" s="26">
        <v>3.0959482E-2</v>
      </c>
      <c r="K240" s="18">
        <f t="shared" si="151"/>
        <v>4096.8328168080307</v>
      </c>
      <c r="L240" s="1">
        <f t="shared" si="180"/>
        <v>1393195.4312541455</v>
      </c>
      <c r="M240">
        <f t="shared" si="166"/>
        <v>1180.3369990194094</v>
      </c>
      <c r="N240" s="1">
        <f t="shared" si="167"/>
        <v>2313.4605180780422</v>
      </c>
      <c r="O240" s="29">
        <f t="shared" si="131"/>
        <v>1594.8328168080307</v>
      </c>
      <c r="P240" s="1">
        <f t="shared" si="152"/>
        <v>1393195.4312541455</v>
      </c>
      <c r="Q240">
        <f t="shared" si="153"/>
        <v>1180.3369990194094</v>
      </c>
      <c r="R240" s="1">
        <f t="shared" si="154"/>
        <v>2313.4605180780422</v>
      </c>
      <c r="T240" s="2"/>
    </row>
    <row r="241" spans="1:20" x14ac:dyDescent="0.25">
      <c r="A241" t="s">
        <v>150</v>
      </c>
      <c r="B241">
        <v>2006</v>
      </c>
      <c r="C241" t="s">
        <v>28</v>
      </c>
      <c r="D241" s="18">
        <v>1591</v>
      </c>
      <c r="E241" s="35"/>
      <c r="F241" s="35"/>
      <c r="G241" s="36"/>
      <c r="H241" s="35"/>
      <c r="I241" s="26">
        <v>0.61071567034297136</v>
      </c>
      <c r="J241" s="26">
        <v>3.0959482E-2</v>
      </c>
      <c r="K241" s="18">
        <f t="shared" si="151"/>
        <v>2605.1402923827245</v>
      </c>
      <c r="L241" s="1">
        <f t="shared" si="180"/>
        <v>563349.34041901969</v>
      </c>
      <c r="M241">
        <f t="shared" si="166"/>
        <v>750.56601336526001</v>
      </c>
      <c r="N241" s="1">
        <f t="shared" si="167"/>
        <v>1471.1093861959096</v>
      </c>
      <c r="O241" s="29">
        <f t="shared" si="131"/>
        <v>1014.1402923827245</v>
      </c>
      <c r="P241" s="1">
        <f t="shared" si="152"/>
        <v>563349.34041901969</v>
      </c>
      <c r="Q241">
        <f t="shared" si="153"/>
        <v>750.56601336526001</v>
      </c>
      <c r="R241" s="1">
        <f t="shared" si="154"/>
        <v>1471.1093861959096</v>
      </c>
      <c r="T241" s="2"/>
    </row>
    <row r="242" spans="1:20" x14ac:dyDescent="0.25">
      <c r="A242" t="s">
        <v>150</v>
      </c>
      <c r="B242">
        <v>2007</v>
      </c>
      <c r="C242" t="s">
        <v>28</v>
      </c>
      <c r="D242" s="18">
        <v>1002</v>
      </c>
      <c r="E242" s="35"/>
      <c r="F242" s="35"/>
      <c r="G242" s="36"/>
      <c r="H242" s="35"/>
      <c r="I242" s="26">
        <v>0.61071567034297136</v>
      </c>
      <c r="J242" s="26">
        <v>3.0959482E-2</v>
      </c>
      <c r="K242" s="18">
        <f t="shared" si="151"/>
        <v>1640.6980345490194</v>
      </c>
      <c r="L242" s="1">
        <f t="shared" si="180"/>
        <v>223446.14887800187</v>
      </c>
      <c r="M242">
        <f t="shared" si="166"/>
        <v>472.70090848019521</v>
      </c>
      <c r="N242" s="1">
        <f t="shared" si="167"/>
        <v>926.49378062118262</v>
      </c>
      <c r="O242" s="29">
        <f t="shared" si="131"/>
        <v>638.69803454901944</v>
      </c>
      <c r="P242" s="1">
        <f t="shared" si="152"/>
        <v>223446.14887800187</v>
      </c>
      <c r="Q242">
        <f t="shared" si="153"/>
        <v>472.70090848019521</v>
      </c>
      <c r="R242" s="1">
        <f t="shared" si="154"/>
        <v>926.49378062118262</v>
      </c>
      <c r="T242" s="2"/>
    </row>
    <row r="243" spans="1:20" x14ac:dyDescent="0.25">
      <c r="A243" t="s">
        <v>150</v>
      </c>
      <c r="B243">
        <v>2008</v>
      </c>
      <c r="C243" t="s">
        <v>28</v>
      </c>
      <c r="D243" s="18">
        <v>576</v>
      </c>
      <c r="E243" s="35"/>
      <c r="F243" s="35"/>
      <c r="G243" s="36"/>
      <c r="H243" s="35"/>
      <c r="I243" s="26">
        <v>0.61071567034297136</v>
      </c>
      <c r="J243" s="26">
        <v>3.0959482E-2</v>
      </c>
      <c r="K243" s="18">
        <f t="shared" si="151"/>
        <v>943.15575638746031</v>
      </c>
      <c r="L243" s="1">
        <f t="shared" si="180"/>
        <v>73838.420454647538</v>
      </c>
      <c r="M243">
        <f t="shared" si="166"/>
        <v>271.73225876705828</v>
      </c>
      <c r="N243" s="1">
        <f t="shared" si="167"/>
        <v>532.59522718343419</v>
      </c>
      <c r="O243" s="29">
        <f t="shared" si="131"/>
        <v>367.15575638746031</v>
      </c>
      <c r="P243" s="1">
        <f t="shared" si="152"/>
        <v>73838.420454647538</v>
      </c>
      <c r="Q243">
        <f t="shared" si="153"/>
        <v>271.73225876705828</v>
      </c>
      <c r="R243" s="1">
        <f t="shared" si="154"/>
        <v>532.59522718343419</v>
      </c>
      <c r="T243" s="2"/>
    </row>
    <row r="244" spans="1:20" x14ac:dyDescent="0.25">
      <c r="A244" t="s">
        <v>150</v>
      </c>
      <c r="B244">
        <v>2009</v>
      </c>
      <c r="C244" t="s">
        <v>28</v>
      </c>
      <c r="D244" s="18">
        <v>406</v>
      </c>
      <c r="E244" s="35"/>
      <c r="F244" s="35"/>
      <c r="G244" s="36"/>
      <c r="H244" s="35"/>
      <c r="I244" s="26">
        <v>0.61071567034297136</v>
      </c>
      <c r="J244" s="26">
        <v>3.0959482E-2</v>
      </c>
      <c r="K244" s="18">
        <f t="shared" si="151"/>
        <v>664.79381439810572</v>
      </c>
      <c r="L244" s="1">
        <f t="shared" si="180"/>
        <v>36685.082326817734</v>
      </c>
      <c r="M244">
        <f t="shared" si="166"/>
        <v>191.53350183928069</v>
      </c>
      <c r="N244" s="1">
        <f t="shared" si="167"/>
        <v>375.40566360499014</v>
      </c>
      <c r="O244" s="29">
        <f t="shared" si="131"/>
        <v>258.79381439810572</v>
      </c>
      <c r="P244" s="1">
        <f t="shared" si="152"/>
        <v>36685.082326817734</v>
      </c>
      <c r="Q244">
        <f t="shared" si="153"/>
        <v>191.53350183928069</v>
      </c>
      <c r="R244" s="1">
        <f t="shared" si="154"/>
        <v>375.40566360499014</v>
      </c>
      <c r="T244" s="2"/>
    </row>
    <row r="245" spans="1:20" x14ac:dyDescent="0.25">
      <c r="A245" t="s">
        <v>150</v>
      </c>
      <c r="B245">
        <v>2010</v>
      </c>
      <c r="C245" t="s">
        <v>28</v>
      </c>
      <c r="D245" s="18">
        <v>591</v>
      </c>
      <c r="E245" s="1"/>
      <c r="F245" s="1"/>
      <c r="G245" s="1"/>
      <c r="H245" s="1"/>
      <c r="I245" s="26">
        <v>0.61071567034297136</v>
      </c>
      <c r="J245" s="26">
        <v>3.0959482E-2</v>
      </c>
      <c r="K245" s="18">
        <f t="shared" si="151"/>
        <v>967.71710421005037</v>
      </c>
      <c r="L245" s="1">
        <f t="shared" si="180"/>
        <v>77734.246403657118</v>
      </c>
      <c r="M245">
        <f t="shared" si="166"/>
        <v>278.80861967245045</v>
      </c>
      <c r="N245" s="1">
        <f t="shared" si="167"/>
        <v>546.46489455800281</v>
      </c>
      <c r="O245" s="29">
        <f t="shared" si="131"/>
        <v>376.71710421005037</v>
      </c>
      <c r="P245" s="1">
        <f t="shared" si="152"/>
        <v>77734.246403657118</v>
      </c>
      <c r="Q245">
        <f t="shared" si="153"/>
        <v>278.80861967245045</v>
      </c>
      <c r="R245" s="1">
        <f t="shared" si="154"/>
        <v>546.46489455800281</v>
      </c>
    </row>
    <row r="246" spans="1:20" x14ac:dyDescent="0.25">
      <c r="A246" t="s">
        <v>150</v>
      </c>
      <c r="B246">
        <v>2011</v>
      </c>
      <c r="C246" t="s">
        <v>28</v>
      </c>
      <c r="D246" s="18">
        <v>681</v>
      </c>
      <c r="E246" s="1">
        <v>2216</v>
      </c>
      <c r="F246" s="1">
        <v>3822563.9144694824</v>
      </c>
      <c r="G246" s="1">
        <v>1047</v>
      </c>
      <c r="H246" s="1">
        <v>590182.34973973955</v>
      </c>
      <c r="I246" s="82">
        <f t="shared" ref="I246:I253" si="181">E246/(E246+G246)</f>
        <v>0.67912963530493409</v>
      </c>
      <c r="J246" s="82">
        <f t="shared" ref="J246:J253" si="182">((((E246)^2*H246)+((G246)^2*F246))/(E246+G246)^4)</f>
        <v>6.2529758425388632E-2</v>
      </c>
      <c r="K246" s="18">
        <f t="shared" si="151"/>
        <v>1002.7540613718412</v>
      </c>
      <c r="L246" s="1">
        <f t="shared" si="180"/>
        <v>136323.34865886826</v>
      </c>
      <c r="M246">
        <f t="shared" si="166"/>
        <v>369.21991909818229</v>
      </c>
      <c r="N246" s="1">
        <f t="shared" si="167"/>
        <v>723.67104143243728</v>
      </c>
      <c r="O246" s="29">
        <f t="shared" si="131"/>
        <v>321.7540613718412</v>
      </c>
      <c r="P246" s="1">
        <f t="shared" si="152"/>
        <v>136323.34865886826</v>
      </c>
      <c r="Q246">
        <f t="shared" si="153"/>
        <v>369.21991909818229</v>
      </c>
      <c r="R246" s="1">
        <f t="shared" si="154"/>
        <v>723.67104143243728</v>
      </c>
    </row>
    <row r="247" spans="1:20" x14ac:dyDescent="0.25">
      <c r="A247" t="s">
        <v>150</v>
      </c>
      <c r="B247">
        <v>2012</v>
      </c>
      <c r="C247" t="s">
        <v>28</v>
      </c>
      <c r="D247" s="18">
        <v>537</v>
      </c>
      <c r="E247" s="1">
        <v>4776</v>
      </c>
      <c r="F247" s="1">
        <v>7942866.0724354424</v>
      </c>
      <c r="G247" s="1">
        <v>1584</v>
      </c>
      <c r="H247" s="1">
        <v>2272232.178225222</v>
      </c>
      <c r="I247" s="82">
        <f t="shared" si="181"/>
        <v>0.75094339622641515</v>
      </c>
      <c r="J247" s="82">
        <f t="shared" si="182"/>
        <v>4.385797657168098E-2</v>
      </c>
      <c r="K247" s="18">
        <f t="shared" si="151"/>
        <v>715.1005025125628</v>
      </c>
      <c r="L247" s="1">
        <f t="shared" si="180"/>
        <v>39771.168659006915</v>
      </c>
      <c r="M247">
        <f t="shared" si="166"/>
        <v>199.42710111468531</v>
      </c>
      <c r="N247" s="1">
        <f t="shared" si="167"/>
        <v>390.87711818478323</v>
      </c>
      <c r="O247" s="29">
        <f t="shared" si="131"/>
        <v>178.1005025125628</v>
      </c>
      <c r="P247" s="1">
        <f t="shared" si="152"/>
        <v>39771.168659006915</v>
      </c>
      <c r="Q247">
        <f t="shared" si="153"/>
        <v>199.42710111468531</v>
      </c>
      <c r="R247" s="1">
        <f t="shared" si="154"/>
        <v>390.87711818478323</v>
      </c>
    </row>
    <row r="248" spans="1:20" x14ac:dyDescent="0.25">
      <c r="A248" t="s">
        <v>150</v>
      </c>
      <c r="B248">
        <v>2013</v>
      </c>
      <c r="C248" t="s">
        <v>28</v>
      </c>
      <c r="D248" s="18">
        <v>622</v>
      </c>
      <c r="E248" s="1">
        <v>2859</v>
      </c>
      <c r="F248" s="1">
        <v>4781633.4518988933</v>
      </c>
      <c r="G248" s="1">
        <v>1699</v>
      </c>
      <c r="H248" s="1">
        <v>3444995.1450840943</v>
      </c>
      <c r="I248" s="82">
        <f t="shared" si="181"/>
        <v>0.62724879333040806</v>
      </c>
      <c r="J248" s="82">
        <f t="shared" si="182"/>
        <v>9.72199191764309E-2</v>
      </c>
      <c r="K248" s="18">
        <f t="shared" si="151"/>
        <v>991.63203917453654</v>
      </c>
      <c r="L248" s="1">
        <f t="shared" si="180"/>
        <v>242983.44603740197</v>
      </c>
      <c r="M248">
        <f t="shared" si="166"/>
        <v>492.93351076732648</v>
      </c>
      <c r="N248" s="1">
        <f t="shared" si="167"/>
        <v>966.14968110395989</v>
      </c>
      <c r="O248" s="29">
        <f t="shared" si="131"/>
        <v>369.63203917453654</v>
      </c>
      <c r="P248" s="1">
        <f t="shared" si="152"/>
        <v>242983.44603740197</v>
      </c>
      <c r="Q248">
        <f t="shared" si="153"/>
        <v>492.93351076732648</v>
      </c>
      <c r="R248" s="1">
        <f t="shared" si="154"/>
        <v>966.14968110395989</v>
      </c>
    </row>
    <row r="249" spans="1:20" x14ac:dyDescent="0.25">
      <c r="A249" t="s">
        <v>150</v>
      </c>
      <c r="B249">
        <v>2014</v>
      </c>
      <c r="C249" t="s">
        <v>28</v>
      </c>
      <c r="D249" s="18">
        <v>484</v>
      </c>
      <c r="E249" s="1">
        <v>2710</v>
      </c>
      <c r="F249" s="1">
        <v>9841456.3305055052</v>
      </c>
      <c r="G249" s="1">
        <v>2457</v>
      </c>
      <c r="H249" s="1">
        <v>7128521.3876186125</v>
      </c>
      <c r="I249" s="82">
        <f t="shared" si="181"/>
        <v>0.52448229146506675</v>
      </c>
      <c r="J249" s="82">
        <f t="shared" si="182"/>
        <v>0.15680067719293261</v>
      </c>
      <c r="K249" s="18">
        <f t="shared" si="151"/>
        <v>922.81476014760153</v>
      </c>
      <c r="L249" s="1">
        <f t="shared" si="180"/>
        <v>485417.40023679996</v>
      </c>
      <c r="M249">
        <f t="shared" si="166"/>
        <v>696.71902531565763</v>
      </c>
      <c r="N249" s="1">
        <f t="shared" si="167"/>
        <v>1365.569289618689</v>
      </c>
      <c r="O249" s="29">
        <f t="shared" ref="O249:O315" si="183">K249-D249</f>
        <v>438.81476014760153</v>
      </c>
      <c r="P249" s="1">
        <f t="shared" si="152"/>
        <v>485417.40023679996</v>
      </c>
      <c r="Q249">
        <f t="shared" si="153"/>
        <v>696.71902531565763</v>
      </c>
      <c r="R249" s="1">
        <f t="shared" si="154"/>
        <v>1365.569289618689</v>
      </c>
    </row>
    <row r="250" spans="1:20" x14ac:dyDescent="0.25">
      <c r="A250" t="s">
        <v>150</v>
      </c>
      <c r="B250">
        <v>2015</v>
      </c>
      <c r="C250" t="s">
        <v>28</v>
      </c>
      <c r="D250" s="18">
        <v>387</v>
      </c>
      <c r="E250" s="1">
        <v>3387</v>
      </c>
      <c r="F250" s="1">
        <v>6508677.9950540522</v>
      </c>
      <c r="G250" s="1">
        <v>2246</v>
      </c>
      <c r="H250" s="1">
        <v>9551562.0194184016</v>
      </c>
      <c r="I250" s="82">
        <f t="shared" si="181"/>
        <v>0.60127818214095508</v>
      </c>
      <c r="J250" s="82">
        <f t="shared" si="182"/>
        <v>0.14143947479425578</v>
      </c>
      <c r="K250" s="18">
        <f t="shared" si="151"/>
        <v>643.62887511071744</v>
      </c>
      <c r="L250" s="1">
        <f t="shared" si="180"/>
        <v>162065.57835954035</v>
      </c>
      <c r="M250">
        <f t="shared" si="166"/>
        <v>402.57369307934209</v>
      </c>
      <c r="N250" s="1">
        <f t="shared" si="167"/>
        <v>789.04443843551053</v>
      </c>
      <c r="O250" s="29">
        <f t="shared" si="183"/>
        <v>256.62887511071744</v>
      </c>
      <c r="P250" s="1">
        <f t="shared" si="152"/>
        <v>162065.57835954035</v>
      </c>
      <c r="Q250">
        <f t="shared" si="153"/>
        <v>402.57369307934209</v>
      </c>
      <c r="R250" s="1">
        <f t="shared" si="154"/>
        <v>789.04443843551053</v>
      </c>
    </row>
    <row r="251" spans="1:20" x14ac:dyDescent="0.25">
      <c r="A251" t="s">
        <v>150</v>
      </c>
      <c r="B251">
        <v>2016</v>
      </c>
      <c r="C251" t="s">
        <v>28</v>
      </c>
      <c r="D251" s="18">
        <v>451</v>
      </c>
      <c r="E251" s="1">
        <v>3890</v>
      </c>
      <c r="F251" s="1">
        <v>10305857.120406441</v>
      </c>
      <c r="G251" s="1">
        <v>2646</v>
      </c>
      <c r="H251" s="1">
        <v>4931081.2286236165</v>
      </c>
      <c r="I251" s="82">
        <f t="shared" si="181"/>
        <v>0.59516523867809057</v>
      </c>
      <c r="J251" s="82">
        <f t="shared" si="182"/>
        <v>8.0425831696666145E-2</v>
      </c>
      <c r="K251" s="18">
        <f t="shared" si="151"/>
        <v>757.77275064267349</v>
      </c>
      <c r="L251" s="1">
        <f t="shared" si="180"/>
        <v>130376.22836924354</v>
      </c>
      <c r="M251">
        <f t="shared" si="166"/>
        <v>361.07648548367638</v>
      </c>
      <c r="N251" s="1">
        <f t="shared" si="167"/>
        <v>707.70991154800572</v>
      </c>
      <c r="O251" s="29">
        <f t="shared" si="183"/>
        <v>306.77275064267349</v>
      </c>
      <c r="P251" s="1">
        <f t="shared" si="152"/>
        <v>130376.22836924354</v>
      </c>
      <c r="Q251">
        <f t="shared" si="153"/>
        <v>361.07648548367638</v>
      </c>
      <c r="R251" s="1">
        <f t="shared" si="154"/>
        <v>707.70991154800572</v>
      </c>
    </row>
    <row r="252" spans="1:20" x14ac:dyDescent="0.25">
      <c r="A252" t="s">
        <v>150</v>
      </c>
      <c r="B252">
        <v>2017</v>
      </c>
      <c r="C252" t="s">
        <v>28</v>
      </c>
      <c r="D252" s="18">
        <v>643</v>
      </c>
      <c r="E252" s="1">
        <v>2677</v>
      </c>
      <c r="F252" s="1">
        <v>5566026.4255004795</v>
      </c>
      <c r="G252" s="1">
        <v>1525</v>
      </c>
      <c r="H252" s="1">
        <v>3088361.8316716752</v>
      </c>
      <c r="I252" s="82">
        <f t="shared" si="181"/>
        <v>0.63707758210376009</v>
      </c>
      <c r="J252" s="82">
        <f t="shared" si="182"/>
        <v>0.11251090675435106</v>
      </c>
      <c r="K252" s="18">
        <f t="shared" ref="K252:K316" si="184">D252/I252</f>
        <v>1009.2962271199104</v>
      </c>
      <c r="L252" s="1">
        <f t="shared" si="180"/>
        <v>282388.67663740244</v>
      </c>
      <c r="M252">
        <f t="shared" si="166"/>
        <v>531.40255610732856</v>
      </c>
      <c r="N252" s="1">
        <f t="shared" si="167"/>
        <v>1041.5490099703641</v>
      </c>
      <c r="O252" s="29">
        <f t="shared" si="183"/>
        <v>366.29622711991044</v>
      </c>
      <c r="P252" s="1">
        <f t="shared" ref="P252:P316" si="185">L252</f>
        <v>282388.67663740244</v>
      </c>
      <c r="Q252">
        <f t="shared" ref="Q252:Q316" si="186">SQRT(P252)</f>
        <v>531.40255610732856</v>
      </c>
      <c r="R252" s="1">
        <f t="shared" ref="R252:R316" si="187">(1.96*Q252)</f>
        <v>1041.5490099703641</v>
      </c>
    </row>
    <row r="253" spans="1:20" x14ac:dyDescent="0.25">
      <c r="A253" t="s">
        <v>150</v>
      </c>
      <c r="B253">
        <v>2018</v>
      </c>
      <c r="C253" t="s">
        <v>28</v>
      </c>
      <c r="D253" s="18">
        <v>1904</v>
      </c>
      <c r="E253" s="1">
        <v>3091</v>
      </c>
      <c r="F253" s="1">
        <v>6710115.9703663588</v>
      </c>
      <c r="G253" s="1">
        <v>3480</v>
      </c>
      <c r="H253" s="1">
        <v>10904516.272182165</v>
      </c>
      <c r="I253" s="82">
        <f t="shared" si="181"/>
        <v>0.47040024349414095</v>
      </c>
      <c r="J253" s="82">
        <f t="shared" si="182"/>
        <v>9.9470418662338564E-2</v>
      </c>
      <c r="K253" s="18">
        <f t="shared" si="184"/>
        <v>4047.616952442575</v>
      </c>
      <c r="L253" s="1">
        <f>(D253^2)*J253*(1/(I253^4))</f>
        <v>7364744.4609605307</v>
      </c>
      <c r="M253">
        <f>SQRT(L253)</f>
        <v>2713.8062681334736</v>
      </c>
      <c r="N253" s="1">
        <f t="shared" si="167"/>
        <v>5319.0602855416082</v>
      </c>
      <c r="O253" s="29">
        <f t="shared" si="183"/>
        <v>2143.616952442575</v>
      </c>
      <c r="P253" s="1">
        <f t="shared" si="185"/>
        <v>7364744.4609605307</v>
      </c>
      <c r="Q253">
        <f t="shared" si="186"/>
        <v>2713.8062681334736</v>
      </c>
      <c r="R253" s="1">
        <f t="shared" si="187"/>
        <v>5319.0602855416082</v>
      </c>
    </row>
    <row r="254" spans="1:20" x14ac:dyDescent="0.25">
      <c r="A254" t="s">
        <v>150</v>
      </c>
      <c r="B254">
        <v>2019</v>
      </c>
      <c r="C254" t="s">
        <v>28</v>
      </c>
      <c r="D254" s="18">
        <v>2929</v>
      </c>
      <c r="E254" s="1">
        <v>6503</v>
      </c>
      <c r="F254" s="1">
        <v>12384835.855397411</v>
      </c>
      <c r="G254" s="1">
        <v>3269</v>
      </c>
      <c r="H254" s="1">
        <v>9611149.2670420744</v>
      </c>
      <c r="I254" s="82">
        <f t="shared" ref="I254" si="188">E254/(E254+G254)</f>
        <v>0.66547277936962745</v>
      </c>
      <c r="J254" s="82">
        <f t="shared" ref="J254" si="189">((((E254)^2*H254)+((G254)^2*F254))/(E254+G254)^4)</f>
        <v>5.9086677003970793E-2</v>
      </c>
      <c r="K254" s="18">
        <f t="shared" si="184"/>
        <v>4401.3821313240051</v>
      </c>
      <c r="L254" s="1">
        <f t="shared" ref="L254" si="190">(D254^2)*J254*(1/(I254^4))</f>
        <v>2584682.0500178537</v>
      </c>
      <c r="M254">
        <f t="shared" ref="M254" si="191">SQRT(L254)</f>
        <v>1607.6946382997778</v>
      </c>
      <c r="N254" s="1">
        <f t="shared" ref="N254" si="192">(1.96*M254)</f>
        <v>3151.0814910675645</v>
      </c>
      <c r="O254" s="29">
        <f t="shared" ref="O254" si="193">K254-D254</f>
        <v>1472.3821313240051</v>
      </c>
      <c r="P254" s="1">
        <f t="shared" si="185"/>
        <v>2584682.0500178537</v>
      </c>
      <c r="Q254">
        <f t="shared" si="186"/>
        <v>1607.6946382997778</v>
      </c>
      <c r="R254" s="1">
        <f t="shared" si="187"/>
        <v>3151.0814910675645</v>
      </c>
    </row>
    <row r="255" spans="1:20" x14ac:dyDescent="0.25">
      <c r="A255" t="s">
        <v>150</v>
      </c>
      <c r="B255">
        <v>1999</v>
      </c>
      <c r="C255" t="s">
        <v>26</v>
      </c>
      <c r="D255" s="18">
        <v>6832</v>
      </c>
      <c r="E255" s="1"/>
      <c r="F255" s="1"/>
      <c r="G255" s="1"/>
      <c r="H255" s="1"/>
      <c r="I255" s="26">
        <v>0.36107098451259839</v>
      </c>
      <c r="J255" s="26">
        <v>1.0915193E-2</v>
      </c>
      <c r="K255" s="18">
        <f t="shared" si="184"/>
        <v>18921.487167467538</v>
      </c>
      <c r="L255" s="1">
        <f t="shared" si="180"/>
        <v>29974833.127591703</v>
      </c>
      <c r="M255">
        <f t="shared" si="166"/>
        <v>5474.9276824074768</v>
      </c>
      <c r="N255" s="1">
        <f t="shared" si="167"/>
        <v>10730.858257518654</v>
      </c>
      <c r="O255" s="29">
        <f t="shared" si="183"/>
        <v>12089.487167467538</v>
      </c>
      <c r="P255" s="1">
        <f t="shared" si="185"/>
        <v>29974833.127591703</v>
      </c>
      <c r="Q255">
        <f t="shared" si="186"/>
        <v>5474.9276824074768</v>
      </c>
      <c r="R255" s="1">
        <f t="shared" si="187"/>
        <v>10730.858257518654</v>
      </c>
    </row>
    <row r="256" spans="1:20" x14ac:dyDescent="0.25">
      <c r="A256" t="s">
        <v>150</v>
      </c>
      <c r="B256">
        <v>2000</v>
      </c>
      <c r="C256" t="s">
        <v>26</v>
      </c>
      <c r="D256" s="18">
        <v>9811</v>
      </c>
      <c r="E256" s="1"/>
      <c r="F256" s="1"/>
      <c r="G256" s="1"/>
      <c r="H256" s="1"/>
      <c r="I256" s="26">
        <v>0.36107098451259839</v>
      </c>
      <c r="J256" s="26">
        <v>1.0915193E-2</v>
      </c>
      <c r="K256" s="18">
        <f t="shared" si="184"/>
        <v>27171.942418036298</v>
      </c>
      <c r="L256" s="1">
        <f t="shared" si="180"/>
        <v>61814108.496673249</v>
      </c>
      <c r="M256">
        <f t="shared" si="166"/>
        <v>7862.1948905298223</v>
      </c>
      <c r="N256" s="1">
        <f t="shared" si="167"/>
        <v>15409.901985438451</v>
      </c>
      <c r="O256" s="29">
        <f t="shared" si="183"/>
        <v>17360.942418036298</v>
      </c>
      <c r="P256" s="1">
        <f t="shared" si="185"/>
        <v>61814108.496673249</v>
      </c>
      <c r="Q256">
        <f t="shared" si="186"/>
        <v>7862.1948905298223</v>
      </c>
      <c r="R256" s="1">
        <f t="shared" si="187"/>
        <v>15409.901985438451</v>
      </c>
    </row>
    <row r="257" spans="1:20" x14ac:dyDescent="0.25">
      <c r="A257" t="s">
        <v>150</v>
      </c>
      <c r="B257">
        <v>2001</v>
      </c>
      <c r="C257" t="s">
        <v>26</v>
      </c>
      <c r="D257" s="18">
        <v>8166</v>
      </c>
      <c r="E257" s="1"/>
      <c r="F257" s="1"/>
      <c r="G257" s="1"/>
      <c r="H257" s="1"/>
      <c r="I257" s="26">
        <v>0.36107098451259839</v>
      </c>
      <c r="J257" s="26">
        <v>1.0915193E-2</v>
      </c>
      <c r="K257" s="18">
        <f t="shared" si="184"/>
        <v>22616.051552918605</v>
      </c>
      <c r="L257" s="1">
        <f t="shared" si="180"/>
        <v>42823268.297247358</v>
      </c>
      <c r="M257">
        <f t="shared" si="166"/>
        <v>6543.9489833927764</v>
      </c>
      <c r="N257" s="1">
        <f t="shared" si="167"/>
        <v>12826.140007449842</v>
      </c>
      <c r="O257" s="29">
        <f t="shared" si="183"/>
        <v>14450.051552918605</v>
      </c>
      <c r="P257" s="1">
        <f t="shared" si="185"/>
        <v>42823268.297247358</v>
      </c>
      <c r="Q257">
        <f t="shared" si="186"/>
        <v>6543.9489833927764</v>
      </c>
      <c r="R257" s="1">
        <f t="shared" si="187"/>
        <v>12826.140007449842</v>
      </c>
    </row>
    <row r="258" spans="1:20" x14ac:dyDescent="0.25">
      <c r="A258" t="s">
        <v>150</v>
      </c>
      <c r="B258">
        <v>2002</v>
      </c>
      <c r="C258" t="s">
        <v>26</v>
      </c>
      <c r="D258" s="18">
        <v>8332</v>
      </c>
      <c r="E258" s="1"/>
      <c r="F258" s="1"/>
      <c r="G258" s="1"/>
      <c r="H258" s="1"/>
      <c r="I258" s="26">
        <v>0.36107098451259839</v>
      </c>
      <c r="J258" s="26">
        <v>1.0915193E-2</v>
      </c>
      <c r="K258" s="18">
        <f t="shared" si="184"/>
        <v>23075.794947210117</v>
      </c>
      <c r="L258" s="1">
        <f t="shared" si="180"/>
        <v>44582003.457398176</v>
      </c>
      <c r="M258">
        <f t="shared" si="166"/>
        <v>6676.9756220461204</v>
      </c>
      <c r="N258" s="1">
        <f t="shared" si="167"/>
        <v>13086.872219210396</v>
      </c>
      <c r="O258" s="29">
        <f t="shared" si="183"/>
        <v>14743.794947210117</v>
      </c>
      <c r="P258" s="1">
        <f t="shared" si="185"/>
        <v>44582003.457398176</v>
      </c>
      <c r="Q258">
        <f t="shared" si="186"/>
        <v>6676.9756220461204</v>
      </c>
      <c r="R258" s="1">
        <f t="shared" si="187"/>
        <v>13086.872219210396</v>
      </c>
    </row>
    <row r="259" spans="1:20" x14ac:dyDescent="0.25">
      <c r="A259" t="s">
        <v>150</v>
      </c>
      <c r="B259">
        <v>2003</v>
      </c>
      <c r="C259" t="s">
        <v>26</v>
      </c>
      <c r="D259" s="18">
        <v>8078</v>
      </c>
      <c r="E259" s="1"/>
      <c r="F259" s="1"/>
      <c r="G259" s="16"/>
      <c r="H259" s="1"/>
      <c r="I259" s="26">
        <v>0.36107098451259839</v>
      </c>
      <c r="J259" s="26">
        <v>1.0915193E-2</v>
      </c>
      <c r="K259" s="18">
        <f t="shared" si="184"/>
        <v>22372.332163173705</v>
      </c>
      <c r="L259" s="1">
        <f t="shared" ref="L259:L281" si="194">(D259^2)*J259*(1/(I259^4))</f>
        <v>41905280.915479615</v>
      </c>
      <c r="M259">
        <f t="shared" ref="M259:M316" si="195">SQRT(L259)</f>
        <v>6473.4288376006434</v>
      </c>
      <c r="N259" s="1">
        <f t="shared" ref="N259:N316" si="196">(1.96*M259)</f>
        <v>12687.92052169726</v>
      </c>
      <c r="O259" s="29">
        <f t="shared" si="183"/>
        <v>14294.332163173705</v>
      </c>
      <c r="P259" s="1">
        <f t="shared" si="185"/>
        <v>41905280.915479615</v>
      </c>
      <c r="Q259">
        <f t="shared" si="186"/>
        <v>6473.4288376006434</v>
      </c>
      <c r="R259" s="1">
        <f t="shared" si="187"/>
        <v>12687.92052169726</v>
      </c>
      <c r="T259" s="2"/>
    </row>
    <row r="260" spans="1:20" x14ac:dyDescent="0.25">
      <c r="A260" t="s">
        <v>150</v>
      </c>
      <c r="B260">
        <v>2004</v>
      </c>
      <c r="C260" t="s">
        <v>26</v>
      </c>
      <c r="D260" s="18">
        <v>6002</v>
      </c>
      <c r="E260" s="1"/>
      <c r="F260" s="1"/>
      <c r="G260" s="16"/>
      <c r="H260" s="1"/>
      <c r="I260" s="26">
        <v>0.36107098451259839</v>
      </c>
      <c r="J260" s="26">
        <v>1.0915193E-2</v>
      </c>
      <c r="K260" s="18">
        <f t="shared" si="184"/>
        <v>16622.770196009977</v>
      </c>
      <c r="L260" s="1">
        <f t="shared" si="194"/>
        <v>23134123.027768828</v>
      </c>
      <c r="M260">
        <f t="shared" si="195"/>
        <v>4809.7944891407606</v>
      </c>
      <c r="N260" s="1">
        <f t="shared" si="196"/>
        <v>9427.1971987158904</v>
      </c>
      <c r="O260" s="29">
        <f t="shared" si="183"/>
        <v>10620.770196009977</v>
      </c>
      <c r="P260" s="1">
        <f t="shared" si="185"/>
        <v>23134123.027768828</v>
      </c>
      <c r="Q260">
        <f t="shared" si="186"/>
        <v>4809.7944891407606</v>
      </c>
      <c r="R260" s="1">
        <f t="shared" si="187"/>
        <v>9427.1971987158904</v>
      </c>
      <c r="T260" s="2"/>
    </row>
    <row r="261" spans="1:20" x14ac:dyDescent="0.25">
      <c r="A261" t="s">
        <v>150</v>
      </c>
      <c r="B261">
        <v>2005</v>
      </c>
      <c r="C261" t="s">
        <v>26</v>
      </c>
      <c r="D261" s="18">
        <v>9401</v>
      </c>
      <c r="E261" s="1"/>
      <c r="F261" s="1"/>
      <c r="G261" s="16"/>
      <c r="H261" s="1"/>
      <c r="I261" s="26">
        <v>0.36107098451259839</v>
      </c>
      <c r="J261" s="26">
        <v>1.0915193E-2</v>
      </c>
      <c r="K261" s="18">
        <f t="shared" si="184"/>
        <v>26036.431624906661</v>
      </c>
      <c r="L261" s="1">
        <f t="shared" si="194"/>
        <v>56755658.12675067</v>
      </c>
      <c r="M261">
        <f t="shared" si="195"/>
        <v>7533.635120361927</v>
      </c>
      <c r="N261" s="1">
        <f t="shared" si="196"/>
        <v>14765.924835909376</v>
      </c>
      <c r="O261" s="29">
        <f t="shared" si="183"/>
        <v>16635.431624906661</v>
      </c>
      <c r="P261" s="1">
        <f t="shared" si="185"/>
        <v>56755658.12675067</v>
      </c>
      <c r="Q261">
        <f t="shared" si="186"/>
        <v>7533.635120361927</v>
      </c>
      <c r="R261" s="1">
        <f t="shared" si="187"/>
        <v>14765.924835909376</v>
      </c>
      <c r="T261" s="2"/>
    </row>
    <row r="262" spans="1:20" x14ac:dyDescent="0.25">
      <c r="A262" t="s">
        <v>150</v>
      </c>
      <c r="B262">
        <v>2006</v>
      </c>
      <c r="C262" t="s">
        <v>26</v>
      </c>
      <c r="D262" s="18">
        <v>6626</v>
      </c>
      <c r="E262" s="1"/>
      <c r="F262" s="1"/>
      <c r="G262" s="16"/>
      <c r="H262" s="1"/>
      <c r="I262" s="26">
        <v>0.36107098451259839</v>
      </c>
      <c r="J262" s="26">
        <v>1.0915193E-2</v>
      </c>
      <c r="K262" s="18">
        <f t="shared" si="184"/>
        <v>18350.962232382888</v>
      </c>
      <c r="L262" s="1">
        <f t="shared" si="194"/>
        <v>28194469.131746352</v>
      </c>
      <c r="M262">
        <f t="shared" si="195"/>
        <v>5309.8464320304356</v>
      </c>
      <c r="N262" s="1">
        <f t="shared" si="196"/>
        <v>10407.299006779653</v>
      </c>
      <c r="O262" s="29">
        <f t="shared" si="183"/>
        <v>11724.962232382888</v>
      </c>
      <c r="P262" s="1">
        <f t="shared" si="185"/>
        <v>28194469.131746352</v>
      </c>
      <c r="Q262">
        <f t="shared" si="186"/>
        <v>5309.8464320304356</v>
      </c>
      <c r="R262" s="1">
        <f t="shared" si="187"/>
        <v>10407.299006779653</v>
      </c>
      <c r="T262" s="2"/>
    </row>
    <row r="263" spans="1:20" x14ac:dyDescent="0.25">
      <c r="A263" t="s">
        <v>150</v>
      </c>
      <c r="B263">
        <v>2007</v>
      </c>
      <c r="C263" t="s">
        <v>26</v>
      </c>
      <c r="D263" s="18">
        <v>3895</v>
      </c>
      <c r="E263" s="1"/>
      <c r="F263" s="1"/>
      <c r="G263" s="16"/>
      <c r="H263" s="1"/>
      <c r="I263" s="26">
        <v>0.36107098451259839</v>
      </c>
      <c r="J263" s="26">
        <v>1.0915193E-2</v>
      </c>
      <c r="K263" s="18">
        <f t="shared" si="184"/>
        <v>10787.352534731564</v>
      </c>
      <c r="L263" s="1">
        <f t="shared" si="194"/>
        <v>9742624.9121934529</v>
      </c>
      <c r="M263">
        <f t="shared" si="195"/>
        <v>3121.3178165950121</v>
      </c>
      <c r="N263" s="1">
        <f t="shared" si="196"/>
        <v>6117.7829205262233</v>
      </c>
      <c r="O263" s="29">
        <f t="shared" si="183"/>
        <v>6892.3525347315644</v>
      </c>
      <c r="P263" s="1">
        <f t="shared" si="185"/>
        <v>9742624.9121934529</v>
      </c>
      <c r="Q263">
        <f t="shared" si="186"/>
        <v>3121.3178165950121</v>
      </c>
      <c r="R263" s="1">
        <f t="shared" si="187"/>
        <v>6117.7829205262233</v>
      </c>
      <c r="T263" s="2"/>
    </row>
    <row r="264" spans="1:20" x14ac:dyDescent="0.25">
      <c r="A264" t="s">
        <v>150</v>
      </c>
      <c r="B264">
        <v>2008</v>
      </c>
      <c r="C264" t="s">
        <v>26</v>
      </c>
      <c r="D264" s="18">
        <v>3127</v>
      </c>
      <c r="E264" s="1"/>
      <c r="F264" s="1"/>
      <c r="G264" s="16"/>
      <c r="H264" s="1"/>
      <c r="I264" s="26">
        <v>0.36107098451259839</v>
      </c>
      <c r="J264" s="26">
        <v>1.0915193E-2</v>
      </c>
      <c r="K264" s="18">
        <f t="shared" si="184"/>
        <v>8660.3469515033648</v>
      </c>
      <c r="L264" s="1">
        <f t="shared" si="194"/>
        <v>6279380.8058480714</v>
      </c>
      <c r="M264">
        <f t="shared" si="195"/>
        <v>2505.8692715000261</v>
      </c>
      <c r="N264" s="1">
        <f t="shared" si="196"/>
        <v>4911.5037721400513</v>
      </c>
      <c r="O264" s="29">
        <f t="shared" si="183"/>
        <v>5533.3469515033648</v>
      </c>
      <c r="P264" s="1">
        <f t="shared" si="185"/>
        <v>6279380.8058480714</v>
      </c>
      <c r="Q264">
        <f t="shared" si="186"/>
        <v>2505.8692715000261</v>
      </c>
      <c r="R264" s="1">
        <f t="shared" si="187"/>
        <v>4911.5037721400513</v>
      </c>
      <c r="T264" s="2"/>
    </row>
    <row r="265" spans="1:20" x14ac:dyDescent="0.25">
      <c r="A265" t="s">
        <v>150</v>
      </c>
      <c r="B265">
        <v>2009</v>
      </c>
      <c r="C265" t="s">
        <v>26</v>
      </c>
      <c r="D265" s="18">
        <v>1615</v>
      </c>
      <c r="E265" s="1"/>
      <c r="F265" s="1"/>
      <c r="G265" s="16"/>
      <c r="H265" s="1"/>
      <c r="I265" s="26">
        <v>0.36107098451259839</v>
      </c>
      <c r="J265" s="26">
        <v>1.0915193E-2</v>
      </c>
      <c r="K265" s="18">
        <f t="shared" si="184"/>
        <v>4472.804709522844</v>
      </c>
      <c r="L265" s="1">
        <f t="shared" si="194"/>
        <v>1674966.4483188028</v>
      </c>
      <c r="M265">
        <f t="shared" si="195"/>
        <v>1294.2049483442731</v>
      </c>
      <c r="N265" s="1">
        <f t="shared" si="196"/>
        <v>2536.6416987547755</v>
      </c>
      <c r="O265" s="29">
        <f t="shared" si="183"/>
        <v>2857.804709522844</v>
      </c>
      <c r="P265" s="1">
        <f t="shared" si="185"/>
        <v>1674966.4483188028</v>
      </c>
      <c r="Q265">
        <f t="shared" si="186"/>
        <v>1294.2049483442731</v>
      </c>
      <c r="R265" s="1">
        <f t="shared" si="187"/>
        <v>2536.6416987547755</v>
      </c>
      <c r="T265" s="2"/>
    </row>
    <row r="266" spans="1:20" x14ac:dyDescent="0.25">
      <c r="A266" t="s">
        <v>150</v>
      </c>
      <c r="B266">
        <v>2010</v>
      </c>
      <c r="C266" t="s">
        <v>26</v>
      </c>
      <c r="D266" s="18">
        <v>3026</v>
      </c>
      <c r="E266" s="1"/>
      <c r="F266" s="1"/>
      <c r="G266" s="16"/>
      <c r="H266" s="1"/>
      <c r="I266" s="26">
        <v>0.36107098451259839</v>
      </c>
      <c r="J266" s="26">
        <v>1.0915193E-2</v>
      </c>
      <c r="K266" s="18">
        <f t="shared" si="184"/>
        <v>8380.623561000697</v>
      </c>
      <c r="L266" s="1">
        <f t="shared" si="194"/>
        <v>5880292.1826629303</v>
      </c>
      <c r="M266">
        <f t="shared" si="195"/>
        <v>2424.9313768976908</v>
      </c>
      <c r="N266" s="1">
        <f t="shared" si="196"/>
        <v>4752.8654987194741</v>
      </c>
      <c r="O266" s="29">
        <f t="shared" si="183"/>
        <v>5354.623561000697</v>
      </c>
      <c r="P266" s="1">
        <f t="shared" si="185"/>
        <v>5880292.1826629303</v>
      </c>
      <c r="Q266">
        <f t="shared" si="186"/>
        <v>2424.9313768976908</v>
      </c>
      <c r="R266" s="1">
        <f t="shared" si="187"/>
        <v>4752.8654987194741</v>
      </c>
      <c r="T266" s="2"/>
    </row>
    <row r="267" spans="1:20" x14ac:dyDescent="0.25">
      <c r="A267" t="s">
        <v>150</v>
      </c>
      <c r="B267">
        <v>2011</v>
      </c>
      <c r="C267" t="s">
        <v>26</v>
      </c>
      <c r="D267" s="18">
        <v>1401</v>
      </c>
      <c r="E267" s="1">
        <v>5103</v>
      </c>
      <c r="F267" s="1">
        <v>4278889.3409639662</v>
      </c>
      <c r="G267" s="1">
        <v>11028</v>
      </c>
      <c r="H267" s="1">
        <v>13086786.423362369</v>
      </c>
      <c r="I267" s="82">
        <f t="shared" ref="I267:I274" si="197">E267/(E267+G267)</f>
        <v>0.31634740561651481</v>
      </c>
      <c r="J267" s="82">
        <f t="shared" ref="J267:J274" si="198">((((E267)^2*H267)+((G267)^2*F267))/(E267+G267)^4)</f>
        <v>1.2718768521511558E-2</v>
      </c>
      <c r="K267" s="18">
        <f t="shared" si="184"/>
        <v>4428.6754850088182</v>
      </c>
      <c r="L267" s="1">
        <f t="shared" si="194"/>
        <v>2492666.7772778664</v>
      </c>
      <c r="M267">
        <f t="shared" si="195"/>
        <v>1578.8181583950275</v>
      </c>
      <c r="N267" s="1">
        <f t="shared" si="196"/>
        <v>3094.4835904542538</v>
      </c>
      <c r="O267" s="29">
        <f t="shared" si="183"/>
        <v>3027.6754850088182</v>
      </c>
      <c r="P267" s="1">
        <f t="shared" si="185"/>
        <v>2492666.7772778664</v>
      </c>
      <c r="Q267">
        <f t="shared" si="186"/>
        <v>1578.8181583950275</v>
      </c>
      <c r="R267" s="1">
        <f t="shared" si="187"/>
        <v>3094.4835904542538</v>
      </c>
    </row>
    <row r="268" spans="1:20" x14ac:dyDescent="0.25">
      <c r="A268" t="s">
        <v>150</v>
      </c>
      <c r="B268">
        <v>2012</v>
      </c>
      <c r="C268" t="s">
        <v>26</v>
      </c>
      <c r="D268" s="18">
        <v>1982</v>
      </c>
      <c r="E268" s="1">
        <v>6143</v>
      </c>
      <c r="F268" s="1">
        <v>8296035.86126527</v>
      </c>
      <c r="G268" s="1">
        <v>10254</v>
      </c>
      <c r="H268" s="1">
        <v>10869127.882177208</v>
      </c>
      <c r="I268" s="82">
        <f t="shared" si="197"/>
        <v>0.37464170275050312</v>
      </c>
      <c r="J268" s="82">
        <f t="shared" si="198"/>
        <v>1.7741124772011063E-2</v>
      </c>
      <c r="K268" s="18">
        <f t="shared" si="184"/>
        <v>5290.3880839980466</v>
      </c>
      <c r="L268" s="1">
        <f t="shared" si="194"/>
        <v>3537724.2288436573</v>
      </c>
      <c r="M268">
        <f t="shared" si="195"/>
        <v>1880.8838956308966</v>
      </c>
      <c r="N268" s="1">
        <f t="shared" si="196"/>
        <v>3686.5324354365575</v>
      </c>
      <c r="O268" s="29">
        <f t="shared" si="183"/>
        <v>3308.3880839980466</v>
      </c>
      <c r="P268" s="1">
        <f t="shared" si="185"/>
        <v>3537724.2288436573</v>
      </c>
      <c r="Q268">
        <f t="shared" si="186"/>
        <v>1880.8838956308966</v>
      </c>
      <c r="R268" s="1">
        <f t="shared" si="187"/>
        <v>3686.5324354365575</v>
      </c>
    </row>
    <row r="269" spans="1:20" x14ac:dyDescent="0.25">
      <c r="A269" t="s">
        <v>150</v>
      </c>
      <c r="B269">
        <v>2013</v>
      </c>
      <c r="C269" t="s">
        <v>26</v>
      </c>
      <c r="D269" s="18">
        <v>2044</v>
      </c>
      <c r="E269" s="1">
        <v>5143</v>
      </c>
      <c r="F269" s="1">
        <v>9264782.1911912225</v>
      </c>
      <c r="G269" s="1">
        <v>19857</v>
      </c>
      <c r="H269" s="1">
        <v>35987242.087667599</v>
      </c>
      <c r="I269" s="82">
        <f t="shared" si="197"/>
        <v>0.20571999999999999</v>
      </c>
      <c r="J269" s="82">
        <f t="shared" si="198"/>
        <v>1.1788765412772885E-2</v>
      </c>
      <c r="K269" s="18">
        <f t="shared" si="184"/>
        <v>9935.8351156912322</v>
      </c>
      <c r="L269" s="1">
        <f t="shared" si="194"/>
        <v>27499452.414966449</v>
      </c>
      <c r="M269">
        <f t="shared" si="195"/>
        <v>5243.9920304064581</v>
      </c>
      <c r="N269" s="1">
        <f t="shared" si="196"/>
        <v>10278.224379596657</v>
      </c>
      <c r="O269" s="29">
        <f t="shared" si="183"/>
        <v>7891.8351156912322</v>
      </c>
      <c r="P269" s="1">
        <f t="shared" si="185"/>
        <v>27499452.414966449</v>
      </c>
      <c r="Q269">
        <f t="shared" si="186"/>
        <v>5243.9920304064581</v>
      </c>
      <c r="R269" s="1">
        <f t="shared" si="187"/>
        <v>10278.224379596657</v>
      </c>
    </row>
    <row r="270" spans="1:20" x14ac:dyDescent="0.25">
      <c r="A270" t="s">
        <v>150</v>
      </c>
      <c r="B270">
        <v>2014</v>
      </c>
      <c r="C270" t="s">
        <v>26</v>
      </c>
      <c r="D270" s="18">
        <v>2308</v>
      </c>
      <c r="E270" s="1">
        <v>10435</v>
      </c>
      <c r="F270" s="1">
        <v>14459575.30219619</v>
      </c>
      <c r="G270" s="1">
        <v>21328</v>
      </c>
      <c r="H270" s="1">
        <v>31689712.902802799</v>
      </c>
      <c r="I270" s="82">
        <f t="shared" si="197"/>
        <v>0.32852690237068288</v>
      </c>
      <c r="J270" s="82">
        <f t="shared" si="198"/>
        <v>9.8521777556282442E-3</v>
      </c>
      <c r="K270" s="18">
        <f t="shared" si="184"/>
        <v>7025.2998562529947</v>
      </c>
      <c r="L270" s="1">
        <f t="shared" si="194"/>
        <v>4505262.4204985779</v>
      </c>
      <c r="M270">
        <f t="shared" si="195"/>
        <v>2122.5603455493506</v>
      </c>
      <c r="N270" s="1">
        <f t="shared" si="196"/>
        <v>4160.2182772767273</v>
      </c>
      <c r="O270" s="29">
        <f t="shared" si="183"/>
        <v>4717.2998562529947</v>
      </c>
      <c r="P270" s="1">
        <f t="shared" si="185"/>
        <v>4505262.4204985779</v>
      </c>
      <c r="Q270">
        <f t="shared" si="186"/>
        <v>2122.5603455493506</v>
      </c>
      <c r="R270" s="1">
        <f t="shared" si="187"/>
        <v>4160.2182772767273</v>
      </c>
    </row>
    <row r="271" spans="1:20" x14ac:dyDescent="0.25">
      <c r="A271" t="s">
        <v>150</v>
      </c>
      <c r="B271">
        <v>2015</v>
      </c>
      <c r="C271" t="s">
        <v>26</v>
      </c>
      <c r="D271" s="18">
        <v>3002</v>
      </c>
      <c r="E271" s="1">
        <v>12791</v>
      </c>
      <c r="F271" s="1">
        <v>15179087.334277289</v>
      </c>
      <c r="G271" s="1">
        <v>14352</v>
      </c>
      <c r="H271" s="1">
        <v>22755538.069073085</v>
      </c>
      <c r="I271" s="82">
        <f t="shared" si="197"/>
        <v>0.47124488818479904</v>
      </c>
      <c r="J271" s="82">
        <f t="shared" si="198"/>
        <v>1.2619282580116532E-2</v>
      </c>
      <c r="K271" s="18">
        <f t="shared" si="184"/>
        <v>6370.3608787428657</v>
      </c>
      <c r="L271" s="1">
        <f t="shared" si="194"/>
        <v>2306053.7852344951</v>
      </c>
      <c r="M271">
        <f t="shared" si="195"/>
        <v>1518.569651097537</v>
      </c>
      <c r="N271" s="1">
        <f t="shared" si="196"/>
        <v>2976.3965161511724</v>
      </c>
      <c r="O271" s="29">
        <f t="shared" si="183"/>
        <v>3368.3608787428657</v>
      </c>
      <c r="P271" s="1">
        <f t="shared" si="185"/>
        <v>2306053.7852344951</v>
      </c>
      <c r="Q271">
        <f t="shared" si="186"/>
        <v>1518.569651097537</v>
      </c>
      <c r="R271" s="1">
        <f t="shared" si="187"/>
        <v>2976.3965161511724</v>
      </c>
    </row>
    <row r="272" spans="1:20" x14ac:dyDescent="0.25">
      <c r="A272" t="s">
        <v>150</v>
      </c>
      <c r="B272">
        <v>2016</v>
      </c>
      <c r="C272" t="s">
        <v>26</v>
      </c>
      <c r="D272" s="18">
        <v>2634</v>
      </c>
      <c r="E272" s="1">
        <v>9104</v>
      </c>
      <c r="F272" s="1">
        <v>19545469.722485486</v>
      </c>
      <c r="G272" s="1">
        <v>16191</v>
      </c>
      <c r="H272" s="1">
        <v>17109280.145145152</v>
      </c>
      <c r="I272" s="82">
        <f t="shared" si="197"/>
        <v>0.35991302628978061</v>
      </c>
      <c r="J272" s="82">
        <f t="shared" si="198"/>
        <v>1.5979525265430585E-2</v>
      </c>
      <c r="K272" s="18">
        <f t="shared" si="184"/>
        <v>7318.4347539543051</v>
      </c>
      <c r="L272" s="1">
        <f t="shared" si="194"/>
        <v>6607012.8698088462</v>
      </c>
      <c r="M272">
        <f t="shared" si="195"/>
        <v>2570.411031296132</v>
      </c>
      <c r="N272" s="1">
        <f t="shared" si="196"/>
        <v>5038.0056213404187</v>
      </c>
      <c r="O272" s="29">
        <f t="shared" si="183"/>
        <v>4684.4347539543051</v>
      </c>
      <c r="P272" s="1">
        <f t="shared" si="185"/>
        <v>6607012.8698088462</v>
      </c>
      <c r="Q272">
        <f t="shared" si="186"/>
        <v>2570.411031296132</v>
      </c>
      <c r="R272" s="1">
        <f t="shared" si="187"/>
        <v>5038.0056213404187</v>
      </c>
    </row>
    <row r="273" spans="1:20" x14ac:dyDescent="0.25">
      <c r="A273" t="s">
        <v>150</v>
      </c>
      <c r="B273">
        <v>2017</v>
      </c>
      <c r="C273" t="s">
        <v>26</v>
      </c>
      <c r="D273" s="18">
        <v>5303</v>
      </c>
      <c r="E273" s="1">
        <v>9765</v>
      </c>
      <c r="F273" s="1">
        <v>12441996.569729762</v>
      </c>
      <c r="G273" s="1">
        <v>18910</v>
      </c>
      <c r="H273" s="1">
        <v>22665404.957748782</v>
      </c>
      <c r="I273" s="82">
        <f t="shared" si="197"/>
        <v>0.34054054054054056</v>
      </c>
      <c r="J273" s="82">
        <f t="shared" si="198"/>
        <v>9.7771521013241842E-3</v>
      </c>
      <c r="K273" s="18">
        <f t="shared" si="184"/>
        <v>15572.301587301587</v>
      </c>
      <c r="L273" s="1">
        <f t="shared" si="194"/>
        <v>20444681.136453528</v>
      </c>
      <c r="M273">
        <f t="shared" si="195"/>
        <v>4521.5794957573762</v>
      </c>
      <c r="N273" s="1">
        <f t="shared" si="196"/>
        <v>8862.2958116844566</v>
      </c>
      <c r="O273" s="29">
        <f t="shared" si="183"/>
        <v>10269.301587301587</v>
      </c>
      <c r="P273" s="1">
        <f t="shared" si="185"/>
        <v>20444681.136453528</v>
      </c>
      <c r="Q273">
        <f t="shared" si="186"/>
        <v>4521.5794957573762</v>
      </c>
      <c r="R273" s="1">
        <f t="shared" si="187"/>
        <v>8862.2958116844566</v>
      </c>
    </row>
    <row r="274" spans="1:20" x14ac:dyDescent="0.25">
      <c r="A274" t="s">
        <v>150</v>
      </c>
      <c r="B274">
        <v>2018</v>
      </c>
      <c r="C274" t="s">
        <v>26</v>
      </c>
      <c r="D274" s="18">
        <v>12062</v>
      </c>
      <c r="E274" s="1">
        <v>14044</v>
      </c>
      <c r="F274" s="1">
        <v>16042905.51621823</v>
      </c>
      <c r="G274" s="1">
        <v>14522</v>
      </c>
      <c r="H274" s="1">
        <v>14076332.612203192</v>
      </c>
      <c r="I274" s="82">
        <f t="shared" si="197"/>
        <v>0.49163341034796609</v>
      </c>
      <c r="J274" s="82">
        <f t="shared" si="198"/>
        <v>9.2502697114247995E-3</v>
      </c>
      <c r="K274" s="18">
        <f t="shared" si="184"/>
        <v>24534.540871546567</v>
      </c>
      <c r="L274" s="1">
        <f t="shared" si="194"/>
        <v>23037083.064362518</v>
      </c>
      <c r="M274">
        <f t="shared" si="195"/>
        <v>4799.6961429201456</v>
      </c>
      <c r="N274" s="1">
        <f t="shared" si="196"/>
        <v>9407.404440123486</v>
      </c>
      <c r="O274" s="29">
        <f t="shared" si="183"/>
        <v>12472.540871546567</v>
      </c>
      <c r="P274" s="1">
        <f t="shared" si="185"/>
        <v>23037083.064362518</v>
      </c>
      <c r="Q274">
        <f t="shared" si="186"/>
        <v>4799.6961429201456</v>
      </c>
      <c r="R274" s="1">
        <f t="shared" si="187"/>
        <v>9407.404440123486</v>
      </c>
    </row>
    <row r="275" spans="1:20" x14ac:dyDescent="0.25">
      <c r="A275" t="s">
        <v>150</v>
      </c>
      <c r="B275">
        <v>2019</v>
      </c>
      <c r="C275" t="s">
        <v>26</v>
      </c>
      <c r="D275" s="18">
        <v>10177</v>
      </c>
      <c r="E275" s="1">
        <v>7591</v>
      </c>
      <c r="F275" s="1">
        <v>7460659.6113503464</v>
      </c>
      <c r="G275" s="1">
        <v>23388</v>
      </c>
      <c r="H275" s="1">
        <v>47407280.728123136</v>
      </c>
      <c r="I275" s="82">
        <f t="shared" ref="I275" si="199">E275/(E275+G275)</f>
        <v>0.2450369605216437</v>
      </c>
      <c r="J275" s="82">
        <f t="shared" ref="J275" si="200">((((E275)^2*H275)+((G275)^2*F275))/(E275+G275)^4)</f>
        <v>7.3969347942795718E-3</v>
      </c>
      <c r="K275" s="18">
        <f t="shared" ref="K275" si="201">D275/I275</f>
        <v>41532.50994598867</v>
      </c>
      <c r="L275" s="1">
        <f t="shared" ref="L275" si="202">(D275^2)*J275*(1/(I275^4))</f>
        <v>212502944.55987427</v>
      </c>
      <c r="M275">
        <f t="shared" ref="M275" si="203">SQRT(L275)</f>
        <v>14577.48073433384</v>
      </c>
      <c r="N275" s="1">
        <f t="shared" ref="N275" si="204">(1.96*M275)</f>
        <v>28571.862239294325</v>
      </c>
      <c r="O275" s="29">
        <f t="shared" ref="O275" si="205">K275-D275</f>
        <v>31355.50994598867</v>
      </c>
      <c r="P275" s="1">
        <f t="shared" ref="P275" si="206">L275</f>
        <v>212502944.55987427</v>
      </c>
      <c r="Q275">
        <f t="shared" ref="Q275" si="207">SQRT(P275)</f>
        <v>14577.48073433384</v>
      </c>
      <c r="R275" s="1">
        <f t="shared" ref="R275" si="208">(1.96*Q275)</f>
        <v>28571.862239294325</v>
      </c>
    </row>
    <row r="276" spans="1:20" x14ac:dyDescent="0.25">
      <c r="A276" t="s">
        <v>150</v>
      </c>
      <c r="B276">
        <v>1999</v>
      </c>
      <c r="C276" t="s">
        <v>27</v>
      </c>
      <c r="D276" s="18">
        <v>4102</v>
      </c>
      <c r="E276" s="1"/>
      <c r="F276" s="1"/>
      <c r="G276" s="1"/>
      <c r="H276" s="1"/>
      <c r="I276" s="26">
        <v>0.51011550037460196</v>
      </c>
      <c r="J276" s="26">
        <v>3.2860561000000003E-2</v>
      </c>
      <c r="K276" s="18">
        <f t="shared" si="184"/>
        <v>8041.3161274019458</v>
      </c>
      <c r="L276" s="1">
        <f t="shared" si="194"/>
        <v>8165677.1442993488</v>
      </c>
      <c r="M276">
        <f t="shared" si="195"/>
        <v>2857.5648976531311</v>
      </c>
      <c r="N276" s="1">
        <f t="shared" si="196"/>
        <v>5600.827199400137</v>
      </c>
      <c r="O276" s="29">
        <f t="shared" si="183"/>
        <v>3939.3161274019458</v>
      </c>
      <c r="P276" s="1">
        <f t="shared" si="185"/>
        <v>8165677.1442993488</v>
      </c>
      <c r="Q276">
        <f t="shared" si="186"/>
        <v>2857.5648976531311</v>
      </c>
      <c r="R276" s="1">
        <f t="shared" si="187"/>
        <v>5600.827199400137</v>
      </c>
    </row>
    <row r="277" spans="1:20" x14ac:dyDescent="0.25">
      <c r="A277" t="s">
        <v>150</v>
      </c>
      <c r="B277">
        <v>2000</v>
      </c>
      <c r="C277" t="s">
        <v>27</v>
      </c>
      <c r="D277" s="18">
        <v>4468</v>
      </c>
      <c r="E277" s="1"/>
      <c r="F277" s="1"/>
      <c r="G277" s="1"/>
      <c r="H277" s="1"/>
      <c r="I277" s="26">
        <v>0.51011550037460196</v>
      </c>
      <c r="J277" s="26">
        <v>3.2860561000000003E-2</v>
      </c>
      <c r="K277" s="18">
        <f t="shared" si="184"/>
        <v>8758.8006965460499</v>
      </c>
      <c r="L277" s="1">
        <f t="shared" si="194"/>
        <v>9687845.8883965574</v>
      </c>
      <c r="M277">
        <f t="shared" si="195"/>
        <v>3112.530463850363</v>
      </c>
      <c r="N277" s="1">
        <f t="shared" si="196"/>
        <v>6100.5597091467116</v>
      </c>
      <c r="O277" s="29">
        <f t="shared" si="183"/>
        <v>4290.8006965460499</v>
      </c>
      <c r="P277" s="1">
        <f t="shared" si="185"/>
        <v>9687845.8883965574</v>
      </c>
      <c r="Q277">
        <f t="shared" si="186"/>
        <v>3112.530463850363</v>
      </c>
      <c r="R277" s="1">
        <f t="shared" si="187"/>
        <v>6100.5597091467116</v>
      </c>
    </row>
    <row r="278" spans="1:20" x14ac:dyDescent="0.25">
      <c r="A278" t="s">
        <v>150</v>
      </c>
      <c r="B278">
        <v>2001</v>
      </c>
      <c r="C278" t="s">
        <v>27</v>
      </c>
      <c r="D278" s="18">
        <v>3276</v>
      </c>
      <c r="E278" s="1"/>
      <c r="F278" s="1"/>
      <c r="G278" s="1"/>
      <c r="H278" s="1"/>
      <c r="I278" s="26">
        <v>0.51011550037460196</v>
      </c>
      <c r="J278" s="26">
        <v>3.2860561000000003E-2</v>
      </c>
      <c r="K278" s="18">
        <f t="shared" si="184"/>
        <v>6422.0749959455816</v>
      </c>
      <c r="L278" s="1">
        <f t="shared" si="194"/>
        <v>5208212.2996570161</v>
      </c>
      <c r="M278">
        <f t="shared" si="195"/>
        <v>2282.1508056342414</v>
      </c>
      <c r="N278" s="1">
        <f t="shared" si="196"/>
        <v>4473.0155790431127</v>
      </c>
      <c r="O278" s="29">
        <f t="shared" si="183"/>
        <v>3146.0749959455816</v>
      </c>
      <c r="P278" s="1">
        <f t="shared" si="185"/>
        <v>5208212.2996570161</v>
      </c>
      <c r="Q278">
        <f t="shared" si="186"/>
        <v>2282.1508056342414</v>
      </c>
      <c r="R278" s="1">
        <f t="shared" si="187"/>
        <v>4473.0155790431127</v>
      </c>
    </row>
    <row r="279" spans="1:20" x14ac:dyDescent="0.25">
      <c r="A279" t="s">
        <v>150</v>
      </c>
      <c r="B279">
        <v>2002</v>
      </c>
      <c r="C279" t="s">
        <v>27</v>
      </c>
      <c r="D279" s="18">
        <v>5386</v>
      </c>
      <c r="E279" s="1"/>
      <c r="F279" s="1"/>
      <c r="G279" s="1"/>
      <c r="H279" s="1"/>
      <c r="I279" s="26">
        <v>0.51011550037460196</v>
      </c>
      <c r="J279" s="26">
        <v>3.2860561000000003E-2</v>
      </c>
      <c r="K279" s="18">
        <f t="shared" si="184"/>
        <v>10558.393140464867</v>
      </c>
      <c r="L279" s="1">
        <f t="shared" si="194"/>
        <v>14077761.095969837</v>
      </c>
      <c r="M279">
        <f t="shared" si="195"/>
        <v>3752.0342610335847</v>
      </c>
      <c r="N279" s="1">
        <f t="shared" si="196"/>
        <v>7353.9871516258263</v>
      </c>
      <c r="O279" s="29">
        <f t="shared" si="183"/>
        <v>5172.3931404648665</v>
      </c>
      <c r="P279" s="1">
        <f t="shared" si="185"/>
        <v>14077761.095969837</v>
      </c>
      <c r="Q279">
        <f t="shared" si="186"/>
        <v>3752.0342610335847</v>
      </c>
      <c r="R279" s="1">
        <f t="shared" si="187"/>
        <v>7353.9871516258263</v>
      </c>
    </row>
    <row r="280" spans="1:20" x14ac:dyDescent="0.25">
      <c r="A280" t="s">
        <v>150</v>
      </c>
      <c r="B280">
        <v>2003</v>
      </c>
      <c r="C280" t="s">
        <v>27</v>
      </c>
      <c r="D280" s="18">
        <v>4577</v>
      </c>
      <c r="E280" s="1"/>
      <c r="F280" s="1"/>
      <c r="G280" s="1"/>
      <c r="H280" s="1"/>
      <c r="I280" s="26">
        <v>0.51011550037460196</v>
      </c>
      <c r="J280" s="26">
        <v>3.2860561000000003E-2</v>
      </c>
      <c r="K280" s="18">
        <f t="shared" si="184"/>
        <v>8972.4777950069983</v>
      </c>
      <c r="L280" s="1">
        <f t="shared" si="194"/>
        <v>10166295.230570348</v>
      </c>
      <c r="M280">
        <f t="shared" si="195"/>
        <v>3188.4628319254953</v>
      </c>
      <c r="N280" s="1">
        <f t="shared" si="196"/>
        <v>6249.3871505739708</v>
      </c>
      <c r="O280" s="29">
        <f t="shared" si="183"/>
        <v>4395.4777950069983</v>
      </c>
      <c r="P280" s="1">
        <f t="shared" si="185"/>
        <v>10166295.230570348</v>
      </c>
      <c r="Q280">
        <f t="shared" si="186"/>
        <v>3188.4628319254953</v>
      </c>
      <c r="R280" s="1">
        <f t="shared" si="187"/>
        <v>6249.3871505739708</v>
      </c>
    </row>
    <row r="281" spans="1:20" x14ac:dyDescent="0.25">
      <c r="A281" t="s">
        <v>150</v>
      </c>
      <c r="B281">
        <v>2004</v>
      </c>
      <c r="C281" t="s">
        <v>27</v>
      </c>
      <c r="D281" s="18">
        <v>4886</v>
      </c>
      <c r="E281" s="1"/>
      <c r="F281" s="1"/>
      <c r="G281" s="16"/>
      <c r="H281" s="1"/>
      <c r="I281" s="26">
        <v>0.51011550037460196</v>
      </c>
      <c r="J281" s="26">
        <v>3.2860561000000003E-2</v>
      </c>
      <c r="K281" s="18">
        <f t="shared" si="184"/>
        <v>9578.2229640384958</v>
      </c>
      <c r="L281" s="1">
        <f t="shared" si="194"/>
        <v>11585314.236075029</v>
      </c>
      <c r="M281">
        <f t="shared" si="195"/>
        <v>3403.7206460100438</v>
      </c>
      <c r="N281" s="1">
        <f t="shared" si="196"/>
        <v>6671.292466179686</v>
      </c>
      <c r="O281" s="29">
        <f t="shared" si="183"/>
        <v>4692.2229640384958</v>
      </c>
      <c r="P281" s="1">
        <f t="shared" si="185"/>
        <v>11585314.236075029</v>
      </c>
      <c r="Q281">
        <f t="shared" si="186"/>
        <v>3403.7206460100438</v>
      </c>
      <c r="R281" s="1">
        <f t="shared" si="187"/>
        <v>6671.292466179686</v>
      </c>
      <c r="T281" s="2"/>
    </row>
    <row r="282" spans="1:20" x14ac:dyDescent="0.25">
      <c r="A282" t="s">
        <v>150</v>
      </c>
      <c r="B282">
        <v>2005</v>
      </c>
      <c r="C282" t="s">
        <v>27</v>
      </c>
      <c r="D282" s="18">
        <v>6899</v>
      </c>
      <c r="E282" s="1"/>
      <c r="F282" s="1"/>
      <c r="G282" s="16"/>
      <c r="H282" s="1"/>
      <c r="I282" s="26">
        <v>0.51011550037460196</v>
      </c>
      <c r="J282" s="26">
        <v>3.2860561000000003E-2</v>
      </c>
      <c r="K282" s="18">
        <f t="shared" si="184"/>
        <v>13524.388094331063</v>
      </c>
      <c r="L282" s="1">
        <f t="shared" ref="L282:L302" si="209">(D282^2)*J282*(1/(I282^4))</f>
        <v>23097936.473008603</v>
      </c>
      <c r="M282">
        <f t="shared" si="195"/>
        <v>4806.03126009482</v>
      </c>
      <c r="N282" s="1">
        <f t="shared" si="196"/>
        <v>9419.8212697858471</v>
      </c>
      <c r="O282" s="29">
        <f t="shared" si="183"/>
        <v>6625.3880943310633</v>
      </c>
      <c r="P282" s="1">
        <f t="shared" si="185"/>
        <v>23097936.473008603</v>
      </c>
      <c r="Q282">
        <f t="shared" si="186"/>
        <v>4806.03126009482</v>
      </c>
      <c r="R282" s="1">
        <f t="shared" si="187"/>
        <v>9419.8212697858471</v>
      </c>
      <c r="T282" s="2"/>
    </row>
    <row r="283" spans="1:20" x14ac:dyDescent="0.25">
      <c r="A283" t="s">
        <v>150</v>
      </c>
      <c r="B283">
        <v>2006</v>
      </c>
      <c r="C283" t="s">
        <v>27</v>
      </c>
      <c r="D283" s="18">
        <v>2288</v>
      </c>
      <c r="E283" s="1"/>
      <c r="F283" s="1"/>
      <c r="G283" s="16"/>
      <c r="H283" s="1"/>
      <c r="I283" s="26">
        <v>0.51011550037460196</v>
      </c>
      <c r="J283" s="26">
        <v>3.2860561000000003E-2</v>
      </c>
      <c r="K283" s="18">
        <f t="shared" si="184"/>
        <v>4485.2587273270728</v>
      </c>
      <c r="L283" s="1">
        <f t="shared" si="209"/>
        <v>2540463.3439496052</v>
      </c>
      <c r="M283">
        <f t="shared" si="195"/>
        <v>1593.8831023477239</v>
      </c>
      <c r="N283" s="1">
        <f t="shared" si="196"/>
        <v>3124.0108806015387</v>
      </c>
      <c r="O283" s="29">
        <f t="shared" si="183"/>
        <v>2197.2587273270728</v>
      </c>
      <c r="P283" s="1">
        <f t="shared" si="185"/>
        <v>2540463.3439496052</v>
      </c>
      <c r="Q283">
        <f t="shared" si="186"/>
        <v>1593.8831023477239</v>
      </c>
      <c r="R283" s="1">
        <f t="shared" si="187"/>
        <v>3124.0108806015387</v>
      </c>
      <c r="T283" s="2"/>
    </row>
    <row r="284" spans="1:20" x14ac:dyDescent="0.25">
      <c r="A284" t="s">
        <v>150</v>
      </c>
      <c r="B284">
        <v>2007</v>
      </c>
      <c r="C284" t="s">
        <v>27</v>
      </c>
      <c r="D284" s="18">
        <v>2461</v>
      </c>
      <c r="E284" s="1"/>
      <c r="F284" s="1"/>
      <c r="G284" s="16"/>
      <c r="H284" s="1"/>
      <c r="I284" s="26">
        <v>0.51011550037460196</v>
      </c>
      <c r="J284" s="26">
        <v>3.2860561000000003E-2</v>
      </c>
      <c r="K284" s="18">
        <f t="shared" si="184"/>
        <v>4824.3976083705966</v>
      </c>
      <c r="L284" s="1">
        <f t="shared" si="209"/>
        <v>2939166.0335547063</v>
      </c>
      <c r="M284">
        <f t="shared" si="195"/>
        <v>1714.3996131458694</v>
      </c>
      <c r="N284" s="1">
        <f t="shared" si="196"/>
        <v>3360.2232417659038</v>
      </c>
      <c r="O284" s="29">
        <f t="shared" si="183"/>
        <v>2363.3976083705966</v>
      </c>
      <c r="P284" s="1">
        <f t="shared" si="185"/>
        <v>2939166.0335547063</v>
      </c>
      <c r="Q284">
        <f t="shared" si="186"/>
        <v>1714.3996131458694</v>
      </c>
      <c r="R284" s="1">
        <f t="shared" si="187"/>
        <v>3360.2232417659038</v>
      </c>
      <c r="T284" s="2"/>
    </row>
    <row r="285" spans="1:20" x14ac:dyDescent="0.25">
      <c r="A285" t="s">
        <v>150</v>
      </c>
      <c r="B285">
        <v>2008</v>
      </c>
      <c r="C285" t="s">
        <v>27</v>
      </c>
      <c r="D285" s="18">
        <v>3407</v>
      </c>
      <c r="E285" s="1"/>
      <c r="F285" s="1"/>
      <c r="G285" s="16"/>
      <c r="H285" s="1"/>
      <c r="I285" s="26">
        <v>0.51011550037460196</v>
      </c>
      <c r="J285" s="26">
        <v>3.2860561000000003E-2</v>
      </c>
      <c r="K285" s="18">
        <f t="shared" si="184"/>
        <v>6678.8795821692902</v>
      </c>
      <c r="L285" s="1">
        <f t="shared" si="209"/>
        <v>5633070.1520270882</v>
      </c>
      <c r="M285">
        <f t="shared" si="195"/>
        <v>2373.408972770409</v>
      </c>
      <c r="N285" s="1">
        <f t="shared" si="196"/>
        <v>4651.8815866300019</v>
      </c>
      <c r="O285" s="29">
        <f t="shared" si="183"/>
        <v>3271.8795821692902</v>
      </c>
      <c r="P285" s="1">
        <f t="shared" si="185"/>
        <v>5633070.1520270882</v>
      </c>
      <c r="Q285">
        <f t="shared" si="186"/>
        <v>2373.408972770409</v>
      </c>
      <c r="R285" s="1">
        <f t="shared" si="187"/>
        <v>4651.8815866300019</v>
      </c>
      <c r="T285" s="2"/>
    </row>
    <row r="286" spans="1:20" x14ac:dyDescent="0.25">
      <c r="A286" t="s">
        <v>150</v>
      </c>
      <c r="B286">
        <v>2009</v>
      </c>
      <c r="C286" t="s">
        <v>27</v>
      </c>
      <c r="D286" s="18">
        <v>1253</v>
      </c>
      <c r="E286" s="1"/>
      <c r="F286" s="1"/>
      <c r="G286" s="16"/>
      <c r="H286" s="1"/>
      <c r="I286" s="26">
        <v>0.51011550037460196</v>
      </c>
      <c r="J286" s="26">
        <v>3.2860561000000003E-2</v>
      </c>
      <c r="K286" s="18">
        <f t="shared" si="184"/>
        <v>2456.3064621244853</v>
      </c>
      <c r="L286" s="1">
        <f t="shared" si="209"/>
        <v>761908.87890509923</v>
      </c>
      <c r="M286">
        <f t="shared" si="195"/>
        <v>872.87391924899396</v>
      </c>
      <c r="N286" s="1">
        <f t="shared" si="196"/>
        <v>1710.832881728028</v>
      </c>
      <c r="O286" s="29">
        <f t="shared" si="183"/>
        <v>1203.3064621244853</v>
      </c>
      <c r="P286" s="1">
        <f t="shared" si="185"/>
        <v>761908.87890509923</v>
      </c>
      <c r="Q286">
        <f t="shared" si="186"/>
        <v>872.87391924899396</v>
      </c>
      <c r="R286" s="1">
        <f t="shared" si="187"/>
        <v>1710.832881728028</v>
      </c>
      <c r="T286" s="2"/>
    </row>
    <row r="287" spans="1:20" x14ac:dyDescent="0.25">
      <c r="A287" t="s">
        <v>150</v>
      </c>
      <c r="B287">
        <v>2010</v>
      </c>
      <c r="C287" t="s">
        <v>27</v>
      </c>
      <c r="D287" s="18">
        <v>1252</v>
      </c>
      <c r="E287" s="1"/>
      <c r="F287" s="1"/>
      <c r="G287" s="16"/>
      <c r="H287" s="1"/>
      <c r="I287" s="26">
        <v>0.51011550037460196</v>
      </c>
      <c r="J287" s="26">
        <v>3.2860561000000003E-2</v>
      </c>
      <c r="K287" s="18">
        <f t="shared" si="184"/>
        <v>2454.3461217716322</v>
      </c>
      <c r="L287" s="1">
        <f t="shared" si="209"/>
        <v>760693.22871350334</v>
      </c>
      <c r="M287">
        <f t="shared" si="195"/>
        <v>872.1772920189469</v>
      </c>
      <c r="N287" s="1">
        <f t="shared" si="196"/>
        <v>1709.4674923571358</v>
      </c>
      <c r="O287" s="29">
        <f t="shared" si="183"/>
        <v>1202.3461217716322</v>
      </c>
      <c r="P287" s="1">
        <f t="shared" si="185"/>
        <v>760693.22871350334</v>
      </c>
      <c r="Q287">
        <f t="shared" si="186"/>
        <v>872.1772920189469</v>
      </c>
      <c r="R287" s="1">
        <f t="shared" si="187"/>
        <v>1709.4674923571358</v>
      </c>
      <c r="T287" s="2"/>
    </row>
    <row r="288" spans="1:20" x14ac:dyDescent="0.25">
      <c r="A288" t="s">
        <v>150</v>
      </c>
      <c r="B288">
        <v>2011</v>
      </c>
      <c r="C288" t="s">
        <v>27</v>
      </c>
      <c r="D288" s="18">
        <v>781</v>
      </c>
      <c r="E288" s="1">
        <v>4344</v>
      </c>
      <c r="F288" s="1">
        <v>9319789.6069739424</v>
      </c>
      <c r="G288" s="16">
        <v>7873</v>
      </c>
      <c r="H288" s="1">
        <v>21420466.686954945</v>
      </c>
      <c r="I288" s="82">
        <f t="shared" ref="I288:I296" si="210">E288/(E288+G288)</f>
        <v>0.3555701072276336</v>
      </c>
      <c r="J288" s="82">
        <f t="shared" ref="J288:J295" si="211">((((E288)^2*H288)+((G288)^2*F288))/(E288+G288)^4)</f>
        <v>4.4076260206644395E-2</v>
      </c>
      <c r="K288" s="18">
        <f t="shared" si="184"/>
        <v>2196.472605893186</v>
      </c>
      <c r="L288" s="1">
        <f t="shared" si="209"/>
        <v>1681921.937738688</v>
      </c>
      <c r="M288">
        <f t="shared" si="195"/>
        <v>1296.88933133814</v>
      </c>
      <c r="N288" s="1">
        <f t="shared" si="196"/>
        <v>2541.9030894227544</v>
      </c>
      <c r="O288" s="29">
        <f t="shared" si="183"/>
        <v>1415.472605893186</v>
      </c>
      <c r="P288" s="1">
        <f t="shared" si="185"/>
        <v>1681921.937738688</v>
      </c>
      <c r="Q288">
        <f t="shared" si="186"/>
        <v>1296.88933133814</v>
      </c>
      <c r="R288" s="1">
        <f t="shared" si="187"/>
        <v>2541.9030894227544</v>
      </c>
      <c r="T288" s="2"/>
    </row>
    <row r="289" spans="1:20" x14ac:dyDescent="0.25">
      <c r="A289" t="s">
        <v>150</v>
      </c>
      <c r="B289">
        <v>2012</v>
      </c>
      <c r="C289" t="s">
        <v>27</v>
      </c>
      <c r="D289" s="18">
        <v>863</v>
      </c>
      <c r="E289" s="1">
        <v>6493</v>
      </c>
      <c r="F289" s="1">
        <v>7708312.4040710879</v>
      </c>
      <c r="G289" s="1">
        <v>3714</v>
      </c>
      <c r="H289" s="1">
        <v>8520848.3803673852</v>
      </c>
      <c r="I289" s="82">
        <f t="shared" si="210"/>
        <v>0.63613206622905849</v>
      </c>
      <c r="J289" s="82">
        <f t="shared" si="211"/>
        <v>4.2892474773115669E-2</v>
      </c>
      <c r="K289" s="18">
        <f t="shared" si="184"/>
        <v>1356.6365316494687</v>
      </c>
      <c r="L289" s="1">
        <f t="shared" si="209"/>
        <v>195080.35783049298</v>
      </c>
      <c r="M289">
        <f t="shared" si="195"/>
        <v>441.67902127052963</v>
      </c>
      <c r="N289" s="1">
        <f t="shared" si="196"/>
        <v>865.69088169023803</v>
      </c>
      <c r="O289" s="29">
        <f t="shared" si="183"/>
        <v>493.63653164946868</v>
      </c>
      <c r="P289" s="1">
        <f t="shared" si="185"/>
        <v>195080.35783049298</v>
      </c>
      <c r="Q289">
        <f t="shared" si="186"/>
        <v>441.67902127052963</v>
      </c>
      <c r="R289" s="1">
        <f t="shared" si="187"/>
        <v>865.69088169023803</v>
      </c>
    </row>
    <row r="290" spans="1:20" x14ac:dyDescent="0.25">
      <c r="A290" t="s">
        <v>150</v>
      </c>
      <c r="B290">
        <v>2013</v>
      </c>
      <c r="C290" t="s">
        <v>27</v>
      </c>
      <c r="D290" s="18">
        <v>1075</v>
      </c>
      <c r="E290" s="1">
        <v>3661</v>
      </c>
      <c r="F290" s="1">
        <v>3462903.0912662558</v>
      </c>
      <c r="G290" s="1">
        <v>5052</v>
      </c>
      <c r="H290" s="1">
        <v>3030043.5641351216</v>
      </c>
      <c r="I290" s="82">
        <f t="shared" si="210"/>
        <v>0.42017674738895905</v>
      </c>
      <c r="J290" s="82">
        <f t="shared" si="211"/>
        <v>2.2382002527579149E-2</v>
      </c>
      <c r="K290" s="18">
        <f t="shared" si="184"/>
        <v>2558.4471455886369</v>
      </c>
      <c r="L290" s="1">
        <f t="shared" si="209"/>
        <v>829827.47432759823</v>
      </c>
      <c r="M290">
        <f t="shared" si="195"/>
        <v>910.94866722971733</v>
      </c>
      <c r="N290" s="1">
        <f t="shared" si="196"/>
        <v>1785.4593877702459</v>
      </c>
      <c r="O290" s="29">
        <f t="shared" si="183"/>
        <v>1483.4471455886369</v>
      </c>
      <c r="P290" s="1">
        <f t="shared" si="185"/>
        <v>829827.47432759823</v>
      </c>
      <c r="Q290">
        <f t="shared" si="186"/>
        <v>910.94866722971733</v>
      </c>
      <c r="R290" s="1">
        <f t="shared" si="187"/>
        <v>1785.4593877702459</v>
      </c>
    </row>
    <row r="291" spans="1:20" x14ac:dyDescent="0.25">
      <c r="A291" t="s">
        <v>150</v>
      </c>
      <c r="B291">
        <v>2014</v>
      </c>
      <c r="C291" t="s">
        <v>27</v>
      </c>
      <c r="D291" s="18">
        <v>1870</v>
      </c>
      <c r="E291" s="1">
        <v>3474</v>
      </c>
      <c r="F291" s="1">
        <v>5068577.2556616627</v>
      </c>
      <c r="G291" s="1">
        <v>2219</v>
      </c>
      <c r="H291" s="1">
        <v>2076029.2944304238</v>
      </c>
      <c r="I291" s="82">
        <f t="shared" si="210"/>
        <v>0.61022308097663802</v>
      </c>
      <c r="J291" s="82">
        <f t="shared" si="211"/>
        <v>4.7611621797524768E-2</v>
      </c>
      <c r="K291" s="18">
        <f t="shared" si="184"/>
        <v>3064.4530800230282</v>
      </c>
      <c r="L291" s="1">
        <f t="shared" si="209"/>
        <v>1200719.7854692191</v>
      </c>
      <c r="M291">
        <f t="shared" si="195"/>
        <v>1095.7736013744898</v>
      </c>
      <c r="N291" s="1">
        <f t="shared" si="196"/>
        <v>2147.7162586939999</v>
      </c>
      <c r="O291" s="29">
        <f t="shared" si="183"/>
        <v>1194.4530800230282</v>
      </c>
      <c r="P291" s="1">
        <f t="shared" si="185"/>
        <v>1200719.7854692191</v>
      </c>
      <c r="Q291">
        <f t="shared" si="186"/>
        <v>1095.7736013744898</v>
      </c>
      <c r="R291" s="1">
        <f t="shared" si="187"/>
        <v>2147.7162586939999</v>
      </c>
    </row>
    <row r="292" spans="1:20" x14ac:dyDescent="0.25">
      <c r="A292" t="s">
        <v>150</v>
      </c>
      <c r="B292">
        <v>2015</v>
      </c>
      <c r="C292" t="s">
        <v>27</v>
      </c>
      <c r="D292" s="18">
        <v>1521</v>
      </c>
      <c r="E292" s="1">
        <v>3092</v>
      </c>
      <c r="F292" s="1">
        <v>3659112.2266186099</v>
      </c>
      <c r="G292" s="1">
        <v>4758</v>
      </c>
      <c r="H292" s="1">
        <v>9357046.718218239</v>
      </c>
      <c r="I292" s="82">
        <f t="shared" si="210"/>
        <v>0.39388535031847133</v>
      </c>
      <c r="J292" s="82">
        <f t="shared" si="211"/>
        <v>4.5372575179485321E-2</v>
      </c>
      <c r="K292" s="18">
        <f t="shared" si="184"/>
        <v>3861.5297542043986</v>
      </c>
      <c r="L292" s="1">
        <f t="shared" si="209"/>
        <v>4360864.0024804566</v>
      </c>
      <c r="M292">
        <f t="shared" si="195"/>
        <v>2088.2681826050161</v>
      </c>
      <c r="N292" s="1">
        <f t="shared" si="196"/>
        <v>4093.0056379058315</v>
      </c>
      <c r="O292" s="29">
        <f t="shared" si="183"/>
        <v>2340.5297542043986</v>
      </c>
      <c r="P292" s="1">
        <f t="shared" si="185"/>
        <v>4360864.0024804566</v>
      </c>
      <c r="Q292">
        <f t="shared" si="186"/>
        <v>2088.2681826050161</v>
      </c>
      <c r="R292" s="1">
        <f t="shared" si="187"/>
        <v>4093.0056379058315</v>
      </c>
    </row>
    <row r="293" spans="1:20" x14ac:dyDescent="0.25">
      <c r="A293" t="s">
        <v>150</v>
      </c>
      <c r="B293">
        <v>2016</v>
      </c>
      <c r="C293" t="s">
        <v>27</v>
      </c>
      <c r="D293" s="18">
        <v>1567</v>
      </c>
      <c r="E293" s="1">
        <v>2936</v>
      </c>
      <c r="F293" s="1">
        <v>3518213.3175605698</v>
      </c>
      <c r="G293" s="1">
        <v>1268</v>
      </c>
      <c r="H293" s="1">
        <v>2358748.1338438434</v>
      </c>
      <c r="I293" s="82">
        <f t="shared" si="210"/>
        <v>0.69838249286393905</v>
      </c>
      <c r="J293" s="82">
        <f t="shared" si="211"/>
        <v>8.3203923441861408E-2</v>
      </c>
      <c r="K293" s="18">
        <f t="shared" si="184"/>
        <v>2243.756130790191</v>
      </c>
      <c r="L293" s="1">
        <f t="shared" si="209"/>
        <v>858832.40593622939</v>
      </c>
      <c r="M293">
        <f t="shared" si="195"/>
        <v>926.73211120378767</v>
      </c>
      <c r="N293" s="1">
        <f t="shared" si="196"/>
        <v>1816.3949379594237</v>
      </c>
      <c r="O293" s="29">
        <f t="shared" si="183"/>
        <v>676.75613079019104</v>
      </c>
      <c r="P293" s="1">
        <f t="shared" si="185"/>
        <v>858832.40593622939</v>
      </c>
      <c r="Q293">
        <f t="shared" si="186"/>
        <v>926.73211120378767</v>
      </c>
      <c r="R293" s="1">
        <f t="shared" si="187"/>
        <v>1816.3949379594237</v>
      </c>
    </row>
    <row r="294" spans="1:20" x14ac:dyDescent="0.25">
      <c r="A294" t="s">
        <v>150</v>
      </c>
      <c r="B294">
        <v>2017</v>
      </c>
      <c r="C294" t="s">
        <v>27</v>
      </c>
      <c r="D294" s="18">
        <v>1717</v>
      </c>
      <c r="E294" s="1">
        <v>2635</v>
      </c>
      <c r="F294" s="1">
        <v>6503959.900483476</v>
      </c>
      <c r="G294" s="1">
        <v>1652</v>
      </c>
      <c r="H294" s="1">
        <v>3050030.0524034123</v>
      </c>
      <c r="I294" s="82">
        <f t="shared" si="210"/>
        <v>0.61464893865173786</v>
      </c>
      <c r="J294" s="82">
        <f t="shared" si="211"/>
        <v>0.11524903886436655</v>
      </c>
      <c r="K294" s="18">
        <f t="shared" si="184"/>
        <v>2793.4645161290318</v>
      </c>
      <c r="L294" s="1">
        <f t="shared" si="209"/>
        <v>2380506.427255095</v>
      </c>
      <c r="M294">
        <f t="shared" si="195"/>
        <v>1542.8889873400144</v>
      </c>
      <c r="N294" s="1">
        <f t="shared" si="196"/>
        <v>3024.0624151864281</v>
      </c>
      <c r="O294" s="29">
        <f t="shared" si="183"/>
        <v>1076.4645161290318</v>
      </c>
      <c r="P294" s="1">
        <f t="shared" si="185"/>
        <v>2380506.427255095</v>
      </c>
      <c r="Q294">
        <f t="shared" si="186"/>
        <v>1542.8889873400144</v>
      </c>
      <c r="R294" s="1">
        <f t="shared" si="187"/>
        <v>3024.0624151864281</v>
      </c>
    </row>
    <row r="295" spans="1:20" x14ac:dyDescent="0.25">
      <c r="A295" t="s">
        <v>150</v>
      </c>
      <c r="B295">
        <v>2018</v>
      </c>
      <c r="C295" t="s">
        <v>27</v>
      </c>
      <c r="D295" s="18">
        <v>2540</v>
      </c>
      <c r="E295" s="1">
        <v>3297</v>
      </c>
      <c r="F295" s="1">
        <v>4756653.6706686588</v>
      </c>
      <c r="G295" s="1">
        <v>6072</v>
      </c>
      <c r="H295" s="1">
        <v>6178427.8059559567</v>
      </c>
      <c r="I295" s="82">
        <f t="shared" si="210"/>
        <v>0.35190521934037783</v>
      </c>
      <c r="J295" s="82">
        <f t="shared" si="211"/>
        <v>3.1477555651625411E-2</v>
      </c>
      <c r="K295" s="18">
        <f t="shared" si="184"/>
        <v>7217.8525932666062</v>
      </c>
      <c r="L295" s="1">
        <f t="shared" si="209"/>
        <v>13242366.424017221</v>
      </c>
      <c r="M295">
        <f t="shared" si="195"/>
        <v>3639.0062412720895</v>
      </c>
      <c r="N295" s="1">
        <f t="shared" si="196"/>
        <v>7132.4522328932953</v>
      </c>
      <c r="O295" s="29">
        <f t="shared" si="183"/>
        <v>4677.8525932666062</v>
      </c>
      <c r="P295" s="1">
        <f t="shared" si="185"/>
        <v>13242366.424017221</v>
      </c>
      <c r="Q295">
        <f t="shared" si="186"/>
        <v>3639.0062412720895</v>
      </c>
      <c r="R295" s="1">
        <f t="shared" si="187"/>
        <v>7132.4522328932953</v>
      </c>
    </row>
    <row r="296" spans="1:20" x14ac:dyDescent="0.25">
      <c r="A296" t="s">
        <v>150</v>
      </c>
      <c r="B296">
        <v>2019</v>
      </c>
      <c r="C296" t="s">
        <v>27</v>
      </c>
      <c r="D296" s="18">
        <v>1758</v>
      </c>
      <c r="E296" s="1">
        <v>5369</v>
      </c>
      <c r="F296" s="1">
        <v>6151238.9951471686</v>
      </c>
      <c r="G296" s="1">
        <v>2797</v>
      </c>
      <c r="H296" s="1">
        <v>3587108.8733203025</v>
      </c>
      <c r="I296" s="82">
        <f t="shared" si="210"/>
        <v>0.65748224344844475</v>
      </c>
      <c r="J296" s="82">
        <f t="shared" ref="J296" si="212">((((E296)^2*H296)+((G296)^2*F296))/(E296+G296)^4)</f>
        <v>3.4075858646253468E-2</v>
      </c>
      <c r="K296" s="18">
        <f t="shared" ref="K296" si="213">D296/I296</f>
        <v>2673.8364686161299</v>
      </c>
      <c r="L296" s="1">
        <f t="shared" ref="L296" si="214">(D296^2)*J296*(1/(I296^4))</f>
        <v>563570.7388226398</v>
      </c>
      <c r="M296">
        <f t="shared" ref="M296" si="215">SQRT(L296)</f>
        <v>750.71348650642994</v>
      </c>
      <c r="N296" s="1">
        <f t="shared" ref="N296" si="216">(1.96*M296)</f>
        <v>1471.3984335526027</v>
      </c>
      <c r="O296" s="29">
        <f t="shared" ref="O296" si="217">K296-D296</f>
        <v>915.83646861612988</v>
      </c>
      <c r="P296" s="1">
        <f t="shared" ref="P296" si="218">L296</f>
        <v>563570.7388226398</v>
      </c>
      <c r="Q296">
        <f t="shared" ref="Q296" si="219">SQRT(P296)</f>
        <v>750.71348650642994</v>
      </c>
      <c r="R296" s="1">
        <f t="shared" ref="R296" si="220">(1.96*Q296)</f>
        <v>1471.3984335526027</v>
      </c>
    </row>
    <row r="297" spans="1:20" x14ac:dyDescent="0.25">
      <c r="A297" t="s">
        <v>150</v>
      </c>
      <c r="B297">
        <v>1999</v>
      </c>
      <c r="C297" t="s">
        <v>52</v>
      </c>
      <c r="D297" s="18">
        <v>195</v>
      </c>
      <c r="E297" s="1"/>
      <c r="F297" s="1"/>
      <c r="G297" s="1"/>
      <c r="H297" s="1"/>
      <c r="I297" s="26">
        <v>0.59466876869475738</v>
      </c>
      <c r="J297" s="26">
        <v>0.105373022</v>
      </c>
      <c r="K297" s="18">
        <f t="shared" si="184"/>
        <v>327.91363909694945</v>
      </c>
      <c r="L297" s="1">
        <f t="shared" si="209"/>
        <v>32040.415270468704</v>
      </c>
      <c r="M297">
        <f t="shared" si="195"/>
        <v>178.99836666983501</v>
      </c>
      <c r="N297" s="1">
        <f t="shared" si="196"/>
        <v>350.83679867287663</v>
      </c>
      <c r="O297" s="29">
        <f t="shared" si="183"/>
        <v>132.91363909694945</v>
      </c>
      <c r="P297" s="1">
        <f t="shared" si="185"/>
        <v>32040.415270468704</v>
      </c>
      <c r="Q297">
        <f t="shared" si="186"/>
        <v>178.99836666983501</v>
      </c>
      <c r="R297" s="1">
        <f t="shared" si="187"/>
        <v>350.83679867287663</v>
      </c>
    </row>
    <row r="298" spans="1:20" x14ac:dyDescent="0.25">
      <c r="A298" t="s">
        <v>150</v>
      </c>
      <c r="B298">
        <v>2000</v>
      </c>
      <c r="C298" t="s">
        <v>52</v>
      </c>
      <c r="D298" s="18">
        <v>361</v>
      </c>
      <c r="E298" s="1"/>
      <c r="F298" s="1"/>
      <c r="G298" s="1"/>
      <c r="H298" s="1"/>
      <c r="I298" s="26">
        <v>0.59466876869475738</v>
      </c>
      <c r="J298" s="26">
        <v>0.105373022</v>
      </c>
      <c r="K298" s="18">
        <f t="shared" si="184"/>
        <v>607.06063443076289</v>
      </c>
      <c r="L298" s="1">
        <f t="shared" si="209"/>
        <v>109810.36051184093</v>
      </c>
      <c r="M298">
        <f t="shared" si="195"/>
        <v>331.37646342466888</v>
      </c>
      <c r="N298" s="1">
        <f t="shared" si="196"/>
        <v>649.49786831235099</v>
      </c>
      <c r="O298" s="29">
        <f t="shared" si="183"/>
        <v>246.06063443076289</v>
      </c>
      <c r="P298" s="1">
        <f t="shared" si="185"/>
        <v>109810.36051184093</v>
      </c>
      <c r="Q298">
        <f t="shared" si="186"/>
        <v>331.37646342466888</v>
      </c>
      <c r="R298" s="1">
        <f t="shared" si="187"/>
        <v>649.49786831235099</v>
      </c>
    </row>
    <row r="299" spans="1:20" x14ac:dyDescent="0.25">
      <c r="A299" t="s">
        <v>150</v>
      </c>
      <c r="B299">
        <v>2001</v>
      </c>
      <c r="C299" t="s">
        <v>52</v>
      </c>
      <c r="D299" s="18">
        <v>631</v>
      </c>
      <c r="E299" s="1"/>
      <c r="F299" s="1"/>
      <c r="G299" s="1"/>
      <c r="H299" s="1"/>
      <c r="I299" s="26">
        <v>0.59466876869475738</v>
      </c>
      <c r="J299" s="26">
        <v>0.105373022</v>
      </c>
      <c r="K299" s="18">
        <f t="shared" si="184"/>
        <v>1061.0949039496161</v>
      </c>
      <c r="L299" s="1">
        <f t="shared" si="209"/>
        <v>335496.22049980506</v>
      </c>
      <c r="M299">
        <f t="shared" si="195"/>
        <v>579.22035573674816</v>
      </c>
      <c r="N299" s="1">
        <f t="shared" si="196"/>
        <v>1135.2718972440264</v>
      </c>
      <c r="O299" s="29">
        <f t="shared" si="183"/>
        <v>430.09490394961608</v>
      </c>
      <c r="P299" s="1">
        <f t="shared" si="185"/>
        <v>335496.22049980506</v>
      </c>
      <c r="Q299">
        <f t="shared" si="186"/>
        <v>579.22035573674816</v>
      </c>
      <c r="R299" s="1">
        <f t="shared" si="187"/>
        <v>1135.2718972440264</v>
      </c>
    </row>
    <row r="300" spans="1:20" x14ac:dyDescent="0.25">
      <c r="A300" t="s">
        <v>150</v>
      </c>
      <c r="B300">
        <v>2002</v>
      </c>
      <c r="C300" t="s">
        <v>52</v>
      </c>
      <c r="D300" s="18">
        <v>810</v>
      </c>
      <c r="E300" s="1"/>
      <c r="F300" s="1"/>
      <c r="G300" s="1"/>
      <c r="H300" s="1"/>
      <c r="I300" s="26">
        <v>0.59466876869475738</v>
      </c>
      <c r="J300" s="26">
        <v>0.105373022</v>
      </c>
      <c r="K300" s="18">
        <f t="shared" si="184"/>
        <v>1362.1028085565595</v>
      </c>
      <c r="L300" s="1">
        <f t="shared" si="209"/>
        <v>552839.35460761387</v>
      </c>
      <c r="M300">
        <f t="shared" si="195"/>
        <v>743.53167693623777</v>
      </c>
      <c r="N300" s="1">
        <f t="shared" si="196"/>
        <v>1457.3220867950261</v>
      </c>
      <c r="O300" s="29">
        <f t="shared" si="183"/>
        <v>552.10280855655947</v>
      </c>
      <c r="P300" s="1">
        <f t="shared" si="185"/>
        <v>552839.35460761387</v>
      </c>
      <c r="Q300">
        <f t="shared" si="186"/>
        <v>743.53167693623777</v>
      </c>
      <c r="R300" s="1">
        <f t="shared" si="187"/>
        <v>1457.3220867950261</v>
      </c>
    </row>
    <row r="301" spans="1:20" x14ac:dyDescent="0.25">
      <c r="A301" t="s">
        <v>150</v>
      </c>
      <c r="B301">
        <v>2003</v>
      </c>
      <c r="C301" t="s">
        <v>52</v>
      </c>
      <c r="D301" s="18">
        <v>789</v>
      </c>
      <c r="E301" s="1"/>
      <c r="F301" s="1"/>
      <c r="G301" s="1"/>
      <c r="H301" s="1"/>
      <c r="I301" s="26">
        <v>0.59466876869475738</v>
      </c>
      <c r="J301" s="26">
        <v>0.105373022</v>
      </c>
      <c r="K301" s="18">
        <f t="shared" si="184"/>
        <v>1326.7890320384263</v>
      </c>
      <c r="L301" s="1">
        <f t="shared" si="209"/>
        <v>524545.20327646146</v>
      </c>
      <c r="M301">
        <f t="shared" si="195"/>
        <v>724.25492975640941</v>
      </c>
      <c r="N301" s="1">
        <f t="shared" si="196"/>
        <v>1419.5396623225624</v>
      </c>
      <c r="O301" s="29">
        <f t="shared" si="183"/>
        <v>537.78903203842628</v>
      </c>
      <c r="P301" s="1">
        <f t="shared" si="185"/>
        <v>524545.20327646146</v>
      </c>
      <c r="Q301">
        <f t="shared" si="186"/>
        <v>724.25492975640941</v>
      </c>
      <c r="R301" s="1">
        <f t="shared" si="187"/>
        <v>1419.5396623225624</v>
      </c>
    </row>
    <row r="302" spans="1:20" x14ac:dyDescent="0.25">
      <c r="A302" t="s">
        <v>150</v>
      </c>
      <c r="B302">
        <v>2004</v>
      </c>
      <c r="C302" t="s">
        <v>52</v>
      </c>
      <c r="D302" s="18">
        <v>769</v>
      </c>
      <c r="E302" s="1"/>
      <c r="F302" s="1"/>
      <c r="G302" s="1"/>
      <c r="H302" s="1"/>
      <c r="I302" s="26">
        <v>0.59466876869475738</v>
      </c>
      <c r="J302" s="26">
        <v>0.105373022</v>
      </c>
      <c r="K302" s="18">
        <f t="shared" si="184"/>
        <v>1293.1568639259187</v>
      </c>
      <c r="L302" s="1">
        <f t="shared" si="209"/>
        <v>498289.33635133842</v>
      </c>
      <c r="M302">
        <f t="shared" si="195"/>
        <v>705.89612291847754</v>
      </c>
      <c r="N302" s="1">
        <f t="shared" si="196"/>
        <v>1383.556400920216</v>
      </c>
      <c r="O302" s="29">
        <f t="shared" si="183"/>
        <v>524.15686392591874</v>
      </c>
      <c r="P302" s="1">
        <f t="shared" si="185"/>
        <v>498289.33635133842</v>
      </c>
      <c r="Q302">
        <f t="shared" si="186"/>
        <v>705.89612291847754</v>
      </c>
      <c r="R302" s="1">
        <f t="shared" si="187"/>
        <v>1383.556400920216</v>
      </c>
    </row>
    <row r="303" spans="1:20" x14ac:dyDescent="0.25">
      <c r="A303" t="s">
        <v>150</v>
      </c>
      <c r="B303">
        <v>2005</v>
      </c>
      <c r="C303" t="s">
        <v>52</v>
      </c>
      <c r="D303" s="18">
        <v>686</v>
      </c>
      <c r="E303" s="1"/>
      <c r="F303" s="1"/>
      <c r="G303" s="16"/>
      <c r="H303" s="1"/>
      <c r="I303" s="26">
        <v>0.59466876869475738</v>
      </c>
      <c r="J303" s="26">
        <v>0.105373022</v>
      </c>
      <c r="K303" s="18">
        <f t="shared" si="184"/>
        <v>1153.5833662590121</v>
      </c>
      <c r="L303" s="1">
        <f t="shared" ref="L303:L316" si="221">(D303^2)*J303*(1/(I303^4))</f>
        <v>396530.9997270609</v>
      </c>
      <c r="M303">
        <f t="shared" si="195"/>
        <v>629.70707454106059</v>
      </c>
      <c r="N303" s="1">
        <f t="shared" si="196"/>
        <v>1234.2258661004787</v>
      </c>
      <c r="O303" s="29">
        <f t="shared" si="183"/>
        <v>467.58336625901211</v>
      </c>
      <c r="P303" s="1">
        <f t="shared" si="185"/>
        <v>396530.9997270609</v>
      </c>
      <c r="Q303">
        <f t="shared" si="186"/>
        <v>629.70707454106059</v>
      </c>
      <c r="R303" s="1">
        <f t="shared" si="187"/>
        <v>1234.2258661004787</v>
      </c>
      <c r="T303" s="2"/>
    </row>
    <row r="304" spans="1:20" x14ac:dyDescent="0.25">
      <c r="A304" t="s">
        <v>150</v>
      </c>
      <c r="B304">
        <v>2006</v>
      </c>
      <c r="C304" t="s">
        <v>52</v>
      </c>
      <c r="D304" s="18">
        <v>448</v>
      </c>
      <c r="E304" s="1"/>
      <c r="F304" s="1"/>
      <c r="G304" s="16"/>
      <c r="H304" s="1"/>
      <c r="I304" s="26">
        <v>0.59466876869475738</v>
      </c>
      <c r="J304" s="26">
        <v>0.105373022</v>
      </c>
      <c r="K304" s="18">
        <f t="shared" si="184"/>
        <v>753.36056572017117</v>
      </c>
      <c r="L304" s="1">
        <f t="shared" si="221"/>
        <v>169116.09484402766</v>
      </c>
      <c r="M304">
        <f t="shared" si="195"/>
        <v>411.23727316967228</v>
      </c>
      <c r="N304" s="1">
        <f t="shared" si="196"/>
        <v>806.02505541255766</v>
      </c>
      <c r="O304" s="29">
        <f t="shared" si="183"/>
        <v>305.36056572017117</v>
      </c>
      <c r="P304" s="1">
        <f t="shared" si="185"/>
        <v>169116.09484402766</v>
      </c>
      <c r="Q304">
        <f t="shared" si="186"/>
        <v>411.23727316967228</v>
      </c>
      <c r="R304" s="1">
        <f t="shared" si="187"/>
        <v>806.02505541255766</v>
      </c>
      <c r="T304" s="2"/>
    </row>
    <row r="305" spans="1:21" x14ac:dyDescent="0.25">
      <c r="A305" t="s">
        <v>150</v>
      </c>
      <c r="B305">
        <v>2007</v>
      </c>
      <c r="C305" t="s">
        <v>52</v>
      </c>
      <c r="D305" s="18">
        <v>293</v>
      </c>
      <c r="E305" s="1"/>
      <c r="F305" s="1"/>
      <c r="G305" s="16"/>
      <c r="H305" s="1"/>
      <c r="I305" s="26">
        <v>0.59466876869475738</v>
      </c>
      <c r="J305" s="26">
        <v>0.105373022</v>
      </c>
      <c r="K305" s="18">
        <f t="shared" si="184"/>
        <v>492.71126284823691</v>
      </c>
      <c r="L305" s="1">
        <f t="shared" si="221"/>
        <v>72337.609745022157</v>
      </c>
      <c r="M305">
        <f t="shared" si="195"/>
        <v>268.9565201757008</v>
      </c>
      <c r="N305" s="1">
        <f t="shared" si="196"/>
        <v>527.15477954437358</v>
      </c>
      <c r="O305" s="29">
        <f t="shared" si="183"/>
        <v>199.71126284823691</v>
      </c>
      <c r="P305" s="1">
        <f t="shared" si="185"/>
        <v>72337.609745022157</v>
      </c>
      <c r="Q305">
        <f t="shared" si="186"/>
        <v>268.9565201757008</v>
      </c>
      <c r="R305" s="1">
        <f t="shared" si="187"/>
        <v>527.15477954437358</v>
      </c>
      <c r="T305" s="2"/>
    </row>
    <row r="306" spans="1:21" x14ac:dyDescent="0.25">
      <c r="A306" t="s">
        <v>150</v>
      </c>
      <c r="B306">
        <v>2008</v>
      </c>
      <c r="C306" t="s">
        <v>52</v>
      </c>
      <c r="D306" s="18">
        <v>64</v>
      </c>
      <c r="E306" s="1"/>
      <c r="F306" s="1"/>
      <c r="G306" s="16"/>
      <c r="H306" s="1"/>
      <c r="I306" s="26">
        <v>0.59466876869475738</v>
      </c>
      <c r="J306" s="26">
        <v>0.105373022</v>
      </c>
      <c r="K306" s="18">
        <f t="shared" si="184"/>
        <v>107.62293796002444</v>
      </c>
      <c r="L306" s="1">
        <f t="shared" si="221"/>
        <v>3451.3488743679109</v>
      </c>
      <c r="M306">
        <f t="shared" si="195"/>
        <v>58.748181881381747</v>
      </c>
      <c r="N306" s="1">
        <f t="shared" si="196"/>
        <v>115.14643648750823</v>
      </c>
      <c r="O306" s="29">
        <f t="shared" si="183"/>
        <v>43.622937960024444</v>
      </c>
      <c r="P306" s="1">
        <f t="shared" si="185"/>
        <v>3451.3488743679109</v>
      </c>
      <c r="Q306">
        <f t="shared" si="186"/>
        <v>58.748181881381747</v>
      </c>
      <c r="R306" s="1">
        <f t="shared" si="187"/>
        <v>115.14643648750823</v>
      </c>
      <c r="T306" s="2"/>
    </row>
    <row r="307" spans="1:21" x14ac:dyDescent="0.25">
      <c r="A307" t="s">
        <v>150</v>
      </c>
      <c r="B307">
        <v>2009</v>
      </c>
      <c r="C307" t="s">
        <v>52</v>
      </c>
      <c r="D307" s="18">
        <v>124</v>
      </c>
      <c r="E307" s="1"/>
      <c r="F307" s="1"/>
      <c r="G307" s="16"/>
      <c r="H307" s="1"/>
      <c r="I307" s="26">
        <v>0.59466876869475738</v>
      </c>
      <c r="J307" s="26">
        <v>0.105373022</v>
      </c>
      <c r="K307" s="18">
        <f t="shared" si="184"/>
        <v>208.51944229754736</v>
      </c>
      <c r="L307" s="1">
        <f t="shared" si="221"/>
        <v>12956.040110420165</v>
      </c>
      <c r="M307">
        <f t="shared" si="195"/>
        <v>113.82460239517714</v>
      </c>
      <c r="N307" s="1">
        <f t="shared" si="196"/>
        <v>223.09622069454718</v>
      </c>
      <c r="O307" s="29">
        <f t="shared" si="183"/>
        <v>84.519442297547357</v>
      </c>
      <c r="P307" s="1">
        <f t="shared" si="185"/>
        <v>12956.040110420165</v>
      </c>
      <c r="Q307">
        <f t="shared" si="186"/>
        <v>113.82460239517714</v>
      </c>
      <c r="R307" s="1">
        <f t="shared" si="187"/>
        <v>223.09622069454718</v>
      </c>
      <c r="T307" s="2"/>
    </row>
    <row r="308" spans="1:21" x14ac:dyDescent="0.25">
      <c r="A308" t="s">
        <v>150</v>
      </c>
      <c r="B308">
        <v>2010</v>
      </c>
      <c r="C308" t="s">
        <v>52</v>
      </c>
      <c r="D308" s="18">
        <v>116</v>
      </c>
      <c r="E308" s="1"/>
      <c r="F308" s="1"/>
      <c r="G308" s="16"/>
      <c r="H308" s="1"/>
      <c r="I308" s="26">
        <v>0.59466876869475738</v>
      </c>
      <c r="J308" s="26">
        <v>0.105373022</v>
      </c>
      <c r="K308" s="18">
        <f t="shared" si="184"/>
        <v>195.06657505254429</v>
      </c>
      <c r="L308" s="1">
        <f t="shared" si="221"/>
        <v>11338.220325560207</v>
      </c>
      <c r="M308">
        <f t="shared" si="195"/>
        <v>106.48107966000443</v>
      </c>
      <c r="N308" s="1">
        <f t="shared" si="196"/>
        <v>208.70291613360868</v>
      </c>
      <c r="O308" s="29">
        <f t="shared" si="183"/>
        <v>79.066575052544295</v>
      </c>
      <c r="P308" s="1">
        <f t="shared" si="185"/>
        <v>11338.220325560207</v>
      </c>
      <c r="Q308">
        <f t="shared" si="186"/>
        <v>106.48107966000443</v>
      </c>
      <c r="R308" s="1">
        <f t="shared" si="187"/>
        <v>208.70291613360868</v>
      </c>
      <c r="T308" s="2"/>
    </row>
    <row r="309" spans="1:21" x14ac:dyDescent="0.25">
      <c r="A309" t="s">
        <v>150</v>
      </c>
      <c r="B309">
        <v>2011</v>
      </c>
      <c r="C309" t="s">
        <v>52</v>
      </c>
      <c r="D309" s="18">
        <v>79</v>
      </c>
      <c r="E309" s="1">
        <v>660</v>
      </c>
      <c r="F309" s="1">
        <v>676141.58778278437</v>
      </c>
      <c r="G309" s="16">
        <v>121</v>
      </c>
      <c r="H309" s="1">
        <v>295552.66025525553</v>
      </c>
      <c r="I309" s="82">
        <f t="shared" ref="I309:I316" si="222">E309/(E309+G309)</f>
        <v>0.84507042253521125</v>
      </c>
      <c r="J309" s="82">
        <f t="shared" ref="J309:J316" si="223">((((E309)^2*H309)+((G309)^2*F309))/(E309+G309)^4)</f>
        <v>0.37264138001609964</v>
      </c>
      <c r="K309" s="18">
        <f t="shared" si="184"/>
        <v>93.483333333333334</v>
      </c>
      <c r="L309" s="1">
        <f t="shared" si="221"/>
        <v>4560.0925333656087</v>
      </c>
      <c r="M309">
        <f t="shared" si="195"/>
        <v>67.528457211501646</v>
      </c>
      <c r="N309" s="1">
        <f t="shared" si="196"/>
        <v>132.35577613454322</v>
      </c>
      <c r="O309" s="29">
        <f t="shared" si="183"/>
        <v>14.483333333333334</v>
      </c>
      <c r="P309" s="1">
        <f t="shared" si="185"/>
        <v>4560.0925333656087</v>
      </c>
      <c r="Q309">
        <f t="shared" si="186"/>
        <v>67.528457211501646</v>
      </c>
      <c r="R309" s="1">
        <f t="shared" si="187"/>
        <v>132.35577613454322</v>
      </c>
      <c r="T309" s="2"/>
    </row>
    <row r="310" spans="1:21" x14ac:dyDescent="0.25">
      <c r="A310" t="s">
        <v>150</v>
      </c>
      <c r="B310">
        <v>2012</v>
      </c>
      <c r="C310" t="s">
        <v>52</v>
      </c>
      <c r="D310" s="18">
        <v>61</v>
      </c>
      <c r="E310" s="1">
        <v>965</v>
      </c>
      <c r="F310" s="1">
        <v>1651418.1725065149</v>
      </c>
      <c r="G310" s="16">
        <v>387</v>
      </c>
      <c r="H310" s="1">
        <v>117876.47027727711</v>
      </c>
      <c r="I310" s="82">
        <f t="shared" si="222"/>
        <v>0.71375739644970415</v>
      </c>
      <c r="J310" s="82">
        <f t="shared" si="223"/>
        <v>0.10687694056716822</v>
      </c>
      <c r="K310" s="18">
        <f t="shared" si="184"/>
        <v>85.46321243523316</v>
      </c>
      <c r="L310" s="1">
        <f t="shared" si="221"/>
        <v>1532.2908081915966</v>
      </c>
      <c r="M310">
        <f t="shared" si="195"/>
        <v>39.144486306395649</v>
      </c>
      <c r="N310" s="1">
        <f t="shared" si="196"/>
        <v>76.723193160535473</v>
      </c>
      <c r="O310" s="29">
        <f t="shared" si="183"/>
        <v>24.46321243523316</v>
      </c>
      <c r="P310" s="1">
        <f t="shared" si="185"/>
        <v>1532.2908081915966</v>
      </c>
      <c r="Q310">
        <f t="shared" si="186"/>
        <v>39.144486306395649</v>
      </c>
      <c r="R310" s="1">
        <f t="shared" si="187"/>
        <v>76.723193160535473</v>
      </c>
      <c r="T310" s="2"/>
    </row>
    <row r="311" spans="1:21" x14ac:dyDescent="0.25">
      <c r="A311" t="s">
        <v>150</v>
      </c>
      <c r="B311">
        <v>2013</v>
      </c>
      <c r="C311" t="s">
        <v>52</v>
      </c>
      <c r="D311" s="18">
        <v>88</v>
      </c>
      <c r="E311" s="1">
        <v>263</v>
      </c>
      <c r="F311" s="1">
        <v>1533237.5147537533</v>
      </c>
      <c r="G311" s="1">
        <v>359</v>
      </c>
      <c r="H311" s="1">
        <v>208719.30042042071</v>
      </c>
      <c r="I311" s="82">
        <f t="shared" si="222"/>
        <v>0.42282958199356913</v>
      </c>
      <c r="J311" s="82">
        <f>((((E311)^2*H311)+((G311)^2*F311))/(E311+G311)^4)</f>
        <v>1.4166433793146356</v>
      </c>
      <c r="K311" s="18">
        <f t="shared" si="184"/>
        <v>208.12167300380227</v>
      </c>
      <c r="L311" s="1">
        <f t="shared" si="221"/>
        <v>343213.55001227942</v>
      </c>
      <c r="M311">
        <f t="shared" si="195"/>
        <v>585.84430526572453</v>
      </c>
      <c r="N311" s="1">
        <f t="shared" si="196"/>
        <v>1148.25483832082</v>
      </c>
      <c r="O311" s="29">
        <f t="shared" si="183"/>
        <v>120.12167300380227</v>
      </c>
      <c r="P311" s="1">
        <f t="shared" si="185"/>
        <v>343213.55001227942</v>
      </c>
      <c r="Q311">
        <f t="shared" si="186"/>
        <v>585.84430526572453</v>
      </c>
      <c r="R311" s="1">
        <f t="shared" si="187"/>
        <v>1148.25483832082</v>
      </c>
      <c r="T311" s="2"/>
    </row>
    <row r="312" spans="1:21" x14ac:dyDescent="0.25">
      <c r="A312" t="s">
        <v>150</v>
      </c>
      <c r="B312">
        <v>2014</v>
      </c>
      <c r="C312" t="s">
        <v>52</v>
      </c>
      <c r="D312" s="18">
        <v>132</v>
      </c>
      <c r="E312" s="1">
        <v>1527</v>
      </c>
      <c r="F312" s="1">
        <v>3429419.1763583561</v>
      </c>
      <c r="G312" s="1">
        <v>1126</v>
      </c>
      <c r="H312" s="1">
        <v>1382273.8650680704</v>
      </c>
      <c r="I312" s="82">
        <f t="shared" si="222"/>
        <v>0.57557482095740675</v>
      </c>
      <c r="J312" s="82">
        <f t="shared" si="223"/>
        <v>0.15283182073045751</v>
      </c>
      <c r="K312" s="18">
        <f t="shared" si="184"/>
        <v>229.33595284872297</v>
      </c>
      <c r="L312" s="1">
        <f t="shared" si="221"/>
        <v>24263.558845755815</v>
      </c>
      <c r="M312">
        <f t="shared" si="195"/>
        <v>155.7676437703152</v>
      </c>
      <c r="N312" s="1">
        <f t="shared" si="196"/>
        <v>305.3045817898178</v>
      </c>
      <c r="O312" s="29">
        <f t="shared" si="183"/>
        <v>97.335952848722968</v>
      </c>
      <c r="P312" s="1">
        <f t="shared" si="185"/>
        <v>24263.558845755815</v>
      </c>
      <c r="Q312">
        <f t="shared" si="186"/>
        <v>155.7676437703152</v>
      </c>
      <c r="R312" s="1">
        <f t="shared" si="187"/>
        <v>305.3045817898178</v>
      </c>
      <c r="T312" s="2"/>
    </row>
    <row r="313" spans="1:21" x14ac:dyDescent="0.25">
      <c r="A313" t="s">
        <v>150</v>
      </c>
      <c r="B313">
        <v>2015</v>
      </c>
      <c r="C313" t="s">
        <v>52</v>
      </c>
      <c r="D313" s="18">
        <v>194</v>
      </c>
      <c r="E313" s="1">
        <v>969</v>
      </c>
      <c r="F313" s="1">
        <v>1249788.7031781774</v>
      </c>
      <c r="G313" s="1">
        <v>1226</v>
      </c>
      <c r="H313" s="1">
        <v>1293667.9506736707</v>
      </c>
      <c r="I313" s="82">
        <f t="shared" si="222"/>
        <v>0.44145785876993165</v>
      </c>
      <c r="J313" s="82">
        <f t="shared" si="223"/>
        <v>0.13325216618498337</v>
      </c>
      <c r="K313" s="18">
        <f t="shared" si="184"/>
        <v>439.45304437564499</v>
      </c>
      <c r="L313" s="1">
        <f t="shared" si="221"/>
        <v>132044.62506099432</v>
      </c>
      <c r="M313">
        <f t="shared" si="195"/>
        <v>363.37945052106937</v>
      </c>
      <c r="N313" s="1">
        <f t="shared" si="196"/>
        <v>712.223723021296</v>
      </c>
      <c r="O313" s="29">
        <f t="shared" si="183"/>
        <v>245.45304437564499</v>
      </c>
      <c r="P313" s="1">
        <f t="shared" si="185"/>
        <v>132044.62506099432</v>
      </c>
      <c r="Q313">
        <f t="shared" si="186"/>
        <v>363.37945052106937</v>
      </c>
      <c r="R313" s="1">
        <f t="shared" si="187"/>
        <v>712.223723021296</v>
      </c>
      <c r="T313" s="2"/>
    </row>
    <row r="314" spans="1:21" x14ac:dyDescent="0.25">
      <c r="A314" t="s">
        <v>150</v>
      </c>
      <c r="B314">
        <v>2016</v>
      </c>
      <c r="C314" t="s">
        <v>52</v>
      </c>
      <c r="D314" s="18">
        <v>568</v>
      </c>
      <c r="E314" s="1">
        <v>687</v>
      </c>
      <c r="F314" s="1">
        <v>1373649.7817817819</v>
      </c>
      <c r="G314" s="1">
        <v>1229</v>
      </c>
      <c r="H314" s="1">
        <v>1203168.6890410404</v>
      </c>
      <c r="I314" s="82">
        <f t="shared" si="222"/>
        <v>0.35855949895615868</v>
      </c>
      <c r="J314" s="82">
        <f t="shared" si="223"/>
        <v>0.19609286064678419</v>
      </c>
      <c r="K314" s="18">
        <f t="shared" si="184"/>
        <v>1584.1164483260552</v>
      </c>
      <c r="L314" s="1">
        <f t="shared" si="221"/>
        <v>3827485.2374486667</v>
      </c>
      <c r="M314">
        <f t="shared" si="195"/>
        <v>1956.3959817605091</v>
      </c>
      <c r="N314" s="1">
        <f t="shared" si="196"/>
        <v>3834.5361242505978</v>
      </c>
      <c r="O314" s="29">
        <f t="shared" si="183"/>
        <v>1016.1164483260552</v>
      </c>
      <c r="P314" s="1">
        <f t="shared" si="185"/>
        <v>3827485.2374486667</v>
      </c>
      <c r="Q314">
        <f t="shared" si="186"/>
        <v>1956.3959817605091</v>
      </c>
      <c r="R314" s="1">
        <f t="shared" si="187"/>
        <v>3834.5361242505978</v>
      </c>
      <c r="T314" s="2"/>
    </row>
    <row r="315" spans="1:21" x14ac:dyDescent="0.25">
      <c r="A315" t="s">
        <v>150</v>
      </c>
      <c r="B315">
        <v>2017</v>
      </c>
      <c r="C315" t="s">
        <v>52</v>
      </c>
      <c r="D315" s="18">
        <v>310</v>
      </c>
      <c r="E315" s="1">
        <v>1155</v>
      </c>
      <c r="F315" s="1">
        <v>2756446.1039879844</v>
      </c>
      <c r="G315" s="1">
        <v>415</v>
      </c>
      <c r="H315" s="1">
        <v>228847.90173273341</v>
      </c>
      <c r="I315" s="82">
        <f t="shared" si="222"/>
        <v>0.73566878980891715</v>
      </c>
      <c r="J315" s="82">
        <f t="shared" si="223"/>
        <v>0.12838251441711307</v>
      </c>
      <c r="K315" s="18">
        <f t="shared" si="184"/>
        <v>421.38528138528142</v>
      </c>
      <c r="L315" s="1">
        <f t="shared" si="221"/>
        <v>42121.122626875811</v>
      </c>
      <c r="M315">
        <f t="shared" si="195"/>
        <v>205.23431152435455</v>
      </c>
      <c r="N315" s="1">
        <f t="shared" si="196"/>
        <v>402.25925058773493</v>
      </c>
      <c r="O315" s="29">
        <f t="shared" si="183"/>
        <v>111.38528138528142</v>
      </c>
      <c r="P315" s="1">
        <f t="shared" si="185"/>
        <v>42121.122626875811</v>
      </c>
      <c r="Q315">
        <f t="shared" si="186"/>
        <v>205.23431152435455</v>
      </c>
      <c r="R315" s="1">
        <f t="shared" si="187"/>
        <v>402.25925058773493</v>
      </c>
      <c r="T315" s="2"/>
    </row>
    <row r="316" spans="1:21" x14ac:dyDescent="0.25">
      <c r="A316" t="s">
        <v>150</v>
      </c>
      <c r="B316">
        <v>2018</v>
      </c>
      <c r="C316" t="s">
        <v>52</v>
      </c>
      <c r="D316" s="18">
        <v>1167</v>
      </c>
      <c r="E316" s="1">
        <v>1982</v>
      </c>
      <c r="F316" s="1">
        <v>3031736.565521522</v>
      </c>
      <c r="G316" s="1">
        <v>1001</v>
      </c>
      <c r="H316" s="1">
        <v>614742.39607907971</v>
      </c>
      <c r="I316" s="82">
        <f t="shared" si="222"/>
        <v>0.66443178008716053</v>
      </c>
      <c r="J316" s="82">
        <f t="shared" si="223"/>
        <v>6.88651372297234E-2</v>
      </c>
      <c r="K316" s="18">
        <f t="shared" si="184"/>
        <v>1756.3879919273463</v>
      </c>
      <c r="L316" s="1">
        <f t="shared" si="221"/>
        <v>481215.42757237318</v>
      </c>
      <c r="M316">
        <f t="shared" si="195"/>
        <v>693.69692775186286</v>
      </c>
      <c r="N316" s="1">
        <f t="shared" si="196"/>
        <v>1359.6459783936511</v>
      </c>
      <c r="O316" s="29">
        <f>K316-D316</f>
        <v>589.38799192734632</v>
      </c>
      <c r="P316" s="1">
        <f t="shared" si="185"/>
        <v>481215.42757237318</v>
      </c>
      <c r="Q316">
        <f t="shared" si="186"/>
        <v>693.69692775186286</v>
      </c>
      <c r="R316" s="1">
        <f t="shared" si="187"/>
        <v>1359.6459783936511</v>
      </c>
      <c r="T316" s="2"/>
    </row>
    <row r="317" spans="1:21" x14ac:dyDescent="0.25">
      <c r="A317" t="s">
        <v>150</v>
      </c>
      <c r="B317">
        <v>2019</v>
      </c>
      <c r="C317" t="s">
        <v>52</v>
      </c>
      <c r="D317" s="62">
        <v>1608</v>
      </c>
      <c r="E317" s="43">
        <v>1697</v>
      </c>
      <c r="F317" s="43">
        <v>2767328.4185205107</v>
      </c>
      <c r="G317" s="43">
        <v>1817</v>
      </c>
      <c r="H317" s="43">
        <v>1864585.5333043155</v>
      </c>
      <c r="I317" s="82">
        <f>E317/(E317+G317)</f>
        <v>0.48292544109277175</v>
      </c>
      <c r="J317" s="82">
        <f t="shared" ref="J317" si="224">((((E317)^2*H317)+((G317)^2*F317))/(E317+G317)^4)</f>
        <v>9.5134772344396684E-2</v>
      </c>
      <c r="K317" s="18">
        <f>D317/I317</f>
        <v>3329.7065409546258</v>
      </c>
      <c r="L317" s="1">
        <f t="shared" ref="L317" si="225">(D317^2)*J317*(1/(I317^4))</f>
        <v>4522629.7108261948</v>
      </c>
      <c r="M317">
        <f t="shared" ref="M317" si="226">SQRT(L317)</f>
        <v>2126.6475285825327</v>
      </c>
      <c r="N317" s="1">
        <f t="shared" ref="N317" si="227">(1.96*M317)</f>
        <v>4168.2291560217636</v>
      </c>
      <c r="O317" s="29">
        <f t="shared" ref="O317" si="228">K317-D317</f>
        <v>1721.7065409546258</v>
      </c>
      <c r="P317" s="1">
        <f t="shared" ref="P317" si="229">L317</f>
        <v>4522629.7108261948</v>
      </c>
      <c r="Q317">
        <f t="shared" ref="Q317" si="230">SQRT(P317)</f>
        <v>2126.6475285825327</v>
      </c>
      <c r="R317" s="1">
        <f t="shared" ref="R317" si="231">(1.96*Q317)</f>
        <v>4168.2291560217636</v>
      </c>
      <c r="S317" s="13"/>
      <c r="T317" s="2"/>
    </row>
    <row r="318" spans="1:21" x14ac:dyDescent="0.25">
      <c r="A318" s="13"/>
      <c r="B318" s="13"/>
      <c r="C318" s="13"/>
      <c r="D318" s="62"/>
      <c r="E318" s="43"/>
      <c r="F318" s="43"/>
      <c r="G318" s="43"/>
      <c r="H318" s="43"/>
      <c r="I318" s="13"/>
      <c r="J318" s="63"/>
      <c r="K318" s="62"/>
      <c r="L318" s="43"/>
      <c r="M318" s="13"/>
      <c r="N318" s="43"/>
      <c r="O318" s="64"/>
      <c r="P318" s="43"/>
      <c r="Q318" s="13"/>
      <c r="R318" s="43"/>
      <c r="S318" s="13"/>
      <c r="T318" s="2"/>
    </row>
    <row r="319" spans="1:21" x14ac:dyDescent="0.25">
      <c r="A319" s="13"/>
      <c r="B319" s="13"/>
      <c r="C319" s="13"/>
      <c r="D319" s="62"/>
      <c r="E319" s="43"/>
      <c r="F319" s="43"/>
      <c r="G319" s="43"/>
      <c r="H319" s="43"/>
      <c r="I319" s="13"/>
      <c r="J319" s="63"/>
      <c r="K319" s="62"/>
      <c r="L319" s="43"/>
      <c r="M319" s="13"/>
      <c r="N319" s="43"/>
      <c r="O319" s="64"/>
      <c r="P319" s="43"/>
      <c r="Q319" s="13"/>
      <c r="R319" s="43"/>
      <c r="S319" s="13"/>
      <c r="T319" s="2"/>
      <c r="U319" s="19"/>
    </row>
    <row r="320" spans="1:21" x14ac:dyDescent="0.25">
      <c r="A320" s="13"/>
      <c r="B320" s="13"/>
      <c r="C320" s="13"/>
      <c r="D320" s="62"/>
      <c r="E320" s="43"/>
      <c r="F320" s="43"/>
      <c r="G320" s="43"/>
      <c r="H320" s="43"/>
      <c r="I320" s="13"/>
      <c r="J320" s="63"/>
      <c r="K320" s="62"/>
      <c r="L320" s="43"/>
      <c r="M320" s="13"/>
      <c r="N320" s="43"/>
      <c r="O320" s="64"/>
      <c r="P320" s="43"/>
      <c r="Q320" s="13"/>
      <c r="R320" s="43"/>
      <c r="S320" s="13"/>
      <c r="T320" s="2"/>
      <c r="U320" s="19"/>
    </row>
    <row r="321" spans="1:24" x14ac:dyDescent="0.25">
      <c r="A321" s="13"/>
      <c r="B321" s="13"/>
      <c r="C321" s="13"/>
      <c r="D321" s="62"/>
      <c r="E321" s="43"/>
      <c r="F321" s="43"/>
      <c r="G321" s="43"/>
      <c r="H321" s="43"/>
      <c r="I321" s="13"/>
      <c r="J321" s="63"/>
      <c r="K321" s="62"/>
      <c r="L321" s="43"/>
      <c r="M321" s="13"/>
      <c r="N321" s="43"/>
      <c r="O321" s="64"/>
      <c r="P321" s="43"/>
      <c r="Q321" s="13"/>
      <c r="R321" s="43"/>
      <c r="S321" s="13"/>
      <c r="T321" s="2"/>
      <c r="U321" s="19"/>
    </row>
    <row r="322" spans="1:24" x14ac:dyDescent="0.25">
      <c r="A322" s="13"/>
      <c r="B322" s="13"/>
      <c r="C322" s="13"/>
      <c r="D322" s="62"/>
      <c r="E322" s="43"/>
      <c r="F322" s="43"/>
      <c r="G322" s="43"/>
      <c r="H322" s="43"/>
      <c r="I322" s="13"/>
      <c r="J322" s="63"/>
      <c r="K322" s="62"/>
      <c r="L322" s="43"/>
      <c r="M322" s="13"/>
      <c r="N322" s="43"/>
      <c r="O322" s="64"/>
      <c r="P322" s="43"/>
      <c r="Q322" s="13"/>
      <c r="R322" s="43"/>
      <c r="S322" s="13"/>
      <c r="T322" s="2"/>
      <c r="U322" s="19"/>
    </row>
    <row r="323" spans="1:24" x14ac:dyDescent="0.25">
      <c r="A323" s="13"/>
      <c r="B323" s="13"/>
      <c r="C323" s="13"/>
      <c r="D323" s="62"/>
      <c r="E323" s="43"/>
      <c r="F323" s="43"/>
      <c r="G323" s="43"/>
      <c r="H323" s="43"/>
      <c r="I323" s="13"/>
      <c r="J323" s="63"/>
      <c r="K323" s="62"/>
      <c r="L323" s="43"/>
      <c r="M323" s="13"/>
      <c r="N323" s="43"/>
      <c r="O323" s="64"/>
      <c r="P323" s="43"/>
      <c r="Q323" s="13"/>
      <c r="R323" s="43"/>
      <c r="S323" s="13"/>
      <c r="T323" s="2"/>
      <c r="U323" s="19"/>
    </row>
    <row r="324" spans="1:24" x14ac:dyDescent="0.25">
      <c r="A324" s="13"/>
      <c r="B324" s="13"/>
      <c r="C324" s="13"/>
      <c r="D324" s="62"/>
      <c r="E324" s="43"/>
      <c r="F324" s="43"/>
      <c r="G324" s="58"/>
      <c r="H324" s="43"/>
      <c r="I324" s="13"/>
      <c r="J324" s="63"/>
      <c r="K324" s="62"/>
      <c r="L324" s="43"/>
      <c r="M324" s="13"/>
      <c r="N324" s="43"/>
      <c r="O324" s="64"/>
      <c r="P324" s="43"/>
      <c r="Q324" s="13"/>
      <c r="R324" s="43"/>
      <c r="S324" s="13"/>
      <c r="T324" s="2"/>
      <c r="U324" s="19"/>
      <c r="V324" s="2"/>
      <c r="W324" s="22"/>
      <c r="X324" s="22"/>
    </row>
    <row r="325" spans="1:24" x14ac:dyDescent="0.25">
      <c r="A325" s="13"/>
      <c r="B325" s="13"/>
      <c r="C325" s="13"/>
      <c r="D325" s="62"/>
      <c r="E325" s="43"/>
      <c r="F325" s="43"/>
      <c r="G325" s="58"/>
      <c r="H325" s="43"/>
      <c r="I325" s="13"/>
      <c r="J325" s="63"/>
      <c r="K325" s="62"/>
      <c r="L325" s="43"/>
      <c r="M325" s="13"/>
      <c r="N325" s="43"/>
      <c r="O325" s="64"/>
      <c r="P325" s="43"/>
      <c r="Q325" s="13"/>
      <c r="R325" s="43"/>
      <c r="S325" s="13"/>
      <c r="T325" s="2"/>
      <c r="U325" s="19"/>
      <c r="V325" s="2"/>
      <c r="W325" s="22"/>
      <c r="X325" s="22"/>
    </row>
    <row r="326" spans="1:24" x14ac:dyDescent="0.25">
      <c r="A326" s="13"/>
      <c r="B326" s="13"/>
      <c r="C326" s="13"/>
      <c r="D326" s="62"/>
      <c r="E326" s="43"/>
      <c r="F326" s="43"/>
      <c r="G326" s="58"/>
      <c r="H326" s="43"/>
      <c r="I326" s="13"/>
      <c r="J326" s="63"/>
      <c r="K326" s="62"/>
      <c r="L326" s="43"/>
      <c r="M326" s="13"/>
      <c r="N326" s="43"/>
      <c r="O326" s="64"/>
      <c r="P326" s="43"/>
      <c r="Q326" s="13"/>
      <c r="R326" s="43"/>
      <c r="S326" s="13"/>
      <c r="T326" s="2"/>
      <c r="U326" s="19"/>
      <c r="V326" s="2"/>
      <c r="W326" s="22"/>
      <c r="X326" s="22"/>
    </row>
    <row r="327" spans="1:24" x14ac:dyDescent="0.25">
      <c r="A327" s="13"/>
      <c r="B327" s="13"/>
      <c r="C327" s="13"/>
      <c r="D327" s="62"/>
      <c r="E327" s="43"/>
      <c r="F327" s="43"/>
      <c r="G327" s="58"/>
      <c r="H327" s="43"/>
      <c r="I327" s="13"/>
      <c r="J327" s="63"/>
      <c r="K327" s="62"/>
      <c r="L327" s="43"/>
      <c r="M327" s="13"/>
      <c r="N327" s="43"/>
      <c r="O327" s="64"/>
      <c r="P327" s="43"/>
      <c r="Q327" s="13"/>
      <c r="R327" s="43"/>
      <c r="S327" s="13"/>
      <c r="T327" s="2"/>
      <c r="U327" s="19"/>
      <c r="V327" s="2"/>
      <c r="W327" s="22"/>
      <c r="X327" s="22"/>
    </row>
    <row r="328" spans="1:24" x14ac:dyDescent="0.25">
      <c r="A328" s="13"/>
      <c r="B328" s="13"/>
      <c r="C328" s="13"/>
      <c r="D328" s="62"/>
      <c r="E328" s="43"/>
      <c r="F328" s="43"/>
      <c r="G328" s="58"/>
      <c r="H328" s="43"/>
      <c r="I328" s="13"/>
      <c r="J328" s="63"/>
      <c r="K328" s="62"/>
      <c r="L328" s="43"/>
      <c r="M328" s="13"/>
      <c r="N328" s="43"/>
      <c r="O328" s="64"/>
      <c r="P328" s="43"/>
      <c r="Q328" s="13"/>
      <c r="R328" s="43"/>
      <c r="S328" s="13"/>
      <c r="T328" s="2"/>
      <c r="U328" s="19"/>
      <c r="V328" s="2"/>
      <c r="W328" s="22"/>
      <c r="X328" s="22"/>
    </row>
    <row r="329" spans="1:24" x14ac:dyDescent="0.25">
      <c r="A329" s="13"/>
      <c r="B329" s="13"/>
      <c r="C329" s="13"/>
      <c r="D329" s="62"/>
      <c r="E329" s="43"/>
      <c r="F329" s="43"/>
      <c r="G329" s="58"/>
      <c r="H329" s="43"/>
      <c r="I329" s="13"/>
      <c r="J329" s="63"/>
      <c r="K329" s="62"/>
      <c r="L329" s="43"/>
      <c r="M329" s="13"/>
      <c r="N329" s="43"/>
      <c r="O329" s="64"/>
      <c r="P329" s="43"/>
      <c r="Q329" s="13"/>
      <c r="R329" s="43"/>
      <c r="S329" s="13"/>
      <c r="T329" s="2"/>
      <c r="U329" s="19"/>
      <c r="V329" s="2"/>
      <c r="W329" s="22"/>
      <c r="X329" s="22"/>
    </row>
    <row r="330" spans="1:24" x14ac:dyDescent="0.25">
      <c r="A330" s="13"/>
      <c r="B330" s="13"/>
      <c r="C330" s="13"/>
      <c r="D330" s="62"/>
      <c r="E330" s="43"/>
      <c r="F330" s="43"/>
      <c r="G330" s="58"/>
      <c r="H330" s="43"/>
      <c r="I330" s="13"/>
      <c r="J330" s="63"/>
      <c r="K330" s="62"/>
      <c r="L330" s="43"/>
      <c r="M330" s="13"/>
      <c r="N330" s="43"/>
      <c r="O330" s="64"/>
      <c r="P330" s="43"/>
      <c r="Q330" s="13"/>
      <c r="R330" s="43"/>
      <c r="S330" s="13"/>
      <c r="T330" s="2"/>
      <c r="U330" s="19"/>
      <c r="V330" s="2"/>
      <c r="W330" s="22"/>
      <c r="X330" s="22"/>
    </row>
    <row r="331" spans="1:24" x14ac:dyDescent="0.25">
      <c r="A331" s="13"/>
      <c r="B331" s="13"/>
      <c r="C331" s="13"/>
      <c r="D331" s="62"/>
      <c r="E331" s="43"/>
      <c r="F331" s="43"/>
      <c r="G331" s="58"/>
      <c r="H331" s="43"/>
      <c r="I331" s="13"/>
      <c r="J331" s="63"/>
      <c r="K331" s="62"/>
      <c r="L331" s="43"/>
      <c r="M331" s="13"/>
      <c r="N331" s="43"/>
      <c r="O331" s="64"/>
      <c r="P331" s="43"/>
      <c r="Q331" s="13"/>
      <c r="R331" s="43"/>
      <c r="S331" s="13"/>
      <c r="T331" s="2"/>
      <c r="U331" s="19"/>
      <c r="V331" s="2"/>
      <c r="W331" s="22"/>
      <c r="X331" s="2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87E4-43BA-466A-BCCA-7389D939CDB2}">
  <dimension ref="A1:AN93"/>
  <sheetViews>
    <sheetView topLeftCell="O1" zoomScale="80" zoomScaleNormal="80" workbookViewId="0">
      <selection activeCell="AF25" sqref="AF25"/>
    </sheetView>
  </sheetViews>
  <sheetFormatPr defaultRowHeight="15" x14ac:dyDescent="0.25"/>
  <sheetData>
    <row r="1" spans="1:32" x14ac:dyDescent="0.2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</row>
    <row r="2" spans="1:32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2" x14ac:dyDescent="0.2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</row>
    <row r="4" spans="1:32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</row>
    <row r="5" spans="1:32" x14ac:dyDescent="0.25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</row>
    <row r="6" spans="1:32" x14ac:dyDescent="0.2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</row>
    <row r="7" spans="1:32" x14ac:dyDescent="0.25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</row>
    <row r="8" spans="1:32" x14ac:dyDescent="0.2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</row>
    <row r="9" spans="1:32" x14ac:dyDescent="0.2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</row>
    <row r="10" spans="1:32" x14ac:dyDescent="0.2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</row>
    <row r="11" spans="1:32" x14ac:dyDescent="0.2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</row>
    <row r="12" spans="1:32" x14ac:dyDescent="0.2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</row>
    <row r="13" spans="1:32" x14ac:dyDescent="0.2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</row>
    <row r="14" spans="1:32" x14ac:dyDescent="0.2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</row>
    <row r="15" spans="1:32" x14ac:dyDescent="0.2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</row>
    <row r="16" spans="1:32" x14ac:dyDescent="0.2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</row>
    <row r="17" spans="1:32" x14ac:dyDescent="0.2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</row>
    <row r="18" spans="1:32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</row>
    <row r="19" spans="1:32" x14ac:dyDescent="0.2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</row>
    <row r="20" spans="1:32" x14ac:dyDescent="0.2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</row>
    <row r="21" spans="1:32" x14ac:dyDescent="0.2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</row>
    <row r="22" spans="1:32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</row>
    <row r="23" spans="1:32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</row>
    <row r="24" spans="1:32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</row>
    <row r="25" spans="1:32" x14ac:dyDescent="0.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</row>
    <row r="26" spans="1:32" x14ac:dyDescent="0.2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</row>
    <row r="27" spans="1:32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</row>
    <row r="28" spans="1:32" x14ac:dyDescent="0.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</row>
    <row r="29" spans="1:32" x14ac:dyDescent="0.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</row>
    <row r="30" spans="1:32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</row>
    <row r="31" spans="1:32" x14ac:dyDescent="0.2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</row>
    <row r="32" spans="1:32" x14ac:dyDescent="0.2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</row>
    <row r="33" spans="1:40" x14ac:dyDescent="0.2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</row>
    <row r="34" spans="1:40" x14ac:dyDescent="0.2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</row>
    <row r="37" spans="1:40" x14ac:dyDescent="0.2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</row>
    <row r="38" spans="1:40" x14ac:dyDescent="0.2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</row>
    <row r="39" spans="1:40" x14ac:dyDescent="0.2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</row>
    <row r="40" spans="1:40" x14ac:dyDescent="0.2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</row>
    <row r="41" spans="1:40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</row>
    <row r="42" spans="1:40" x14ac:dyDescent="0.2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</row>
    <row r="43" spans="1:40" x14ac:dyDescent="0.2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</row>
    <row r="44" spans="1:40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</row>
    <row r="45" spans="1:40" x14ac:dyDescent="0.2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</row>
    <row r="46" spans="1:40" x14ac:dyDescent="0.2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</row>
    <row r="47" spans="1:40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</row>
    <row r="48" spans="1:40" x14ac:dyDescent="0.2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</row>
    <row r="49" spans="1:40" x14ac:dyDescent="0.2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</row>
    <row r="50" spans="1:40" x14ac:dyDescent="0.2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</row>
    <row r="51" spans="1:40" x14ac:dyDescent="0.2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</row>
    <row r="52" spans="1:40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</row>
    <row r="53" spans="1:40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</row>
    <row r="54" spans="1:40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</row>
    <row r="59" spans="1:40" x14ac:dyDescent="0.2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</row>
    <row r="60" spans="1:40" x14ac:dyDescent="0.2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</row>
    <row r="61" spans="1:40" x14ac:dyDescent="0.2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</row>
    <row r="62" spans="1:40" x14ac:dyDescent="0.2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</row>
    <row r="63" spans="1:40" x14ac:dyDescent="0.2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</row>
    <row r="64" spans="1:40" x14ac:dyDescent="0.2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</row>
    <row r="65" spans="1:32" x14ac:dyDescent="0.2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</row>
    <row r="66" spans="1:32" x14ac:dyDescent="0.2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</row>
    <row r="67" spans="1:32" x14ac:dyDescent="0.2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</row>
    <row r="68" spans="1:32" x14ac:dyDescent="0.2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</row>
    <row r="69" spans="1:32" x14ac:dyDescent="0.2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</row>
    <row r="70" spans="1:32" x14ac:dyDescent="0.2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</row>
    <row r="71" spans="1:32" x14ac:dyDescent="0.2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</row>
    <row r="72" spans="1:32" x14ac:dyDescent="0.2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</row>
    <row r="73" spans="1:32" x14ac:dyDescent="0.2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</row>
    <row r="74" spans="1:32" x14ac:dyDescent="0.2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</row>
    <row r="75" spans="1:32" x14ac:dyDescent="0.2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</row>
    <row r="76" spans="1:32" x14ac:dyDescent="0.2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</row>
    <row r="77" spans="1:32" x14ac:dyDescent="0.2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</row>
    <row r="78" spans="1:32" x14ac:dyDescent="0.2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</row>
    <row r="79" spans="1:32" x14ac:dyDescent="0.2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</row>
    <row r="80" spans="1:32" x14ac:dyDescent="0.2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</row>
    <row r="81" spans="1:32" x14ac:dyDescent="0.2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</row>
    <row r="82" spans="1:32" x14ac:dyDescent="0.2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</row>
    <row r="83" spans="1:32" x14ac:dyDescent="0.2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</row>
    <row r="84" spans="1:32" x14ac:dyDescent="0.2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</row>
    <row r="85" spans="1:32" x14ac:dyDescent="0.2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</row>
    <row r="86" spans="1:32" x14ac:dyDescent="0.2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</row>
    <row r="87" spans="1:32" x14ac:dyDescent="0.2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</row>
    <row r="88" spans="1:32" x14ac:dyDescent="0.2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</row>
    <row r="89" spans="1:32" x14ac:dyDescent="0.2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</row>
    <row r="90" spans="1:32" x14ac:dyDescent="0.2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</row>
    <row r="91" spans="1:32" x14ac:dyDescent="0.2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</row>
    <row r="92" spans="1:32" x14ac:dyDescent="0.2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</row>
    <row r="93" spans="1:32" x14ac:dyDescent="0.2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5AE8-B819-413D-BA91-2953E76628D4}">
  <sheetPr>
    <tabColor theme="9"/>
  </sheetPr>
  <dimension ref="A1:AD332"/>
  <sheetViews>
    <sheetView zoomScale="80" zoomScaleNormal="80" workbookViewId="0">
      <pane ySplit="2" topLeftCell="A273" activePane="bottomLeft" state="frozen"/>
      <selection pane="bottomLeft" activeCell="G324" sqref="G324"/>
    </sheetView>
  </sheetViews>
  <sheetFormatPr defaultRowHeight="15" x14ac:dyDescent="0.25"/>
  <cols>
    <col min="3" max="3" width="14.85546875" customWidth="1"/>
    <col min="4" max="4" width="14" customWidth="1"/>
    <col min="6" max="6" width="9.140625" customWidth="1"/>
    <col min="7" max="7" width="12" bestFit="1" customWidth="1"/>
    <col min="8" max="8" width="9.5703125" style="5" bestFit="1" customWidth="1"/>
    <col min="9" max="9" width="11.5703125" style="8" customWidth="1"/>
    <col min="10" max="10" width="9.140625" hidden="1" customWidth="1"/>
    <col min="11" max="11" width="4.42578125" customWidth="1"/>
    <col min="12" max="12" width="6.42578125" customWidth="1"/>
    <col min="16" max="16" width="12.28515625" bestFit="1" customWidth="1"/>
    <col min="17" max="17" width="10.5703125" style="18" bestFit="1" customWidth="1"/>
    <col min="18" max="18" width="11.42578125" style="8" customWidth="1"/>
    <col min="19" max="19" width="8.140625" style="5" hidden="1" customWidth="1"/>
    <col min="20" max="20" width="6.42578125" style="5" customWidth="1"/>
    <col min="21" max="21" width="14.5703125" customWidth="1"/>
    <col min="22" max="22" width="13.5703125" style="18" customWidth="1"/>
    <col min="23" max="23" width="13.28515625" style="8" bestFit="1" customWidth="1"/>
    <col min="24" max="24" width="9.85546875" customWidth="1"/>
  </cols>
  <sheetData>
    <row r="1" spans="1:30" x14ac:dyDescent="0.25">
      <c r="A1" s="94" t="str">
        <f>'rockfish release'!A1</f>
        <v>Region</v>
      </c>
      <c r="B1" s="94" t="str">
        <f>'rockfish release'!B1</f>
        <v>year</v>
      </c>
      <c r="C1" s="94" t="str">
        <f>'rockfish release'!C1</f>
        <v>RptArea</v>
      </c>
      <c r="D1" s="93" t="s">
        <v>9</v>
      </c>
      <c r="E1" s="93"/>
      <c r="F1" s="93"/>
      <c r="G1" s="93"/>
      <c r="H1" s="93"/>
      <c r="I1" s="93"/>
      <c r="J1" s="93"/>
      <c r="K1" s="93"/>
      <c r="M1" s="93" t="s">
        <v>10</v>
      </c>
      <c r="N1" s="93"/>
      <c r="O1" s="93"/>
      <c r="P1" s="93"/>
      <c r="Q1" s="93"/>
      <c r="R1" s="93"/>
      <c r="S1" s="12"/>
      <c r="T1" s="12"/>
      <c r="U1" s="6"/>
      <c r="V1" s="93" t="s">
        <v>22</v>
      </c>
      <c r="W1" s="93"/>
      <c r="X1" s="93"/>
      <c r="Y1" s="93"/>
    </row>
    <row r="2" spans="1:30" s="4" customFormat="1" ht="65.25" customHeight="1" x14ac:dyDescent="0.35">
      <c r="A2" s="94"/>
      <c r="B2" s="94"/>
      <c r="C2" s="94"/>
      <c r="D2" s="4" t="s">
        <v>98</v>
      </c>
      <c r="E2" s="4" t="s">
        <v>99</v>
      </c>
      <c r="F2" s="4" t="s">
        <v>45</v>
      </c>
      <c r="G2" s="4" t="s">
        <v>44</v>
      </c>
      <c r="H2" s="11" t="s">
        <v>42</v>
      </c>
      <c r="I2" s="30" t="s">
        <v>43</v>
      </c>
      <c r="J2" s="4" t="s">
        <v>8</v>
      </c>
      <c r="K2" s="4" t="s">
        <v>13</v>
      </c>
      <c r="M2" s="4" t="s">
        <v>107</v>
      </c>
      <c r="N2" s="4" t="s">
        <v>108</v>
      </c>
      <c r="O2" s="4" t="s">
        <v>46</v>
      </c>
      <c r="P2" s="4" t="s">
        <v>47</v>
      </c>
      <c r="Q2" s="4" t="s">
        <v>48</v>
      </c>
      <c r="R2" s="30" t="s">
        <v>71</v>
      </c>
      <c r="S2" s="4" t="s">
        <v>12</v>
      </c>
      <c r="T2" s="4" t="s">
        <v>14</v>
      </c>
      <c r="V2" s="17" t="s">
        <v>111</v>
      </c>
      <c r="W2" s="30" t="s">
        <v>112</v>
      </c>
      <c r="X2" s="4" t="s">
        <v>15</v>
      </c>
      <c r="Y2" s="4" t="s">
        <v>16</v>
      </c>
      <c r="AB2" s="31" t="s">
        <v>50</v>
      </c>
      <c r="AC2" s="14"/>
      <c r="AD2" s="14"/>
    </row>
    <row r="3" spans="1:30" x14ac:dyDescent="0.25">
      <c r="A3" s="57"/>
      <c r="B3" s="57"/>
      <c r="C3" s="57"/>
      <c r="D3" s="4"/>
      <c r="E3" s="4"/>
      <c r="F3" s="4"/>
      <c r="G3" s="4"/>
      <c r="H3" s="11"/>
      <c r="I3" s="30"/>
      <c r="J3" s="4"/>
      <c r="K3" s="4"/>
      <c r="L3" s="4"/>
      <c r="M3" s="4"/>
      <c r="N3" s="4"/>
      <c r="O3" s="4"/>
      <c r="P3" s="4"/>
      <c r="Q3" s="4"/>
      <c r="R3" s="30"/>
      <c r="S3" s="4"/>
      <c r="T3" s="4"/>
      <c r="U3" s="4"/>
      <c r="V3" s="17"/>
      <c r="W3" s="30"/>
      <c r="X3" s="4"/>
      <c r="Y3" s="4"/>
      <c r="AB3" s="37"/>
      <c r="AC3" t="s">
        <v>53</v>
      </c>
    </row>
    <row r="4" spans="1:30" x14ac:dyDescent="0.25">
      <c r="A4" t="str">
        <f>'rockfish release'!A3</f>
        <v>SC</v>
      </c>
      <c r="B4">
        <f>'rockfish release'!B3</f>
        <v>1999</v>
      </c>
      <c r="C4" t="str">
        <f>'rockfish release'!C3</f>
        <v>AFOGNAK</v>
      </c>
      <c r="D4">
        <f>'rockfish release'!D3</f>
        <v>770</v>
      </c>
      <c r="E4">
        <f>[1]logbook_release_forR!$E2</f>
        <v>768</v>
      </c>
      <c r="F4" s="32">
        <f t="shared" ref="F4:G24" si="0">F130</f>
        <v>0.88571428600000002</v>
      </c>
      <c r="G4" s="32">
        <f t="shared" si="0"/>
        <v>9.7331200000000005E-4</v>
      </c>
      <c r="H4" s="10">
        <f>E4*F4</f>
        <v>680.22857164800007</v>
      </c>
      <c r="I4" s="8">
        <f>(E4^2)*G4</f>
        <v>574.08277708800006</v>
      </c>
      <c r="J4">
        <f>SQRT(I4)</f>
        <v>23.960024563593421</v>
      </c>
      <c r="K4" s="9">
        <f>(1.96*J4)</f>
        <v>46.961648144643107</v>
      </c>
      <c r="M4" s="2">
        <f>'rockfish release'!O3</f>
        <v>411.55200774024797</v>
      </c>
      <c r="N4">
        <f>'rockfish release'!P3</f>
        <v>129118.93437544322</v>
      </c>
      <c r="O4" s="32">
        <f t="shared" ref="O4:P24" si="1">O130</f>
        <v>0.71300448400000005</v>
      </c>
      <c r="P4" s="32">
        <f t="shared" si="1"/>
        <v>9.2175299999999998E-4</v>
      </c>
      <c r="Q4" s="18">
        <f t="shared" ref="Q4:Q48" si="2">M4*O4</f>
        <v>293.43842691799955</v>
      </c>
      <c r="R4" s="83">
        <f>(M4^2)*P4+(O4^2)*N4-(P4*N4)</f>
        <v>65677.995362353293</v>
      </c>
      <c r="S4">
        <f>SQRT(R4)</f>
        <v>256.27718463092515</v>
      </c>
      <c r="T4" s="9">
        <f>(1.96*S4)</f>
        <v>502.30328187661326</v>
      </c>
      <c r="V4" s="18">
        <f>Q4+H4</f>
        <v>973.66699856599962</v>
      </c>
      <c r="W4" s="50">
        <f t="shared" ref="W4:W48" si="3">R4+I4</f>
        <v>66252.078139441292</v>
      </c>
      <c r="X4">
        <f>SQRT(W4)</f>
        <v>257.39479042793636</v>
      </c>
      <c r="Y4" s="9">
        <f>(1.96*X4)</f>
        <v>504.49378923875526</v>
      </c>
      <c r="Z4" s="19">
        <f>X4/V4</f>
        <v>0.26435607944710365</v>
      </c>
    </row>
    <row r="5" spans="1:30" x14ac:dyDescent="0.25">
      <c r="A5" t="str">
        <f>'rockfish release'!A4</f>
        <v>SC</v>
      </c>
      <c r="B5">
        <f>'rockfish release'!B4</f>
        <v>2000</v>
      </c>
      <c r="C5" t="str">
        <f>'rockfish release'!C4</f>
        <v>AFOGNAK</v>
      </c>
      <c r="D5">
        <f>'rockfish release'!D4</f>
        <v>2000</v>
      </c>
      <c r="E5">
        <f>[1]logbook_release_forR!$E3</f>
        <v>1949</v>
      </c>
      <c r="F5" s="32">
        <f t="shared" si="0"/>
        <v>0.92156862699999997</v>
      </c>
      <c r="G5" s="32">
        <f t="shared" si="0"/>
        <v>7.1564199999999995E-4</v>
      </c>
      <c r="H5" s="10">
        <f t="shared" ref="H5:H23" si="4">E5*F5</f>
        <v>1796.137254023</v>
      </c>
      <c r="I5" s="8">
        <f>(E5^2)*G5</f>
        <v>2718.4384168419997</v>
      </c>
      <c r="J5">
        <f t="shared" ref="J5:J49" si="5">SQRT(I5)</f>
        <v>52.138646097132209</v>
      </c>
      <c r="K5" s="9">
        <f t="shared" ref="K5:K49" si="6">(1.96*J5)</f>
        <v>102.19174635037913</v>
      </c>
      <c r="M5" s="2">
        <f>'rockfish release'!O4</f>
        <v>1068.9662538707739</v>
      </c>
      <c r="N5">
        <f>'rockfish release'!P4</f>
        <v>871100.92343021231</v>
      </c>
      <c r="O5" s="32">
        <f t="shared" si="1"/>
        <v>0.743589744</v>
      </c>
      <c r="P5" s="32">
        <f t="shared" si="1"/>
        <v>9.828040000000001E-4</v>
      </c>
      <c r="Q5" s="18">
        <f>M5*O5</f>
        <v>794.87234306040784</v>
      </c>
      <c r="R5" s="83">
        <f t="shared" ref="R5:R23" si="7">(M5^2)*P5+(O5^2)*N5-(P5*N5)</f>
        <v>481921.01199121703</v>
      </c>
      <c r="S5">
        <f t="shared" ref="S5:S49" si="8">SQRT(R5)</f>
        <v>694.20530968238575</v>
      </c>
      <c r="T5" s="9">
        <f t="shared" ref="T5:T49" si="9">(1.96*S5)</f>
        <v>1360.642406977476</v>
      </c>
      <c r="V5" s="18">
        <f t="shared" ref="V5:V48" si="10">Q5+H5</f>
        <v>2591.0095970834077</v>
      </c>
      <c r="W5" s="50">
        <f t="shared" si="3"/>
        <v>484639.45040805906</v>
      </c>
      <c r="X5">
        <f t="shared" ref="X5:X49" si="11">SQRT(W5)</f>
        <v>696.16050621107422</v>
      </c>
      <c r="Y5" s="9">
        <f t="shared" ref="Y5:Y49" si="12">(1.96*X5)</f>
        <v>1364.4745921737056</v>
      </c>
      <c r="Z5" s="19">
        <f t="shared" ref="Z5:Z24" si="13">X5/V5</f>
        <v>0.2686831059964862</v>
      </c>
    </row>
    <row r="6" spans="1:30" x14ac:dyDescent="0.25">
      <c r="A6" t="str">
        <f>'rockfish release'!A5</f>
        <v>SC</v>
      </c>
      <c r="B6">
        <f>'rockfish release'!B5</f>
        <v>2001</v>
      </c>
      <c r="C6" t="str">
        <f>'rockfish release'!C5</f>
        <v>AFOGNAK</v>
      </c>
      <c r="D6">
        <f>'rockfish release'!D5</f>
        <v>910</v>
      </c>
      <c r="E6">
        <f>[1]logbook_release_forR!$E4</f>
        <v>853</v>
      </c>
      <c r="F6" s="32">
        <f t="shared" si="0"/>
        <v>0.95081967199999995</v>
      </c>
      <c r="G6" s="32">
        <f t="shared" si="0"/>
        <v>7.7935999999999999E-4</v>
      </c>
      <c r="H6" s="10">
        <f t="shared" si="4"/>
        <v>811.04918021599997</v>
      </c>
      <c r="I6" s="8">
        <f t="shared" ref="I6:I50" si="14">(E6^2)*G6</f>
        <v>567.06935023999995</v>
      </c>
      <c r="J6">
        <f t="shared" si="5"/>
        <v>23.813217973218151</v>
      </c>
      <c r="K6" s="9">
        <f t="shared" si="6"/>
        <v>46.673907227507577</v>
      </c>
      <c r="M6" s="2">
        <f>'rockfish release'!O5</f>
        <v>486.37964551120217</v>
      </c>
      <c r="N6">
        <f>'rockfish release'!P5</f>
        <v>180339.66867313968</v>
      </c>
      <c r="O6" s="32">
        <f t="shared" si="1"/>
        <v>0.82022471900000005</v>
      </c>
      <c r="P6" s="32">
        <f t="shared" si="1"/>
        <v>1.6756379999999999E-3</v>
      </c>
      <c r="Q6" s="18">
        <f t="shared" si="2"/>
        <v>398.94060806674543</v>
      </c>
      <c r="R6" s="83">
        <f t="shared" si="7"/>
        <v>121421.07812184404</v>
      </c>
      <c r="S6">
        <f t="shared" si="8"/>
        <v>348.45527420580686</v>
      </c>
      <c r="T6" s="9">
        <f t="shared" si="9"/>
        <v>682.97233744338143</v>
      </c>
      <c r="V6" s="18">
        <f t="shared" si="10"/>
        <v>1209.9897882827454</v>
      </c>
      <c r="W6" s="50">
        <f t="shared" si="3"/>
        <v>121988.14747208403</v>
      </c>
      <c r="X6">
        <f t="shared" si="11"/>
        <v>349.26801667499421</v>
      </c>
      <c r="Y6" s="9">
        <f t="shared" si="12"/>
        <v>684.56531268298863</v>
      </c>
      <c r="Z6" s="19">
        <f t="shared" si="13"/>
        <v>0.28865368952467452</v>
      </c>
    </row>
    <row r="7" spans="1:30" x14ac:dyDescent="0.25">
      <c r="A7" t="str">
        <f>'rockfish release'!A6</f>
        <v>SC</v>
      </c>
      <c r="B7">
        <f>'rockfish release'!B6</f>
        <v>2002</v>
      </c>
      <c r="C7" t="str">
        <f>'rockfish release'!C6</f>
        <v>AFOGNAK</v>
      </c>
      <c r="D7">
        <f>'rockfish release'!D6</f>
        <v>708</v>
      </c>
      <c r="E7">
        <f>[1]logbook_release_forR!$E5</f>
        <v>696</v>
      </c>
      <c r="F7" s="32">
        <f t="shared" si="0"/>
        <v>0.87719298199999995</v>
      </c>
      <c r="G7" s="32">
        <f t="shared" si="0"/>
        <v>1.923669E-3</v>
      </c>
      <c r="H7" s="10">
        <f t="shared" si="4"/>
        <v>610.52631547199996</v>
      </c>
      <c r="I7" s="8">
        <f t="shared" si="14"/>
        <v>931.85604230399997</v>
      </c>
      <c r="J7">
        <f t="shared" si="5"/>
        <v>30.52631720833681</v>
      </c>
      <c r="K7" s="9">
        <f t="shared" si="6"/>
        <v>59.831581728340147</v>
      </c>
      <c r="M7" s="2">
        <f>'rockfish release'!O6</f>
        <v>378.41405387025407</v>
      </c>
      <c r="N7">
        <f>'rockfish release'!P6</f>
        <v>109162.88332058047</v>
      </c>
      <c r="O7" s="32">
        <f t="shared" si="1"/>
        <v>0.60843373499999998</v>
      </c>
      <c r="P7" s="32">
        <f t="shared" si="1"/>
        <v>1.443892E-3</v>
      </c>
      <c r="Q7" s="18">
        <f t="shared" si="2"/>
        <v>230.23987617276987</v>
      </c>
      <c r="R7" s="83">
        <f t="shared" si="7"/>
        <v>40460.325388292484</v>
      </c>
      <c r="S7">
        <f t="shared" si="8"/>
        <v>201.14752145699555</v>
      </c>
      <c r="T7" s="9">
        <f t="shared" si="9"/>
        <v>394.24914205571127</v>
      </c>
      <c r="V7" s="18">
        <f t="shared" si="10"/>
        <v>840.76619164476983</v>
      </c>
      <c r="W7" s="50">
        <f t="shared" si="3"/>
        <v>41392.181430596487</v>
      </c>
      <c r="X7">
        <f t="shared" si="11"/>
        <v>203.45068550043396</v>
      </c>
      <c r="Y7" s="9">
        <f t="shared" si="12"/>
        <v>398.76334358085057</v>
      </c>
      <c r="Z7" s="19">
        <f t="shared" si="13"/>
        <v>0.2419824768434474</v>
      </c>
    </row>
    <row r="8" spans="1:30" x14ac:dyDescent="0.25">
      <c r="A8" t="str">
        <f>'rockfish release'!A7</f>
        <v>SC</v>
      </c>
      <c r="B8">
        <f>'rockfish release'!B7</f>
        <v>2003</v>
      </c>
      <c r="C8" t="str">
        <f>'rockfish release'!C7</f>
        <v>AFOGNAK</v>
      </c>
      <c r="D8">
        <f>'rockfish release'!D7</f>
        <v>818</v>
      </c>
      <c r="E8">
        <f>[1]logbook_release_forR!$E6</f>
        <v>776</v>
      </c>
      <c r="F8" s="32">
        <f t="shared" si="0"/>
        <v>0.85869565199999998</v>
      </c>
      <c r="G8" s="32">
        <f t="shared" si="0"/>
        <v>1.3333780000000001E-3</v>
      </c>
      <c r="H8" s="10">
        <f t="shared" si="4"/>
        <v>666.34782595199999</v>
      </c>
      <c r="I8" s="8">
        <f t="shared" si="14"/>
        <v>802.92823052800009</v>
      </c>
      <c r="J8">
        <f t="shared" si="5"/>
        <v>28.335988257479219</v>
      </c>
      <c r="K8" s="9">
        <f t="shared" si="6"/>
        <v>55.538536984659267</v>
      </c>
      <c r="M8" s="2">
        <f>'rockfish release'!O7</f>
        <v>437.20719783314667</v>
      </c>
      <c r="N8">
        <f>'rockfish release'!P7</f>
        <v>145718.63357232933</v>
      </c>
      <c r="O8" s="32">
        <f t="shared" si="1"/>
        <v>0.73262032099999996</v>
      </c>
      <c r="P8" s="32">
        <f t="shared" si="1"/>
        <v>1.05316E-3</v>
      </c>
      <c r="Q8" s="18">
        <f t="shared" si="2"/>
        <v>320.30687762003038</v>
      </c>
      <c r="R8" s="83">
        <f t="shared" si="7"/>
        <v>78259.778195256731</v>
      </c>
      <c r="S8">
        <f t="shared" si="8"/>
        <v>279.74949185879984</v>
      </c>
      <c r="T8" s="9">
        <f t="shared" si="9"/>
        <v>548.30900404324768</v>
      </c>
      <c r="V8" s="18">
        <f t="shared" si="10"/>
        <v>986.65470357203037</v>
      </c>
      <c r="W8" s="50">
        <f t="shared" si="3"/>
        <v>79062.706425784738</v>
      </c>
      <c r="X8">
        <f t="shared" si="11"/>
        <v>281.18091404962883</v>
      </c>
      <c r="Y8" s="9">
        <f t="shared" si="12"/>
        <v>551.11459153727253</v>
      </c>
      <c r="Z8" s="19">
        <f t="shared" si="13"/>
        <v>0.28498411149478831</v>
      </c>
    </row>
    <row r="9" spans="1:30" x14ac:dyDescent="0.25">
      <c r="A9" t="str">
        <f>'rockfish release'!A8</f>
        <v>SC</v>
      </c>
      <c r="B9">
        <f>'rockfish release'!B8</f>
        <v>2004</v>
      </c>
      <c r="C9" t="str">
        <f>'rockfish release'!C8</f>
        <v>AFOGNAK</v>
      </c>
      <c r="D9">
        <f>'rockfish release'!D8</f>
        <v>758</v>
      </c>
      <c r="E9">
        <f>[1]logbook_release_forR!$E7</f>
        <v>641</v>
      </c>
      <c r="F9" s="32">
        <f t="shared" si="0"/>
        <v>0.77564102599999996</v>
      </c>
      <c r="G9" s="32">
        <f t="shared" si="0"/>
        <v>1.122723E-3</v>
      </c>
      <c r="H9" s="10">
        <f t="shared" si="4"/>
        <v>497.18589766599996</v>
      </c>
      <c r="I9" s="8">
        <f t="shared" si="14"/>
        <v>461.30554896299998</v>
      </c>
      <c r="J9">
        <f t="shared" si="5"/>
        <v>21.478024791935592</v>
      </c>
      <c r="K9" s="9">
        <f t="shared" si="6"/>
        <v>42.096928592193763</v>
      </c>
      <c r="M9" s="2">
        <f>'rockfish release'!O8</f>
        <v>405.13821021702324</v>
      </c>
      <c r="N9">
        <f>'rockfish release'!P8</f>
        <v>125125.80774243911</v>
      </c>
      <c r="O9" s="32">
        <f t="shared" si="1"/>
        <v>0.77966101700000001</v>
      </c>
      <c r="P9" s="32">
        <f t="shared" si="1"/>
        <v>1.4682880000000001E-3</v>
      </c>
      <c r="Q9" s="18">
        <f t="shared" si="2"/>
        <v>315.87046900336412</v>
      </c>
      <c r="R9" s="83">
        <f t="shared" si="7"/>
        <v>76117.667215305992</v>
      </c>
      <c r="S9">
        <f t="shared" si="8"/>
        <v>275.89430442708669</v>
      </c>
      <c r="T9" s="9">
        <f t="shared" si="9"/>
        <v>540.75283667708993</v>
      </c>
      <c r="V9" s="18">
        <f t="shared" si="10"/>
        <v>813.05636666936402</v>
      </c>
      <c r="W9" s="50">
        <f t="shared" si="3"/>
        <v>76578.972764268998</v>
      </c>
      <c r="X9">
        <f t="shared" si="11"/>
        <v>276.72906020920357</v>
      </c>
      <c r="Y9" s="9">
        <f t="shared" si="12"/>
        <v>542.388958010039</v>
      </c>
      <c r="Z9" s="19">
        <f t="shared" si="13"/>
        <v>0.34035655036170165</v>
      </c>
    </row>
    <row r="10" spans="1:30" x14ac:dyDescent="0.25">
      <c r="A10" t="str">
        <f>'rockfish release'!A9</f>
        <v>SC</v>
      </c>
      <c r="B10">
        <f>'rockfish release'!B9</f>
        <v>2005</v>
      </c>
      <c r="C10" t="str">
        <f>'rockfish release'!C9</f>
        <v>AFOGNAK</v>
      </c>
      <c r="D10">
        <f>'rockfish release'!D9</f>
        <v>1426</v>
      </c>
      <c r="E10">
        <f>[1]logbook_release_forR!$E8</f>
        <v>1375</v>
      </c>
      <c r="F10" s="32">
        <f t="shared" si="0"/>
        <v>0.93277310899999999</v>
      </c>
      <c r="G10" s="32">
        <f t="shared" si="0"/>
        <v>5.3141899999999999E-4</v>
      </c>
      <c r="H10" s="10">
        <f t="shared" si="4"/>
        <v>1282.5630248749999</v>
      </c>
      <c r="I10" s="8">
        <f t="shared" si="14"/>
        <v>1004.714046875</v>
      </c>
      <c r="J10">
        <f t="shared" si="5"/>
        <v>31.697224592620092</v>
      </c>
      <c r="K10" s="9">
        <f t="shared" si="6"/>
        <v>62.126560201535376</v>
      </c>
      <c r="M10" s="2">
        <f>'rockfish release'!O9</f>
        <v>762.17293900986169</v>
      </c>
      <c r="N10">
        <f>'rockfish release'!P9</f>
        <v>442840.70534329361</v>
      </c>
      <c r="O10" s="32">
        <f t="shared" si="1"/>
        <v>0.82183908000000006</v>
      </c>
      <c r="P10" s="32">
        <f t="shared" si="1"/>
        <v>8.4635600000000004E-4</v>
      </c>
      <c r="Q10" s="18">
        <f t="shared" si="2"/>
        <v>626.38350699676084</v>
      </c>
      <c r="R10" s="83">
        <f t="shared" si="7"/>
        <v>299220.08974515303</v>
      </c>
      <c r="S10">
        <f t="shared" si="8"/>
        <v>547.01013678464221</v>
      </c>
      <c r="T10" s="9">
        <f t="shared" si="9"/>
        <v>1072.1398680978987</v>
      </c>
      <c r="V10" s="18">
        <f t="shared" si="10"/>
        <v>1908.9465318717607</v>
      </c>
      <c r="W10" s="50">
        <f t="shared" si="3"/>
        <v>300224.80379202805</v>
      </c>
      <c r="X10">
        <f t="shared" si="11"/>
        <v>547.92773592146989</v>
      </c>
      <c r="Y10" s="9">
        <f t="shared" si="12"/>
        <v>1073.9383624060811</v>
      </c>
      <c r="Z10" s="19">
        <f t="shared" si="13"/>
        <v>0.28703147352388947</v>
      </c>
    </row>
    <row r="11" spans="1:30" x14ac:dyDescent="0.25">
      <c r="A11" t="str">
        <f>'rockfish release'!A10</f>
        <v>SC</v>
      </c>
      <c r="B11">
        <f>'rockfish release'!B10</f>
        <v>2006</v>
      </c>
      <c r="C11" t="str">
        <f>'rockfish release'!C10</f>
        <v>AFOGNAK</v>
      </c>
      <c r="D11">
        <f>'rockfish release'!D10</f>
        <v>842</v>
      </c>
      <c r="E11">
        <f>[1]logbook_release_forR!$E9</f>
        <v>806</v>
      </c>
      <c r="F11" s="32">
        <f t="shared" si="0"/>
        <v>0.866071429</v>
      </c>
      <c r="G11" s="32">
        <f t="shared" si="0"/>
        <v>1.0449700000000001E-3</v>
      </c>
      <c r="H11" s="10">
        <f t="shared" si="4"/>
        <v>698.05357177400003</v>
      </c>
      <c r="I11" s="8">
        <f t="shared" si="14"/>
        <v>678.85013092000008</v>
      </c>
      <c r="J11">
        <f t="shared" si="5"/>
        <v>26.054752559178144</v>
      </c>
      <c r="K11" s="9">
        <f t="shared" si="6"/>
        <v>51.067315015989159</v>
      </c>
      <c r="M11" s="2">
        <f>'rockfish release'!O10</f>
        <v>450.0347928795959</v>
      </c>
      <c r="N11">
        <f>'rockfish release'!P10</f>
        <v>154394.79876969426</v>
      </c>
      <c r="O11" s="32">
        <f t="shared" si="1"/>
        <v>0.79807692299999999</v>
      </c>
      <c r="P11" s="32">
        <f t="shared" si="1"/>
        <v>1.564565E-3</v>
      </c>
      <c r="Q11" s="18">
        <f t="shared" si="2"/>
        <v>359.1623827442902</v>
      </c>
      <c r="R11" s="83">
        <f t="shared" si="7"/>
        <v>98413.493969244402</v>
      </c>
      <c r="S11">
        <f t="shared" si="8"/>
        <v>313.70925069121631</v>
      </c>
      <c r="T11" s="9">
        <f t="shared" si="9"/>
        <v>614.87013135478401</v>
      </c>
      <c r="V11" s="18">
        <f t="shared" si="10"/>
        <v>1057.2159545182903</v>
      </c>
      <c r="W11" s="50">
        <f t="shared" si="3"/>
        <v>99092.344100164395</v>
      </c>
      <c r="X11">
        <f t="shared" si="11"/>
        <v>314.78936465542222</v>
      </c>
      <c r="Y11" s="9">
        <f t="shared" si="12"/>
        <v>616.98715472462754</v>
      </c>
      <c r="Z11" s="19">
        <f t="shared" si="13"/>
        <v>0.29775313483502314</v>
      </c>
    </row>
    <row r="12" spans="1:30" x14ac:dyDescent="0.25">
      <c r="A12" t="str">
        <f>'rockfish release'!A11</f>
        <v>SC</v>
      </c>
      <c r="B12">
        <f>'rockfish release'!B11</f>
        <v>2007</v>
      </c>
      <c r="C12" t="str">
        <f>'rockfish release'!C11</f>
        <v>AFOGNAK</v>
      </c>
      <c r="D12">
        <f>'rockfish release'!D11</f>
        <v>2835</v>
      </c>
      <c r="E12">
        <f>[1]logbook_release_forR!$E10</f>
        <v>2759</v>
      </c>
      <c r="F12" s="32">
        <f t="shared" si="0"/>
        <v>0.62025316500000005</v>
      </c>
      <c r="G12" s="32">
        <f t="shared" si="0"/>
        <v>3.0197330000000001E-3</v>
      </c>
      <c r="H12" s="10">
        <f t="shared" si="4"/>
        <v>1711.2784822350002</v>
      </c>
      <c r="I12" s="8">
        <f t="shared" si="14"/>
        <v>22986.452194373</v>
      </c>
      <c r="J12">
        <f t="shared" si="5"/>
        <v>151.61283650922505</v>
      </c>
      <c r="K12" s="9">
        <f t="shared" si="6"/>
        <v>297.16115955808107</v>
      </c>
      <c r="M12" s="2">
        <f>'rockfish release'!O11</f>
        <v>1515.2596648618219</v>
      </c>
      <c r="N12">
        <f>'rockfish release'!P11</f>
        <v>1750308.529829097</v>
      </c>
      <c r="O12" s="32">
        <f t="shared" si="1"/>
        <v>0.89411764699999996</v>
      </c>
      <c r="P12" s="32">
        <f t="shared" si="1"/>
        <v>1.127039E-3</v>
      </c>
      <c r="Q12" s="18">
        <f t="shared" si="2"/>
        <v>1354.8204061402607</v>
      </c>
      <c r="R12" s="83">
        <f t="shared" si="7"/>
        <v>1399892.82366178</v>
      </c>
      <c r="S12">
        <f t="shared" si="8"/>
        <v>1183.1706654839697</v>
      </c>
      <c r="T12" s="9">
        <f t="shared" si="9"/>
        <v>2319.0145043485804</v>
      </c>
      <c r="V12" s="18">
        <f t="shared" si="10"/>
        <v>3066.0988883752607</v>
      </c>
      <c r="W12" s="50">
        <f t="shared" si="3"/>
        <v>1422879.2758561529</v>
      </c>
      <c r="X12">
        <f t="shared" si="11"/>
        <v>1192.8450343008319</v>
      </c>
      <c r="Y12" s="9">
        <f t="shared" si="12"/>
        <v>2337.9762672296306</v>
      </c>
      <c r="Z12" s="19">
        <f t="shared" si="13"/>
        <v>0.38904323628417797</v>
      </c>
    </row>
    <row r="13" spans="1:30" x14ac:dyDescent="0.25">
      <c r="A13" t="str">
        <f>'rockfish release'!A12</f>
        <v>SC</v>
      </c>
      <c r="B13">
        <f>'rockfish release'!B12</f>
        <v>2008</v>
      </c>
      <c r="C13" t="str">
        <f>'rockfish release'!C12</f>
        <v>AFOGNAK</v>
      </c>
      <c r="D13">
        <f>'rockfish release'!D12</f>
        <v>1487</v>
      </c>
      <c r="E13">
        <f>[1]logbook_release_forR!$E11</f>
        <v>1449</v>
      </c>
      <c r="F13" s="32">
        <f t="shared" si="0"/>
        <v>0.84251968499999996</v>
      </c>
      <c r="G13" s="32">
        <f t="shared" si="0"/>
        <v>1.053018E-3</v>
      </c>
      <c r="H13" s="10">
        <f t="shared" si="4"/>
        <v>1220.8110235649999</v>
      </c>
      <c r="I13" s="8">
        <f t="shared" si="14"/>
        <v>2210.917645818</v>
      </c>
      <c r="J13">
        <f t="shared" si="5"/>
        <v>47.020396061900627</v>
      </c>
      <c r="K13" s="9">
        <f t="shared" si="6"/>
        <v>92.159976281325228</v>
      </c>
      <c r="M13" s="2">
        <f>'rockfish release'!O12</f>
        <v>794.77640975292024</v>
      </c>
      <c r="N13">
        <f>'rockfish release'!P12</f>
        <v>481537.83944006474</v>
      </c>
      <c r="O13" s="32">
        <f t="shared" si="1"/>
        <v>0.693333333</v>
      </c>
      <c r="P13" s="32">
        <f t="shared" si="1"/>
        <v>2.873273E-3</v>
      </c>
      <c r="Q13" s="18">
        <f t="shared" si="2"/>
        <v>551.04497716376591</v>
      </c>
      <c r="R13" s="83">
        <f t="shared" si="7"/>
        <v>231911.95898267196</v>
      </c>
      <c r="S13">
        <f t="shared" si="8"/>
        <v>481.57238187283122</v>
      </c>
      <c r="T13" s="9">
        <f t="shared" si="9"/>
        <v>943.88186847074917</v>
      </c>
      <c r="V13" s="18">
        <f t="shared" si="10"/>
        <v>1771.8560007287658</v>
      </c>
      <c r="W13" s="50">
        <f t="shared" si="3"/>
        <v>234122.87662848996</v>
      </c>
      <c r="X13">
        <f t="shared" si="11"/>
        <v>483.86245631221476</v>
      </c>
      <c r="Y13" s="9">
        <f t="shared" si="12"/>
        <v>948.37041437194091</v>
      </c>
      <c r="Z13" s="19">
        <f t="shared" si="13"/>
        <v>0.27308226860038387</v>
      </c>
    </row>
    <row r="14" spans="1:30" x14ac:dyDescent="0.25">
      <c r="A14" t="str">
        <f>'rockfish release'!A13</f>
        <v>SC</v>
      </c>
      <c r="B14">
        <f>'rockfish release'!B13</f>
        <v>2009</v>
      </c>
      <c r="C14" t="str">
        <f>'rockfish release'!C13</f>
        <v>AFOGNAK</v>
      </c>
      <c r="D14">
        <f>'rockfish release'!D13</f>
        <v>1564</v>
      </c>
      <c r="E14">
        <f>[1]logbook_release_forR!$E12</f>
        <v>1522</v>
      </c>
      <c r="F14" s="32">
        <f t="shared" si="0"/>
        <v>0.73611111100000004</v>
      </c>
      <c r="G14" s="32">
        <f t="shared" si="0"/>
        <v>2.7359369999999999E-3</v>
      </c>
      <c r="H14" s="10">
        <f t="shared" si="4"/>
        <v>1120.3611109420001</v>
      </c>
      <c r="I14" s="8">
        <f t="shared" si="14"/>
        <v>6337.7542855080001</v>
      </c>
      <c r="J14">
        <f t="shared" si="5"/>
        <v>79.61001372633973</v>
      </c>
      <c r="K14" s="9">
        <f t="shared" si="6"/>
        <v>156.03562690362588</v>
      </c>
      <c r="M14" s="2">
        <f>'rockfish release'!O13</f>
        <v>835.93161052694541</v>
      </c>
      <c r="N14">
        <f>'rockfish release'!P13</f>
        <v>532699.12109973712</v>
      </c>
      <c r="O14" s="32">
        <f t="shared" si="1"/>
        <v>0.55882352899999999</v>
      </c>
      <c r="P14" s="32">
        <f t="shared" si="1"/>
        <v>3.6796979999999999E-3</v>
      </c>
      <c r="Q14" s="18">
        <f t="shared" si="2"/>
        <v>467.13825259732118</v>
      </c>
      <c r="R14" s="83">
        <f t="shared" si="7"/>
        <v>166964.40557833866</v>
      </c>
      <c r="S14">
        <f t="shared" si="8"/>
        <v>408.61278195663272</v>
      </c>
      <c r="T14" s="9">
        <f t="shared" si="9"/>
        <v>800.88105263500006</v>
      </c>
      <c r="V14" s="18">
        <f t="shared" si="10"/>
        <v>1587.4993635393212</v>
      </c>
      <c r="W14" s="50">
        <f t="shared" si="3"/>
        <v>173302.15986384667</v>
      </c>
      <c r="X14">
        <f t="shared" si="11"/>
        <v>416.29576008391757</v>
      </c>
      <c r="Y14" s="9">
        <f t="shared" si="12"/>
        <v>815.93968976447843</v>
      </c>
      <c r="Z14" s="19">
        <f t="shared" si="13"/>
        <v>0.26223365479390709</v>
      </c>
    </row>
    <row r="15" spans="1:30" x14ac:dyDescent="0.25">
      <c r="A15" t="str">
        <f>'rockfish release'!A14</f>
        <v>SC</v>
      </c>
      <c r="B15">
        <f>'rockfish release'!B14</f>
        <v>2010</v>
      </c>
      <c r="C15" t="str">
        <f>'rockfish release'!C14</f>
        <v>AFOGNAK</v>
      </c>
      <c r="D15">
        <f>'rockfish release'!D14</f>
        <v>1405</v>
      </c>
      <c r="E15">
        <f>[1]logbook_release_forR!$E13</f>
        <v>1227</v>
      </c>
      <c r="F15" s="32">
        <f t="shared" si="0"/>
        <v>0.53535353500000005</v>
      </c>
      <c r="G15" s="32">
        <f t="shared" si="0"/>
        <v>2.5382669999999999E-3</v>
      </c>
      <c r="H15" s="10">
        <f t="shared" si="4"/>
        <v>656.87878744500006</v>
      </c>
      <c r="I15" s="8">
        <f t="shared" si="14"/>
        <v>3821.4345782429996</v>
      </c>
      <c r="J15">
        <f t="shared" si="5"/>
        <v>61.817752937509788</v>
      </c>
      <c r="K15" s="9">
        <f t="shared" si="6"/>
        <v>121.16279575751918</v>
      </c>
      <c r="M15" s="2">
        <f>'rockfish release'!O14</f>
        <v>750.94879334421876</v>
      </c>
      <c r="N15">
        <f>'rockfish release'!P14</f>
        <v>429893.75009358121</v>
      </c>
      <c r="O15" s="32">
        <f t="shared" si="1"/>
        <v>0.74806438500000005</v>
      </c>
      <c r="P15" s="32">
        <f t="shared" si="1"/>
        <v>6.3493509999999996E-3</v>
      </c>
      <c r="Q15" s="18">
        <f t="shared" si="2"/>
        <v>561.75804725953515</v>
      </c>
      <c r="R15" s="83">
        <f t="shared" si="7"/>
        <v>241419.68755741065</v>
      </c>
      <c r="S15">
        <f t="shared" si="8"/>
        <v>491.34477463122641</v>
      </c>
      <c r="T15" s="9">
        <f t="shared" si="9"/>
        <v>963.03575827720374</v>
      </c>
      <c r="V15" s="18">
        <f t="shared" si="10"/>
        <v>1218.6368347045352</v>
      </c>
      <c r="W15" s="50">
        <f t="shared" si="3"/>
        <v>245241.12213565366</v>
      </c>
      <c r="X15">
        <f t="shared" si="11"/>
        <v>495.21825707020702</v>
      </c>
      <c r="Y15" s="9">
        <f t="shared" si="12"/>
        <v>970.62778385760578</v>
      </c>
      <c r="Z15" s="19">
        <f t="shared" si="13"/>
        <v>0.40637066184715748</v>
      </c>
    </row>
    <row r="16" spans="1:30" x14ac:dyDescent="0.25">
      <c r="A16" t="str">
        <f>'rockfish release'!A15</f>
        <v>SC</v>
      </c>
      <c r="B16">
        <f>'rockfish release'!B15</f>
        <v>2011</v>
      </c>
      <c r="C16" t="str">
        <f>'rockfish release'!C15</f>
        <v>AFOGNAK</v>
      </c>
      <c r="D16">
        <f>'rockfish release'!D15</f>
        <v>2417</v>
      </c>
      <c r="E16">
        <f>[1]logbook_release_forR!$E14</f>
        <v>2185</v>
      </c>
      <c r="F16" s="32">
        <f t="shared" si="0"/>
        <v>0.862318841</v>
      </c>
      <c r="G16" s="32">
        <f t="shared" si="0"/>
        <v>8.6660600000000002E-4</v>
      </c>
      <c r="H16" s="10">
        <f t="shared" si="4"/>
        <v>1884.1666675849999</v>
      </c>
      <c r="I16" s="8">
        <f t="shared" si="14"/>
        <v>4137.3720303500004</v>
      </c>
      <c r="J16">
        <f t="shared" si="5"/>
        <v>64.322406907313407</v>
      </c>
      <c r="K16" s="9">
        <f t="shared" si="6"/>
        <v>126.07191753833428</v>
      </c>
      <c r="M16" s="2">
        <f>'rockfish release'!O15</f>
        <v>2788.8461538461534</v>
      </c>
      <c r="N16">
        <f>'rockfish release'!P15</f>
        <v>11082356.88873749</v>
      </c>
      <c r="O16" s="32">
        <f t="shared" si="1"/>
        <v>0.71830985899999999</v>
      </c>
      <c r="P16" s="32">
        <f t="shared" si="1"/>
        <v>2.890583E-3</v>
      </c>
      <c r="Q16" s="18">
        <f t="shared" si="2"/>
        <v>2003.2556875419227</v>
      </c>
      <c r="R16" s="83">
        <f t="shared" si="7"/>
        <v>5708600.7024854226</v>
      </c>
      <c r="S16">
        <f t="shared" si="8"/>
        <v>2389.2678172372016</v>
      </c>
      <c r="T16" s="9">
        <f t="shared" si="9"/>
        <v>4682.9649217849146</v>
      </c>
      <c r="V16" s="18">
        <f t="shared" si="10"/>
        <v>3887.4223551269224</v>
      </c>
      <c r="W16" s="50">
        <f t="shared" si="3"/>
        <v>5712738.074515773</v>
      </c>
      <c r="X16">
        <f t="shared" si="11"/>
        <v>2390.1334846647733</v>
      </c>
      <c r="Y16" s="9">
        <f t="shared" si="12"/>
        <v>4684.6616299429552</v>
      </c>
      <c r="Z16" s="19">
        <f t="shared" si="13"/>
        <v>0.61483761380148172</v>
      </c>
    </row>
    <row r="17" spans="1:26" x14ac:dyDescent="0.25">
      <c r="A17" t="str">
        <f>'rockfish release'!A16</f>
        <v>SC</v>
      </c>
      <c r="B17">
        <f>'rockfish release'!B16</f>
        <v>2012</v>
      </c>
      <c r="C17" t="str">
        <f>'rockfish release'!C16</f>
        <v>AFOGNAK</v>
      </c>
      <c r="D17">
        <f>'rockfish release'!D16</f>
        <v>1340</v>
      </c>
      <c r="E17">
        <f>[1]logbook_release_forR!$E15</f>
        <v>1166</v>
      </c>
      <c r="F17" s="32">
        <f t="shared" si="0"/>
        <v>0.77697841700000003</v>
      </c>
      <c r="G17" s="32">
        <f t="shared" si="0"/>
        <v>1.255674E-3</v>
      </c>
      <c r="H17" s="10">
        <f t="shared" si="4"/>
        <v>905.956834222</v>
      </c>
      <c r="I17" s="8">
        <f t="shared" si="14"/>
        <v>1707.1591207440001</v>
      </c>
      <c r="J17">
        <f t="shared" si="5"/>
        <v>41.317782137283217</v>
      </c>
      <c r="K17" s="9">
        <f t="shared" si="6"/>
        <v>80.982852989075099</v>
      </c>
      <c r="M17" s="2">
        <f>'rockfish release'!O16</f>
        <v>723.99671052631584</v>
      </c>
      <c r="N17">
        <f>'rockfish release'!P16</f>
        <v>686590.42837578885</v>
      </c>
      <c r="O17" s="32">
        <f t="shared" si="1"/>
        <v>0.74509803900000005</v>
      </c>
      <c r="P17" s="32">
        <f t="shared" si="1"/>
        <v>1.2495189999999999E-3</v>
      </c>
      <c r="Q17" s="18">
        <f t="shared" si="2"/>
        <v>539.44852925560861</v>
      </c>
      <c r="R17" s="83">
        <f t="shared" si="7"/>
        <v>380972.20907488489</v>
      </c>
      <c r="S17">
        <f t="shared" si="8"/>
        <v>617.22946225442354</v>
      </c>
      <c r="T17" s="9">
        <f t="shared" si="9"/>
        <v>1209.76974601867</v>
      </c>
      <c r="V17" s="18">
        <f t="shared" si="10"/>
        <v>1445.4053634776087</v>
      </c>
      <c r="W17" s="50">
        <f t="shared" si="3"/>
        <v>382679.36819562886</v>
      </c>
      <c r="X17">
        <f t="shared" si="11"/>
        <v>618.61083743790721</v>
      </c>
      <c r="Y17" s="9">
        <f t="shared" si="12"/>
        <v>1212.477241378298</v>
      </c>
      <c r="Z17" s="19">
        <f t="shared" si="13"/>
        <v>0.42798432403041953</v>
      </c>
    </row>
    <row r="18" spans="1:26" x14ac:dyDescent="0.25">
      <c r="A18" t="str">
        <f>'rockfish release'!A17</f>
        <v>SC</v>
      </c>
      <c r="B18">
        <f>'rockfish release'!B17</f>
        <v>2013</v>
      </c>
      <c r="C18" t="str">
        <f>'rockfish release'!C17</f>
        <v>AFOGNAK</v>
      </c>
      <c r="D18">
        <f>'rockfish release'!D17</f>
        <v>1722</v>
      </c>
      <c r="E18">
        <f>[1]logbook_release_forR!$E16</f>
        <v>1543</v>
      </c>
      <c r="F18" s="32">
        <f t="shared" si="0"/>
        <v>0.53982300900000002</v>
      </c>
      <c r="G18" s="32">
        <f t="shared" si="0"/>
        <v>5.5080699999999995E-4</v>
      </c>
      <c r="H18" s="10">
        <f t="shared" si="4"/>
        <v>832.94690288700008</v>
      </c>
      <c r="I18" s="8">
        <f t="shared" si="14"/>
        <v>1311.3882951429998</v>
      </c>
      <c r="J18">
        <f t="shared" si="5"/>
        <v>36.213095630489804</v>
      </c>
      <c r="K18" s="9">
        <f t="shared" si="6"/>
        <v>70.977667435760011</v>
      </c>
      <c r="M18" s="2">
        <f>'rockfish release'!O17</f>
        <v>672.37786774628876</v>
      </c>
      <c r="N18">
        <f>'rockfish release'!P17</f>
        <v>639080.19897492125</v>
      </c>
      <c r="O18" s="32">
        <f t="shared" si="1"/>
        <v>0.674846626</v>
      </c>
      <c r="P18" s="32">
        <f t="shared" si="1"/>
        <v>1.354498E-3</v>
      </c>
      <c r="Q18" s="18">
        <f t="shared" si="2"/>
        <v>453.75193544565718</v>
      </c>
      <c r="R18" s="83">
        <f t="shared" si="7"/>
        <v>290795.33085916331</v>
      </c>
      <c r="S18">
        <f t="shared" si="8"/>
        <v>539.25442126992641</v>
      </c>
      <c r="T18" s="9">
        <f t="shared" si="9"/>
        <v>1056.9386656890558</v>
      </c>
      <c r="V18" s="18">
        <f t="shared" si="10"/>
        <v>1286.6988383326573</v>
      </c>
      <c r="W18" s="50">
        <f t="shared" si="3"/>
        <v>292106.71915430634</v>
      </c>
      <c r="X18">
        <f t="shared" si="11"/>
        <v>540.46898075126046</v>
      </c>
      <c r="Y18" s="9">
        <f t="shared" si="12"/>
        <v>1059.3192022724704</v>
      </c>
      <c r="Z18" s="19">
        <f t="shared" si="13"/>
        <v>0.42004310927304195</v>
      </c>
    </row>
    <row r="19" spans="1:26" x14ac:dyDescent="0.25">
      <c r="A19" t="str">
        <f>'rockfish release'!A18</f>
        <v>SC</v>
      </c>
      <c r="B19">
        <f>'rockfish release'!B18</f>
        <v>2014</v>
      </c>
      <c r="C19" t="str">
        <f>'rockfish release'!C18</f>
        <v>AFOGNAK</v>
      </c>
      <c r="D19">
        <f>'rockfish release'!D18</f>
        <v>2290</v>
      </c>
      <c r="E19">
        <f>[1]logbook_release_forR!$E17</f>
        <v>1973</v>
      </c>
      <c r="F19" s="32">
        <f t="shared" si="0"/>
        <v>0.81493506500000001</v>
      </c>
      <c r="G19" s="32">
        <f t="shared" si="0"/>
        <v>4.9125700000000004E-4</v>
      </c>
      <c r="H19" s="10">
        <f t="shared" si="4"/>
        <v>1607.8668832450001</v>
      </c>
      <c r="I19" s="8">
        <f t="shared" si="14"/>
        <v>1912.3303703530003</v>
      </c>
      <c r="J19">
        <f t="shared" si="5"/>
        <v>43.730199752036356</v>
      </c>
      <c r="K19" s="9">
        <f t="shared" si="6"/>
        <v>85.711191513991253</v>
      </c>
      <c r="M19" s="2">
        <f>'rockfish release'!O18</f>
        <v>2052.3738450604123</v>
      </c>
      <c r="N19">
        <f>'rockfish release'!P18</f>
        <v>4444516.3562333081</v>
      </c>
      <c r="O19" s="32">
        <f t="shared" si="1"/>
        <v>0.77777777800000003</v>
      </c>
      <c r="P19" s="32">
        <f t="shared" si="1"/>
        <v>1.382716E-3</v>
      </c>
      <c r="Q19" s="18">
        <f t="shared" si="2"/>
        <v>1596.2907688364039</v>
      </c>
      <c r="R19" s="83">
        <f t="shared" si="7"/>
        <v>2688336.8697493463</v>
      </c>
      <c r="S19">
        <f t="shared" si="8"/>
        <v>1639.6148540890163</v>
      </c>
      <c r="T19" s="9">
        <f t="shared" si="9"/>
        <v>3213.6451140144718</v>
      </c>
      <c r="V19" s="18">
        <f t="shared" si="10"/>
        <v>3204.1576520814042</v>
      </c>
      <c r="W19" s="50">
        <f t="shared" si="3"/>
        <v>2690249.2001196994</v>
      </c>
      <c r="X19">
        <f t="shared" si="11"/>
        <v>1640.1979149235922</v>
      </c>
      <c r="Y19" s="9">
        <f t="shared" si="12"/>
        <v>3214.7879132502408</v>
      </c>
      <c r="Z19" s="19">
        <f t="shared" si="13"/>
        <v>0.51189675821916192</v>
      </c>
    </row>
    <row r="20" spans="1:26" x14ac:dyDescent="0.25">
      <c r="A20" t="str">
        <f>'rockfish release'!A19</f>
        <v>SC</v>
      </c>
      <c r="B20">
        <f>'rockfish release'!B19</f>
        <v>2015</v>
      </c>
      <c r="C20" t="str">
        <f>'rockfish release'!C19</f>
        <v>AFOGNAK</v>
      </c>
      <c r="D20">
        <f>'rockfish release'!D19</f>
        <v>1554</v>
      </c>
      <c r="E20">
        <f>[1]logbook_release_forR!$E18</f>
        <v>1260</v>
      </c>
      <c r="F20" s="32">
        <f t="shared" si="0"/>
        <v>0.699029126</v>
      </c>
      <c r="G20" s="32">
        <f t="shared" si="0"/>
        <v>2.0626220000000001E-3</v>
      </c>
      <c r="H20" s="10">
        <f t="shared" si="4"/>
        <v>880.77669876000004</v>
      </c>
      <c r="I20" s="8">
        <f t="shared" si="14"/>
        <v>3274.6186872000003</v>
      </c>
      <c r="J20">
        <f t="shared" si="5"/>
        <v>57.224284068916056</v>
      </c>
      <c r="K20" s="9">
        <f t="shared" si="6"/>
        <v>112.15959677507547</v>
      </c>
      <c r="M20" s="2">
        <f>'rockfish release'!O19</f>
        <v>423.3732283464567</v>
      </c>
      <c r="N20">
        <f>'rockfish release'!P19</f>
        <v>541004.16542835603</v>
      </c>
      <c r="O20" s="32">
        <f t="shared" si="1"/>
        <v>0.73947368400000002</v>
      </c>
      <c r="P20" s="32">
        <f t="shared" si="1"/>
        <v>5.0831800000000001E-4</v>
      </c>
      <c r="Q20" s="18">
        <f t="shared" si="2"/>
        <v>313.07336087232756</v>
      </c>
      <c r="R20" s="83">
        <f t="shared" si="7"/>
        <v>295648.72816068371</v>
      </c>
      <c r="S20">
        <f t="shared" si="8"/>
        <v>543.73589927526734</v>
      </c>
      <c r="T20" s="9">
        <f t="shared" si="9"/>
        <v>1065.7223625795239</v>
      </c>
      <c r="V20" s="18">
        <f t="shared" si="10"/>
        <v>1193.8500596323277</v>
      </c>
      <c r="W20" s="50">
        <f t="shared" si="3"/>
        <v>298923.34684788372</v>
      </c>
      <c r="X20">
        <f t="shared" si="11"/>
        <v>546.73882873624746</v>
      </c>
      <c r="Y20" s="9">
        <f t="shared" si="12"/>
        <v>1071.6081043230449</v>
      </c>
      <c r="Z20" s="19">
        <f t="shared" si="13"/>
        <v>0.45796272683072753</v>
      </c>
    </row>
    <row r="21" spans="1:26" x14ac:dyDescent="0.25">
      <c r="A21" t="str">
        <f>'rockfish release'!A20</f>
        <v>SC</v>
      </c>
      <c r="B21">
        <f>'rockfish release'!B20</f>
        <v>2016</v>
      </c>
      <c r="C21" t="str">
        <f>'rockfish release'!C20</f>
        <v>AFOGNAK</v>
      </c>
      <c r="D21">
        <f>'rockfish release'!D20</f>
        <v>1266</v>
      </c>
      <c r="E21">
        <f>[1]logbook_release_forR!$E19</f>
        <v>1106</v>
      </c>
      <c r="F21" s="32">
        <f t="shared" si="0"/>
        <v>0.54517134</v>
      </c>
      <c r="G21" s="32">
        <f t="shared" si="0"/>
        <v>7.7487400000000005E-4</v>
      </c>
      <c r="H21" s="10">
        <f t="shared" si="4"/>
        <v>602.95950203999996</v>
      </c>
      <c r="I21" s="8">
        <f t="shared" si="14"/>
        <v>947.8537722640001</v>
      </c>
      <c r="J21">
        <f t="shared" si="5"/>
        <v>30.787233917063745</v>
      </c>
      <c r="K21" s="9">
        <f t="shared" si="6"/>
        <v>60.342978477444937</v>
      </c>
      <c r="M21" s="2">
        <f>'rockfish release'!O20</f>
        <v>989.82927835051532</v>
      </c>
      <c r="N21">
        <f>'rockfish release'!P20</f>
        <v>1922869.0069858201</v>
      </c>
      <c r="O21" s="32">
        <f t="shared" si="1"/>
        <v>0.83437499999999998</v>
      </c>
      <c r="P21" s="32">
        <f t="shared" si="1"/>
        <v>4.3320799999999998E-4</v>
      </c>
      <c r="Q21" s="18">
        <f t="shared" si="2"/>
        <v>825.88880412371122</v>
      </c>
      <c r="R21" s="83">
        <f t="shared" si="7"/>
        <v>1338257.5384901916</v>
      </c>
      <c r="S21">
        <f t="shared" si="8"/>
        <v>1156.830816710115</v>
      </c>
      <c r="T21" s="9">
        <f t="shared" si="9"/>
        <v>2267.3884007518254</v>
      </c>
      <c r="V21" s="18">
        <f t="shared" si="10"/>
        <v>1428.8483061637112</v>
      </c>
      <c r="W21" s="50">
        <f t="shared" si="3"/>
        <v>1339205.3922624555</v>
      </c>
      <c r="X21">
        <f t="shared" si="11"/>
        <v>1157.2404211150142</v>
      </c>
      <c r="Y21" s="9">
        <f t="shared" si="12"/>
        <v>2268.191225385428</v>
      </c>
      <c r="Z21" s="19">
        <f t="shared" si="13"/>
        <v>0.80991132237267927</v>
      </c>
    </row>
    <row r="22" spans="1:26" x14ac:dyDescent="0.25">
      <c r="A22" t="str">
        <f>'rockfish release'!A21</f>
        <v>SC</v>
      </c>
      <c r="B22">
        <f>'rockfish release'!B21</f>
        <v>2017</v>
      </c>
      <c r="C22" t="str">
        <f>'rockfish release'!C21</f>
        <v>AFOGNAK</v>
      </c>
      <c r="D22">
        <f>'rockfish release'!D21</f>
        <v>1358</v>
      </c>
      <c r="E22">
        <f>[1]logbook_release_forR!$E20</f>
        <v>1185</v>
      </c>
      <c r="F22" s="32">
        <f t="shared" si="0"/>
        <v>0.62761506300000003</v>
      </c>
      <c r="G22" s="32">
        <f t="shared" si="0"/>
        <v>9.8199300000000002E-4</v>
      </c>
      <c r="H22" s="10">
        <f t="shared" si="4"/>
        <v>743.72384965499998</v>
      </c>
      <c r="I22" s="8">
        <f t="shared" si="14"/>
        <v>1378.9391204250001</v>
      </c>
      <c r="J22">
        <f t="shared" si="5"/>
        <v>37.134069537622729</v>
      </c>
      <c r="K22" s="9">
        <f t="shared" si="6"/>
        <v>72.782776293740554</v>
      </c>
      <c r="M22" s="2">
        <f>'rockfish release'!O21</f>
        <v>143.3143183114662</v>
      </c>
      <c r="N22">
        <f>'rockfish release'!P21</f>
        <v>108175.83458450034</v>
      </c>
      <c r="O22" s="32">
        <f t="shared" si="1"/>
        <v>0.71515151499999996</v>
      </c>
      <c r="P22" s="32">
        <f t="shared" si="1"/>
        <v>6.1917899999999998E-4</v>
      </c>
      <c r="Q22" s="18">
        <f t="shared" si="2"/>
        <v>102.49145186163729</v>
      </c>
      <c r="R22" s="83">
        <f t="shared" si="7"/>
        <v>55271.36870146724</v>
      </c>
      <c r="S22">
        <f t="shared" si="8"/>
        <v>235.09863611145693</v>
      </c>
      <c r="T22" s="9">
        <f t="shared" si="9"/>
        <v>460.79332677845559</v>
      </c>
      <c r="V22" s="18">
        <f t="shared" si="10"/>
        <v>846.21530151663728</v>
      </c>
      <c r="W22" s="50">
        <f t="shared" si="3"/>
        <v>56650.307821892238</v>
      </c>
      <c r="X22">
        <f t="shared" si="11"/>
        <v>238.01325135776</v>
      </c>
      <c r="Y22" s="9">
        <f t="shared" si="12"/>
        <v>466.50597266120957</v>
      </c>
      <c r="Z22" s="19">
        <f t="shared" si="13"/>
        <v>0.28126795973929863</v>
      </c>
    </row>
    <row r="23" spans="1:26" x14ac:dyDescent="0.25">
      <c r="A23" t="str">
        <f>'rockfish release'!A22</f>
        <v>SC</v>
      </c>
      <c r="B23">
        <f>'rockfish release'!B22</f>
        <v>2018</v>
      </c>
      <c r="C23" t="str">
        <f>'rockfish release'!C22</f>
        <v>AFOGNAK</v>
      </c>
      <c r="D23">
        <f>'rockfish release'!D22</f>
        <v>872</v>
      </c>
      <c r="E23">
        <f>[1]logbook_release_forR!$E21</f>
        <v>862</v>
      </c>
      <c r="F23" s="46">
        <f>[2]species_comp_Region2_forR!$AD$27</f>
        <v>0.55421686699999995</v>
      </c>
      <c r="G23" s="46">
        <f>[2]species_comp_Region2_forR!$AE$27</f>
        <v>3.0129330000000002E-3</v>
      </c>
      <c r="H23" s="10">
        <f t="shared" si="4"/>
        <v>477.73493935399995</v>
      </c>
      <c r="I23" s="8">
        <f t="shared" si="14"/>
        <v>2238.7417880520002</v>
      </c>
      <c r="J23">
        <f t="shared" si="5"/>
        <v>47.315344107931836</v>
      </c>
      <c r="K23" s="9">
        <f t="shared" si="6"/>
        <v>92.738074451546396</v>
      </c>
      <c r="M23" s="2">
        <f>'rockfish release'!O22</f>
        <v>577.0351201478743</v>
      </c>
      <c r="N23">
        <f>'rockfish release'!P22</f>
        <v>627701.40047612309</v>
      </c>
      <c r="O23" s="32">
        <f t="shared" si="1"/>
        <v>0.75919732399999995</v>
      </c>
      <c r="P23" s="32">
        <f t="shared" si="1"/>
        <v>6.13479E-4</v>
      </c>
      <c r="Q23" s="18">
        <f>M23*O23</f>
        <v>438.08351907028464</v>
      </c>
      <c r="R23" s="83">
        <f t="shared" si="7"/>
        <v>361614.0834317478</v>
      </c>
      <c r="S23">
        <f t="shared" si="8"/>
        <v>601.34356522020573</v>
      </c>
      <c r="T23" s="9">
        <f t="shared" si="9"/>
        <v>1178.6333878316032</v>
      </c>
      <c r="V23" s="18">
        <f t="shared" si="10"/>
        <v>915.81845842428459</v>
      </c>
      <c r="W23" s="50">
        <f t="shared" si="3"/>
        <v>363852.82521979982</v>
      </c>
      <c r="X23">
        <f t="shared" si="11"/>
        <v>603.20214291711511</v>
      </c>
      <c r="Y23" s="9">
        <f t="shared" si="12"/>
        <v>1182.2762001175456</v>
      </c>
      <c r="Z23" s="19">
        <f t="shared" si="13"/>
        <v>0.65864816041702978</v>
      </c>
    </row>
    <row r="24" spans="1:26" x14ac:dyDescent="0.25">
      <c r="A24" t="str">
        <f>'rockfish release'!A23</f>
        <v>SC</v>
      </c>
      <c r="B24">
        <f>'rockfish release'!B23</f>
        <v>2019</v>
      </c>
      <c r="C24" t="str">
        <f>'rockfish release'!C23</f>
        <v>AFOGNAK</v>
      </c>
      <c r="D24">
        <f>'rockfish release'!D23</f>
        <v>833</v>
      </c>
      <c r="E24">
        <v>801</v>
      </c>
      <c r="F24" s="32">
        <f t="shared" si="0"/>
        <v>0.81105990800000005</v>
      </c>
      <c r="G24" s="32">
        <f t="shared" si="0"/>
        <v>7.0945199999999996E-4</v>
      </c>
      <c r="H24" s="10">
        <f t="shared" ref="H24" si="15">E24*F24</f>
        <v>649.65898630800007</v>
      </c>
      <c r="I24" s="8">
        <f t="shared" ref="I24" si="16">(E24^2)*G24</f>
        <v>455.18511265199999</v>
      </c>
      <c r="J24">
        <f t="shared" ref="J24" si="17">SQRT(I24)</f>
        <v>21.335067673949386</v>
      </c>
      <c r="K24" s="9">
        <f t="shared" ref="K24" si="18">(1.96*J24)</f>
        <v>41.816732640940792</v>
      </c>
      <c r="M24" s="2">
        <f>'rockfish release'!O23</f>
        <v>2090.5684702738808</v>
      </c>
      <c r="N24">
        <f>'rockfish release'!P23</f>
        <v>8383202.9864030564</v>
      </c>
      <c r="O24" s="32">
        <f t="shared" si="1"/>
        <v>0.79583333300000003</v>
      </c>
      <c r="P24" s="32">
        <f t="shared" si="1"/>
        <v>6.7984399999999998E-4</v>
      </c>
      <c r="Q24" s="18">
        <f t="shared" ref="Q24" si="19">M24*O24</f>
        <v>1663.744073562774</v>
      </c>
      <c r="R24" s="83">
        <f t="shared" ref="R24" si="20">(M24^2)*P24+(O24^2)*N24-(P24*N24)</f>
        <v>5306779.4006535895</v>
      </c>
      <c r="S24">
        <f t="shared" ref="S24" si="21">SQRT(R24)</f>
        <v>2303.6448078324897</v>
      </c>
      <c r="T24" s="9">
        <f t="shared" ref="T24" si="22">(1.96*S24)</f>
        <v>4515.1438233516801</v>
      </c>
      <c r="V24" s="18">
        <f t="shared" ref="V24" si="23">Q24+H24</f>
        <v>2313.4030598707741</v>
      </c>
      <c r="W24" s="50">
        <f t="shared" ref="W24" si="24">R24+I24</f>
        <v>5307234.5857662419</v>
      </c>
      <c r="X24">
        <f t="shared" ref="X24" si="25">SQRT(W24)</f>
        <v>2303.7436024363133</v>
      </c>
      <c r="Y24" s="9">
        <f t="shared" ref="Y24" si="26">(1.96*X24)</f>
        <v>4515.3374607751739</v>
      </c>
      <c r="Z24" s="19">
        <f t="shared" si="13"/>
        <v>0.99582456788355744</v>
      </c>
    </row>
    <row r="25" spans="1:26" x14ac:dyDescent="0.25">
      <c r="A25" t="str">
        <f>'rockfish release'!A24</f>
        <v>SC</v>
      </c>
      <c r="B25">
        <f>'rockfish release'!B24</f>
        <v>1999</v>
      </c>
      <c r="C25" t="str">
        <f>'rockfish release'!C24</f>
        <v>WKMA</v>
      </c>
      <c r="D25">
        <f>'rockfish release'!D24</f>
        <v>315</v>
      </c>
      <c r="E25">
        <f>[1]logbook_release_forR!$E464</f>
        <v>222</v>
      </c>
      <c r="F25" s="33">
        <f t="shared" ref="F25:G45" si="27">F130</f>
        <v>0.88571428600000002</v>
      </c>
      <c r="G25" s="33">
        <f t="shared" si="27"/>
        <v>9.7331200000000005E-4</v>
      </c>
      <c r="H25" s="10">
        <f>E25*F23</f>
        <v>123.03614447399998</v>
      </c>
      <c r="I25" s="8">
        <f>(E25^2)*G23</f>
        <v>148.489389972</v>
      </c>
      <c r="J25">
        <f t="shared" si="5"/>
        <v>12.185622264455763</v>
      </c>
      <c r="K25" s="9">
        <f t="shared" si="6"/>
        <v>23.883819638333293</v>
      </c>
      <c r="M25" s="2">
        <f>'rockfish release'!O24</f>
        <v>118.82748975180436</v>
      </c>
      <c r="N25">
        <f>'rockfish release'!P24</f>
        <v>29144.62947539573</v>
      </c>
      <c r="O25" s="32">
        <f t="shared" ref="O25:P45" si="28">O130</f>
        <v>0.71300448400000005</v>
      </c>
      <c r="P25" s="32">
        <f t="shared" si="28"/>
        <v>9.2175299999999998E-4</v>
      </c>
      <c r="Q25" s="18">
        <f t="shared" si="2"/>
        <v>84.724533015500569</v>
      </c>
      <c r="R25" s="83">
        <f>(M25^2)*P25+(O25^2)*N25-(P25*N25)</f>
        <v>14802.563475680625</v>
      </c>
      <c r="S25">
        <f t="shared" si="8"/>
        <v>121.66578596992922</v>
      </c>
      <c r="T25" s="9">
        <f t="shared" si="9"/>
        <v>238.46494050106125</v>
      </c>
      <c r="V25" s="18">
        <f>Q25+H25</f>
        <v>207.76067748950055</v>
      </c>
      <c r="W25" s="50">
        <f t="shared" si="3"/>
        <v>14951.052865652624</v>
      </c>
      <c r="X25">
        <f t="shared" si="11"/>
        <v>122.27449801840376</v>
      </c>
      <c r="Y25" s="9">
        <f t="shared" si="12"/>
        <v>239.65801611607137</v>
      </c>
      <c r="Z25" s="19">
        <f>X25/V25</f>
        <v>0.58853532581776957</v>
      </c>
    </row>
    <row r="26" spans="1:26" x14ac:dyDescent="0.25">
      <c r="A26" t="str">
        <f>'rockfish release'!A25</f>
        <v>SC</v>
      </c>
      <c r="B26">
        <f>'rockfish release'!B25</f>
        <v>2000</v>
      </c>
      <c r="C26" t="str">
        <f>'rockfish release'!C25</f>
        <v>WKMA</v>
      </c>
      <c r="D26">
        <f>'rockfish release'!D25</f>
        <v>436</v>
      </c>
      <c r="E26">
        <f>[1]logbook_release_forR!$E465</f>
        <v>285</v>
      </c>
      <c r="F26" s="33">
        <f t="shared" si="27"/>
        <v>0.92156862699999997</v>
      </c>
      <c r="G26" s="33">
        <f t="shared" si="27"/>
        <v>7.1564199999999995E-4</v>
      </c>
      <c r="H26" s="10">
        <f>E26*F25</f>
        <v>252.42857151000001</v>
      </c>
      <c r="I26" s="8">
        <f>(E26^2)*G25</f>
        <v>79.057267199999998</v>
      </c>
      <c r="J26">
        <f t="shared" si="5"/>
        <v>8.8914153653959946</v>
      </c>
      <c r="K26" s="9">
        <f t="shared" si="6"/>
        <v>17.42717411617615</v>
      </c>
      <c r="M26" s="2">
        <f>'rockfish release'!O25</f>
        <v>164.47233502154506</v>
      </c>
      <c r="N26">
        <f>'rockfish release'!P25</f>
        <v>55835.499972333862</v>
      </c>
      <c r="O26" s="32">
        <f t="shared" si="28"/>
        <v>0.743589744</v>
      </c>
      <c r="P26" s="32">
        <f t="shared" si="28"/>
        <v>9.828040000000001E-4</v>
      </c>
      <c r="Q26" s="18">
        <f t="shared" si="2"/>
        <v>122.29994149375293</v>
      </c>
      <c r="R26" s="83">
        <f t="shared" ref="R26:R44" si="29">(M26^2)*P26+(O26^2)*N26-(P26*N26)</f>
        <v>30844.593943944175</v>
      </c>
      <c r="S26">
        <f t="shared" si="8"/>
        <v>175.6262905829995</v>
      </c>
      <c r="T26" s="9">
        <f t="shared" si="9"/>
        <v>344.22752954267901</v>
      </c>
      <c r="V26" s="18">
        <f t="shared" si="10"/>
        <v>374.72851300375294</v>
      </c>
      <c r="W26" s="50">
        <f t="shared" si="3"/>
        <v>30923.651211144177</v>
      </c>
      <c r="X26">
        <f t="shared" si="11"/>
        <v>175.85121896405545</v>
      </c>
      <c r="Y26" s="9">
        <f t="shared" si="12"/>
        <v>344.66838916954867</v>
      </c>
      <c r="Z26" s="19">
        <f t="shared" ref="Z26:Z45" si="30">X26/V26</f>
        <v>0.4692763236895568</v>
      </c>
    </row>
    <row r="27" spans="1:26" x14ac:dyDescent="0.25">
      <c r="A27" t="str">
        <f>'rockfish release'!A26</f>
        <v>SC</v>
      </c>
      <c r="B27">
        <f>'rockfish release'!B26</f>
        <v>2001</v>
      </c>
      <c r="C27" t="str">
        <f>'rockfish release'!C26</f>
        <v>WKMA</v>
      </c>
      <c r="D27">
        <f>'rockfish release'!D26</f>
        <v>432</v>
      </c>
      <c r="E27">
        <f>[1]logbook_release_forR!$E466</f>
        <v>270</v>
      </c>
      <c r="F27" s="33">
        <f t="shared" si="27"/>
        <v>0.95081967199999995</v>
      </c>
      <c r="G27" s="33">
        <f t="shared" si="27"/>
        <v>7.7935999999999999E-4</v>
      </c>
      <c r="H27" s="10">
        <f t="shared" ref="H27:H49" si="31">E27*F27</f>
        <v>256.72131143999997</v>
      </c>
      <c r="I27" s="8">
        <f t="shared" si="14"/>
        <v>56.815343999999996</v>
      </c>
      <c r="J27">
        <f t="shared" si="5"/>
        <v>7.5375953725309506</v>
      </c>
      <c r="K27" s="9">
        <f t="shared" si="6"/>
        <v>14.773686930160663</v>
      </c>
      <c r="M27" s="2">
        <f>'rockfish release'!O26</f>
        <v>162.96341451676028</v>
      </c>
      <c r="N27">
        <f>'rockfish release'!P26</f>
        <v>54815.694948009608</v>
      </c>
      <c r="O27" s="32">
        <f t="shared" si="28"/>
        <v>0.82022471900000005</v>
      </c>
      <c r="P27" s="32">
        <f t="shared" si="28"/>
        <v>1.6756379999999999E-3</v>
      </c>
      <c r="Q27" s="18">
        <f t="shared" si="2"/>
        <v>133.66662087929024</v>
      </c>
      <c r="R27" s="83">
        <f t="shared" si="29"/>
        <v>36830.926563031142</v>
      </c>
      <c r="S27">
        <f t="shared" si="8"/>
        <v>191.9138519310973</v>
      </c>
      <c r="T27" s="9">
        <f t="shared" si="9"/>
        <v>376.15114978495069</v>
      </c>
      <c r="V27" s="18">
        <f t="shared" si="10"/>
        <v>390.3879323192902</v>
      </c>
      <c r="W27" s="50">
        <f t="shared" si="3"/>
        <v>36887.741907031144</v>
      </c>
      <c r="X27">
        <f t="shared" si="11"/>
        <v>192.06181793118367</v>
      </c>
      <c r="Y27" s="9">
        <f t="shared" si="12"/>
        <v>376.44116314511996</v>
      </c>
      <c r="Z27" s="19">
        <f t="shared" si="30"/>
        <v>0.49197683132812692</v>
      </c>
    </row>
    <row r="28" spans="1:26" x14ac:dyDescent="0.25">
      <c r="A28" t="str">
        <f>'rockfish release'!A27</f>
        <v>SC</v>
      </c>
      <c r="B28">
        <f>'rockfish release'!B27</f>
        <v>2002</v>
      </c>
      <c r="C28" t="str">
        <f>'rockfish release'!C27</f>
        <v>WKMA</v>
      </c>
      <c r="D28">
        <f>'rockfish release'!D27</f>
        <v>411</v>
      </c>
      <c r="E28">
        <f>[1]logbook_release_forR!$E467</f>
        <v>300</v>
      </c>
      <c r="F28" s="33">
        <f t="shared" si="27"/>
        <v>0.87719298199999995</v>
      </c>
      <c r="G28" s="33">
        <f t="shared" si="27"/>
        <v>1.923669E-3</v>
      </c>
      <c r="H28" s="10">
        <f t="shared" si="31"/>
        <v>263.15789459999996</v>
      </c>
      <c r="I28" s="8">
        <f t="shared" si="14"/>
        <v>173.13021000000001</v>
      </c>
      <c r="J28">
        <f t="shared" si="5"/>
        <v>13.157895348421039</v>
      </c>
      <c r="K28" s="9">
        <f t="shared" si="6"/>
        <v>25.789474882905235</v>
      </c>
      <c r="M28" s="2">
        <f>'rockfish release'!O27</f>
        <v>155.04158186663994</v>
      </c>
      <c r="N28">
        <f>'rockfish release'!P27</f>
        <v>49615.922959065989</v>
      </c>
      <c r="O28" s="32">
        <f t="shared" si="28"/>
        <v>0.60843373499999998</v>
      </c>
      <c r="P28" s="32">
        <f t="shared" si="28"/>
        <v>1.443892E-3</v>
      </c>
      <c r="Q28" s="18">
        <f t="shared" si="2"/>
        <v>94.332528735428014</v>
      </c>
      <c r="R28" s="83">
        <f t="shared" si="29"/>
        <v>18330.466482076852</v>
      </c>
      <c r="S28">
        <f t="shared" si="8"/>
        <v>135.39005311350186</v>
      </c>
      <c r="T28" s="9">
        <f t="shared" si="9"/>
        <v>265.36450410246363</v>
      </c>
      <c r="V28" s="18">
        <f t="shared" si="10"/>
        <v>357.49042333542798</v>
      </c>
      <c r="W28" s="50">
        <f t="shared" si="3"/>
        <v>18503.596692076851</v>
      </c>
      <c r="X28">
        <f t="shared" si="11"/>
        <v>136.0279261478203</v>
      </c>
      <c r="Y28" s="9">
        <f t="shared" si="12"/>
        <v>266.6147352497278</v>
      </c>
      <c r="Z28" s="19">
        <f t="shared" si="30"/>
        <v>0.38050788851534439</v>
      </c>
    </row>
    <row r="29" spans="1:26" x14ac:dyDescent="0.25">
      <c r="A29" t="str">
        <f>'rockfish release'!A28</f>
        <v>SC</v>
      </c>
      <c r="B29">
        <f>'rockfish release'!B28</f>
        <v>2003</v>
      </c>
      <c r="C29" t="str">
        <f>'rockfish release'!C28</f>
        <v>WKMA</v>
      </c>
      <c r="D29">
        <f>'rockfish release'!D28</f>
        <v>649</v>
      </c>
      <c r="E29">
        <f>[1]logbook_release_forR!$E468</f>
        <v>595</v>
      </c>
      <c r="F29" s="33">
        <f t="shared" si="27"/>
        <v>0.85869565199999998</v>
      </c>
      <c r="G29" s="33">
        <f t="shared" si="27"/>
        <v>1.3333780000000001E-3</v>
      </c>
      <c r="H29" s="10">
        <f t="shared" si="31"/>
        <v>510.92391293999998</v>
      </c>
      <c r="I29" s="8">
        <f t="shared" si="14"/>
        <v>472.04914645000002</v>
      </c>
      <c r="J29">
        <f t="shared" si="5"/>
        <v>21.726692027319761</v>
      </c>
      <c r="K29" s="9">
        <f t="shared" si="6"/>
        <v>42.584316373546727</v>
      </c>
      <c r="M29" s="2">
        <f>'rockfish release'!O28</f>
        <v>244.82235190133656</v>
      </c>
      <c r="N29">
        <f>'rockfish release'!P28</f>
        <v>123716.27190391693</v>
      </c>
      <c r="O29" s="32">
        <f t="shared" si="28"/>
        <v>0.73262032099999996</v>
      </c>
      <c r="P29" s="32">
        <f t="shared" si="28"/>
        <v>1.05316E-3</v>
      </c>
      <c r="Q29" s="18">
        <f t="shared" si="2"/>
        <v>179.36183003793215</v>
      </c>
      <c r="R29" s="83">
        <f t="shared" si="29"/>
        <v>66335.37946613862</v>
      </c>
      <c r="S29">
        <f t="shared" si="8"/>
        <v>257.5565558593658</v>
      </c>
      <c r="T29" s="9">
        <f t="shared" si="9"/>
        <v>504.81084948435694</v>
      </c>
      <c r="V29" s="18">
        <f t="shared" si="10"/>
        <v>690.28574297793216</v>
      </c>
      <c r="W29" s="50">
        <f t="shared" si="3"/>
        <v>66807.428612588614</v>
      </c>
      <c r="X29">
        <f t="shared" si="11"/>
        <v>258.47133034939992</v>
      </c>
      <c r="Y29" s="9">
        <f t="shared" si="12"/>
        <v>506.60380748482385</v>
      </c>
      <c r="Z29" s="19">
        <f t="shared" si="30"/>
        <v>0.37444106730980686</v>
      </c>
    </row>
    <row r="30" spans="1:26" x14ac:dyDescent="0.25">
      <c r="A30" t="str">
        <f>'rockfish release'!A29</f>
        <v>SC</v>
      </c>
      <c r="B30">
        <f>'rockfish release'!B29</f>
        <v>2004</v>
      </c>
      <c r="C30" t="str">
        <f>'rockfish release'!C29</f>
        <v>WKMA</v>
      </c>
      <c r="D30">
        <f>'rockfish release'!D29</f>
        <v>318</v>
      </c>
      <c r="E30">
        <f>[1]logbook_release_forR!$E469</f>
        <v>258</v>
      </c>
      <c r="F30" s="33">
        <f t="shared" si="27"/>
        <v>0.77564102599999996</v>
      </c>
      <c r="G30" s="33">
        <f t="shared" si="27"/>
        <v>1.122723E-3</v>
      </c>
      <c r="H30" s="10">
        <f t="shared" si="31"/>
        <v>200.11538470799999</v>
      </c>
      <c r="I30" s="8">
        <f t="shared" si="14"/>
        <v>74.732933771999996</v>
      </c>
      <c r="J30">
        <f t="shared" si="5"/>
        <v>8.6448212111066809</v>
      </c>
      <c r="K30" s="9">
        <f t="shared" si="6"/>
        <v>16.943849573769093</v>
      </c>
      <c r="M30" s="2">
        <f>'rockfish release'!O29</f>
        <v>119.95918013039295</v>
      </c>
      <c r="N30">
        <f>'rockfish release'!P29</f>
        <v>29702.408778734371</v>
      </c>
      <c r="O30" s="32">
        <f t="shared" si="28"/>
        <v>0.77966101700000001</v>
      </c>
      <c r="P30" s="32">
        <f t="shared" si="28"/>
        <v>1.4682880000000001E-3</v>
      </c>
      <c r="Q30" s="18">
        <f t="shared" si="2"/>
        <v>93.527496378948356</v>
      </c>
      <c r="R30" s="83">
        <f t="shared" si="29"/>
        <v>18032.759154707219</v>
      </c>
      <c r="S30">
        <f t="shared" si="8"/>
        <v>134.28610931405831</v>
      </c>
      <c r="T30" s="9">
        <f t="shared" si="9"/>
        <v>263.20077425555428</v>
      </c>
      <c r="V30" s="18">
        <f t="shared" si="10"/>
        <v>293.64288108694836</v>
      </c>
      <c r="W30" s="50">
        <f t="shared" si="3"/>
        <v>18107.492088479219</v>
      </c>
      <c r="X30">
        <f t="shared" si="11"/>
        <v>134.56408171751931</v>
      </c>
      <c r="Y30" s="9">
        <f t="shared" si="12"/>
        <v>263.74560016633785</v>
      </c>
      <c r="Z30" s="19">
        <f t="shared" si="30"/>
        <v>0.45825759922875353</v>
      </c>
    </row>
    <row r="31" spans="1:26" x14ac:dyDescent="0.25">
      <c r="A31" t="str">
        <f>'rockfish release'!A30</f>
        <v>SC</v>
      </c>
      <c r="B31">
        <f>'rockfish release'!B30</f>
        <v>2005</v>
      </c>
      <c r="C31" t="str">
        <f>'rockfish release'!C30</f>
        <v>WKMA</v>
      </c>
      <c r="D31">
        <f>'rockfish release'!D30</f>
        <v>421</v>
      </c>
      <c r="E31">
        <f>[1]logbook_release_forR!$E470</f>
        <v>387</v>
      </c>
      <c r="F31" s="33">
        <f t="shared" si="27"/>
        <v>0.93277310899999999</v>
      </c>
      <c r="G31" s="33">
        <f t="shared" si="27"/>
        <v>5.3141899999999999E-4</v>
      </c>
      <c r="H31" s="10">
        <f t="shared" si="31"/>
        <v>360.98319318299997</v>
      </c>
      <c r="I31" s="8">
        <f t="shared" si="14"/>
        <v>79.590092210999998</v>
      </c>
      <c r="J31">
        <f t="shared" si="5"/>
        <v>8.9213279398865275</v>
      </c>
      <c r="K31" s="9">
        <f t="shared" si="6"/>
        <v>17.485802762177595</v>
      </c>
      <c r="M31" s="2">
        <f>'rockfish release'!O30</f>
        <v>158.81388312860201</v>
      </c>
      <c r="N31">
        <f>'rockfish release'!P30</f>
        <v>52059.695367584929</v>
      </c>
      <c r="O31" s="32">
        <f t="shared" si="28"/>
        <v>0.82183908000000006</v>
      </c>
      <c r="P31" s="32">
        <f t="shared" si="28"/>
        <v>8.4635600000000004E-4</v>
      </c>
      <c r="Q31" s="18">
        <f t="shared" si="2"/>
        <v>130.51945560163782</v>
      </c>
      <c r="R31" s="83">
        <f t="shared" si="29"/>
        <v>35139.417659433573</v>
      </c>
      <c r="S31">
        <f t="shared" si="8"/>
        <v>187.45510838447046</v>
      </c>
      <c r="T31" s="9">
        <f t="shared" si="9"/>
        <v>367.4120124335621</v>
      </c>
      <c r="V31" s="18">
        <f t="shared" si="10"/>
        <v>491.50264878463781</v>
      </c>
      <c r="W31" s="50">
        <f t="shared" si="3"/>
        <v>35219.007751644574</v>
      </c>
      <c r="X31">
        <f t="shared" si="11"/>
        <v>187.6672793846721</v>
      </c>
      <c r="Y31" s="9">
        <f t="shared" si="12"/>
        <v>367.82786759395731</v>
      </c>
      <c r="Z31" s="19">
        <f t="shared" si="30"/>
        <v>0.38182353614721304</v>
      </c>
    </row>
    <row r="32" spans="1:26" x14ac:dyDescent="0.25">
      <c r="A32" t="str">
        <f>'rockfish release'!A31</f>
        <v>SC</v>
      </c>
      <c r="B32">
        <f>'rockfish release'!B31</f>
        <v>2006</v>
      </c>
      <c r="C32" t="str">
        <f>'rockfish release'!C31</f>
        <v>WKMA</v>
      </c>
      <c r="D32">
        <f>'rockfish release'!D31</f>
        <v>547</v>
      </c>
      <c r="E32">
        <f>[1]logbook_release_forR!$E471</f>
        <v>515</v>
      </c>
      <c r="F32" s="33">
        <f t="shared" si="27"/>
        <v>0.866071429</v>
      </c>
      <c r="G32" s="33">
        <f t="shared" si="27"/>
        <v>1.0449700000000001E-3</v>
      </c>
      <c r="H32" s="10">
        <f t="shared" si="31"/>
        <v>446.02678593500002</v>
      </c>
      <c r="I32" s="8">
        <f t="shared" si="14"/>
        <v>277.15216825000005</v>
      </c>
      <c r="J32">
        <f t="shared" si="5"/>
        <v>16.64788780145998</v>
      </c>
      <c r="K32" s="9">
        <f t="shared" si="6"/>
        <v>32.629860090861563</v>
      </c>
      <c r="M32" s="2">
        <f>'rockfish release'!O31</f>
        <v>206.34487902932369</v>
      </c>
      <c r="N32">
        <f>'rockfish release'!P31</f>
        <v>87884.458964007878</v>
      </c>
      <c r="O32" s="32">
        <f t="shared" si="28"/>
        <v>0.79807692299999999</v>
      </c>
      <c r="P32" s="32">
        <f t="shared" si="28"/>
        <v>1.564565E-3</v>
      </c>
      <c r="Q32" s="18">
        <f t="shared" si="2"/>
        <v>164.67908613252987</v>
      </c>
      <c r="R32" s="83">
        <f t="shared" si="29"/>
        <v>55905.080449959547</v>
      </c>
      <c r="S32">
        <f t="shared" si="8"/>
        <v>236.44255211353041</v>
      </c>
      <c r="T32" s="9">
        <f t="shared" si="9"/>
        <v>463.42740214251961</v>
      </c>
      <c r="V32" s="18">
        <f t="shared" si="10"/>
        <v>610.70587206752987</v>
      </c>
      <c r="W32" s="50">
        <f t="shared" si="3"/>
        <v>56182.232618209549</v>
      </c>
      <c r="X32">
        <f t="shared" si="11"/>
        <v>237.02791527204036</v>
      </c>
      <c r="Y32" s="9">
        <f t="shared" si="12"/>
        <v>464.57471393319912</v>
      </c>
      <c r="Z32" s="19">
        <f t="shared" si="30"/>
        <v>0.38812123169798274</v>
      </c>
    </row>
    <row r="33" spans="1:26" x14ac:dyDescent="0.25">
      <c r="A33" t="str">
        <f>'rockfish release'!A32</f>
        <v>SC</v>
      </c>
      <c r="B33">
        <f>'rockfish release'!B32</f>
        <v>2007</v>
      </c>
      <c r="C33" t="str">
        <f>'rockfish release'!C32</f>
        <v>WKMA</v>
      </c>
      <c r="D33">
        <f>'rockfish release'!D32</f>
        <v>396</v>
      </c>
      <c r="E33">
        <f>[1]logbook_release_forR!$E472</f>
        <v>349</v>
      </c>
      <c r="F33" s="33">
        <f t="shared" si="27"/>
        <v>0.62025316500000005</v>
      </c>
      <c r="G33" s="33">
        <f t="shared" si="27"/>
        <v>3.0197330000000001E-3</v>
      </c>
      <c r="H33" s="10">
        <f t="shared" si="31"/>
        <v>216.46835458500001</v>
      </c>
      <c r="I33" s="8">
        <f t="shared" si="14"/>
        <v>367.80649913300005</v>
      </c>
      <c r="J33">
        <f t="shared" si="5"/>
        <v>19.178281965103132</v>
      </c>
      <c r="K33" s="9">
        <f t="shared" si="6"/>
        <v>37.589432651602138</v>
      </c>
      <c r="M33" s="2">
        <f>'rockfish release'!O32</f>
        <v>149.3831299736969</v>
      </c>
      <c r="N33">
        <f>'rockfish release'!P32</f>
        <v>46060.410338258072</v>
      </c>
      <c r="O33" s="32">
        <f t="shared" si="28"/>
        <v>0.89411764699999996</v>
      </c>
      <c r="P33" s="32">
        <f t="shared" si="28"/>
        <v>1.127039E-3</v>
      </c>
      <c r="Q33" s="18">
        <f t="shared" si="2"/>
        <v>133.56609267357703</v>
      </c>
      <c r="R33" s="83">
        <f t="shared" si="29"/>
        <v>36796.066049153807</v>
      </c>
      <c r="S33">
        <f t="shared" si="8"/>
        <v>191.8230070902701</v>
      </c>
      <c r="T33" s="9">
        <f t="shared" si="9"/>
        <v>375.97309389692936</v>
      </c>
      <c r="V33" s="18">
        <f t="shared" si="10"/>
        <v>350.03444725857707</v>
      </c>
      <c r="W33" s="50">
        <f t="shared" si="3"/>
        <v>37163.87254828681</v>
      </c>
      <c r="X33">
        <f t="shared" si="11"/>
        <v>192.7793364141676</v>
      </c>
      <c r="Y33" s="9">
        <f t="shared" si="12"/>
        <v>377.84749937176849</v>
      </c>
      <c r="Z33" s="19">
        <f t="shared" si="30"/>
        <v>0.55074389941901303</v>
      </c>
    </row>
    <row r="34" spans="1:26" x14ac:dyDescent="0.25">
      <c r="A34" t="str">
        <f>'rockfish release'!A33</f>
        <v>SC</v>
      </c>
      <c r="B34">
        <f>'rockfish release'!B33</f>
        <v>2008</v>
      </c>
      <c r="C34" t="str">
        <f>'rockfish release'!C33</f>
        <v>WKMA</v>
      </c>
      <c r="D34">
        <f>'rockfish release'!D33</f>
        <v>575</v>
      </c>
      <c r="E34">
        <f>[1]logbook_release_forR!$E473</f>
        <v>490</v>
      </c>
      <c r="F34" s="33">
        <f t="shared" si="27"/>
        <v>0.84251968499999996</v>
      </c>
      <c r="G34" s="33">
        <f t="shared" si="27"/>
        <v>1.053018E-3</v>
      </c>
      <c r="H34" s="10">
        <f t="shared" si="31"/>
        <v>412.83464564999997</v>
      </c>
      <c r="I34" s="8">
        <f t="shared" si="14"/>
        <v>252.82962179999998</v>
      </c>
      <c r="J34">
        <f t="shared" si="5"/>
        <v>15.900617025763497</v>
      </c>
      <c r="K34" s="9">
        <f t="shared" si="6"/>
        <v>31.165209370496452</v>
      </c>
      <c r="M34" s="2">
        <f>'rockfish release'!O33</f>
        <v>216.9073225628174</v>
      </c>
      <c r="N34">
        <f>'rockfish release'!P33</f>
        <v>97112.049587328933</v>
      </c>
      <c r="O34" s="32">
        <f t="shared" si="28"/>
        <v>0.693333333</v>
      </c>
      <c r="P34" s="32">
        <f t="shared" si="28"/>
        <v>2.873273E-3</v>
      </c>
      <c r="Q34" s="18">
        <f t="shared" si="2"/>
        <v>150.3890769045843</v>
      </c>
      <c r="R34" s="83">
        <f t="shared" si="29"/>
        <v>46538.995792627946</v>
      </c>
      <c r="S34">
        <f t="shared" si="8"/>
        <v>215.72898690863948</v>
      </c>
      <c r="T34" s="9">
        <f t="shared" si="9"/>
        <v>422.82881434093338</v>
      </c>
      <c r="V34" s="18">
        <f t="shared" si="10"/>
        <v>563.22372255458424</v>
      </c>
      <c r="W34" s="50">
        <f t="shared" si="3"/>
        <v>46791.825414427949</v>
      </c>
      <c r="X34">
        <f t="shared" si="11"/>
        <v>216.31418218514466</v>
      </c>
      <c r="Y34" s="9">
        <f t="shared" si="12"/>
        <v>423.9757970828835</v>
      </c>
      <c r="Z34" s="19">
        <f t="shared" si="30"/>
        <v>0.38406440198225278</v>
      </c>
    </row>
    <row r="35" spans="1:26" x14ac:dyDescent="0.25">
      <c r="A35" t="str">
        <f>'rockfish release'!A34</f>
        <v>SC</v>
      </c>
      <c r="B35">
        <f>'rockfish release'!B34</f>
        <v>2009</v>
      </c>
      <c r="C35" t="str">
        <f>'rockfish release'!C34</f>
        <v>WKMA</v>
      </c>
      <c r="D35">
        <f>'rockfish release'!D34</f>
        <v>695</v>
      </c>
      <c r="E35">
        <f>[1]logbook_release_forR!$E474</f>
        <v>628</v>
      </c>
      <c r="F35" s="33">
        <f t="shared" si="27"/>
        <v>0.73611111100000004</v>
      </c>
      <c r="G35" s="33">
        <f t="shared" si="27"/>
        <v>2.7359369999999999E-3</v>
      </c>
      <c r="H35" s="10">
        <f t="shared" si="31"/>
        <v>462.27777770800003</v>
      </c>
      <c r="I35" s="8">
        <f t="shared" si="14"/>
        <v>1079.0097778080001</v>
      </c>
      <c r="J35">
        <f t="shared" si="5"/>
        <v>32.848284244508115</v>
      </c>
      <c r="K35" s="9">
        <f t="shared" si="6"/>
        <v>64.382637119235909</v>
      </c>
      <c r="M35" s="2">
        <f>'rockfish release'!O34</f>
        <v>262.1749377063619</v>
      </c>
      <c r="N35">
        <f>'rockfish release'!P34</f>
        <v>141875.38072414233</v>
      </c>
      <c r="O35" s="32">
        <f t="shared" si="28"/>
        <v>0.55882352899999999</v>
      </c>
      <c r="P35" s="32">
        <f t="shared" si="28"/>
        <v>3.6796979999999999E-3</v>
      </c>
      <c r="Q35" s="18">
        <f t="shared" si="2"/>
        <v>146.50952390442433</v>
      </c>
      <c r="R35" s="83">
        <f t="shared" si="29"/>
        <v>44036.242074594295</v>
      </c>
      <c r="S35">
        <f t="shared" si="8"/>
        <v>209.84814050783081</v>
      </c>
      <c r="T35" s="9">
        <f t="shared" si="9"/>
        <v>411.3023553953484</v>
      </c>
      <c r="V35" s="18">
        <f t="shared" si="10"/>
        <v>608.78730161242436</v>
      </c>
      <c r="W35" s="50">
        <f t="shared" si="3"/>
        <v>45115.251852402296</v>
      </c>
      <c r="X35">
        <f t="shared" si="11"/>
        <v>212.40351186456945</v>
      </c>
      <c r="Y35" s="9">
        <f t="shared" si="12"/>
        <v>416.31088325455613</v>
      </c>
      <c r="Z35" s="19">
        <f t="shared" si="30"/>
        <v>0.34889609441918529</v>
      </c>
    </row>
    <row r="36" spans="1:26" x14ac:dyDescent="0.25">
      <c r="A36" t="str">
        <f>'rockfish release'!A35</f>
        <v>SC</v>
      </c>
      <c r="B36">
        <f>'rockfish release'!B35</f>
        <v>2010</v>
      </c>
      <c r="C36" t="str">
        <f>'rockfish release'!C35</f>
        <v>WKMA</v>
      </c>
      <c r="D36">
        <f>'rockfish release'!D35</f>
        <v>527</v>
      </c>
      <c r="E36">
        <f>[1]logbook_release_forR!$E475</f>
        <v>447</v>
      </c>
      <c r="F36" s="33">
        <f t="shared" si="27"/>
        <v>0.53535353500000005</v>
      </c>
      <c r="G36" s="33">
        <f t="shared" si="27"/>
        <v>2.5382669999999999E-3</v>
      </c>
      <c r="H36" s="10">
        <f t="shared" si="31"/>
        <v>239.30303014500001</v>
      </c>
      <c r="I36" s="8">
        <f t="shared" si="14"/>
        <v>507.16859100299996</v>
      </c>
      <c r="J36">
        <f t="shared" si="5"/>
        <v>22.520403881880092</v>
      </c>
      <c r="K36" s="9">
        <f t="shared" si="6"/>
        <v>44.139991608484983</v>
      </c>
      <c r="M36" s="2">
        <f>'rockfish release'!O35</f>
        <v>198.80027650539967</v>
      </c>
      <c r="N36">
        <f>'rockfish release'!P35</f>
        <v>81575.296543937322</v>
      </c>
      <c r="O36" s="32">
        <f t="shared" si="28"/>
        <v>0.74806438500000005</v>
      </c>
      <c r="P36" s="32">
        <f t="shared" si="28"/>
        <v>6.3493509999999996E-3</v>
      </c>
      <c r="Q36" s="18">
        <f t="shared" si="2"/>
        <v>148.71540658184176</v>
      </c>
      <c r="R36" s="83">
        <f t="shared" si="29"/>
        <v>45382.548386921553</v>
      </c>
      <c r="S36">
        <f t="shared" si="8"/>
        <v>213.03180135116341</v>
      </c>
      <c r="T36" s="9">
        <f t="shared" si="9"/>
        <v>417.54233064828026</v>
      </c>
      <c r="V36" s="18">
        <f t="shared" si="10"/>
        <v>388.01843672684174</v>
      </c>
      <c r="W36" s="50">
        <f t="shared" si="3"/>
        <v>45889.716977924552</v>
      </c>
      <c r="X36">
        <f t="shared" si="11"/>
        <v>214.21885299367221</v>
      </c>
      <c r="Y36" s="9">
        <f t="shared" si="12"/>
        <v>419.86895186759756</v>
      </c>
      <c r="Z36" s="19">
        <f t="shared" si="30"/>
        <v>0.5520842122882903</v>
      </c>
    </row>
    <row r="37" spans="1:26" x14ac:dyDescent="0.25">
      <c r="A37" t="str">
        <f>'rockfish release'!A36</f>
        <v>SC</v>
      </c>
      <c r="B37">
        <f>'rockfish release'!B36</f>
        <v>2011</v>
      </c>
      <c r="C37" t="str">
        <f>'rockfish release'!C36</f>
        <v>WKMA</v>
      </c>
      <c r="D37">
        <f>'rockfish release'!D36</f>
        <v>399</v>
      </c>
      <c r="E37">
        <f>[1]logbook_release_forR!$E476</f>
        <v>321</v>
      </c>
      <c r="F37" s="33">
        <f t="shared" si="27"/>
        <v>0.862318841</v>
      </c>
      <c r="G37" s="33">
        <f t="shared" si="27"/>
        <v>8.6660600000000002E-4</v>
      </c>
      <c r="H37" s="10">
        <f t="shared" si="31"/>
        <v>276.80434796100002</v>
      </c>
      <c r="I37" s="8">
        <f t="shared" si="14"/>
        <v>89.295948846000002</v>
      </c>
      <c r="J37">
        <f t="shared" si="5"/>
        <v>9.4496533717380338</v>
      </c>
      <c r="K37" s="9">
        <f t="shared" si="6"/>
        <v>18.521320608606548</v>
      </c>
      <c r="M37" s="2">
        <f>'rockfish release'!O36</f>
        <v>0</v>
      </c>
      <c r="N37">
        <f>'rockfish release'!P36</f>
        <v>11830.04579254597</v>
      </c>
      <c r="O37" s="32">
        <f t="shared" si="28"/>
        <v>0.71830985899999999</v>
      </c>
      <c r="P37" s="32">
        <f t="shared" si="28"/>
        <v>2.890583E-3</v>
      </c>
      <c r="Q37" s="18">
        <f t="shared" si="2"/>
        <v>0</v>
      </c>
      <c r="R37" s="83">
        <f t="shared" si="29"/>
        <v>6069.7418016174242</v>
      </c>
      <c r="S37">
        <f t="shared" si="8"/>
        <v>77.908547680067969</v>
      </c>
      <c r="T37" s="9">
        <f t="shared" si="9"/>
        <v>152.70075345293321</v>
      </c>
      <c r="V37" s="18">
        <f t="shared" si="10"/>
        <v>276.80434796100002</v>
      </c>
      <c r="W37" s="50">
        <f t="shared" si="3"/>
        <v>6159.0377504634243</v>
      </c>
      <c r="X37">
        <f t="shared" si="11"/>
        <v>78.479537144808802</v>
      </c>
      <c r="Y37" s="9">
        <f t="shared" si="12"/>
        <v>153.81989280382524</v>
      </c>
      <c r="Z37" s="19">
        <f t="shared" si="30"/>
        <v>0.28351988587934346</v>
      </c>
    </row>
    <row r="38" spans="1:26" x14ac:dyDescent="0.25">
      <c r="A38" t="str">
        <f>'rockfish release'!A37</f>
        <v>SC</v>
      </c>
      <c r="B38">
        <f>'rockfish release'!B37</f>
        <v>2012</v>
      </c>
      <c r="C38" t="str">
        <f>'rockfish release'!C37</f>
        <v>WKMA</v>
      </c>
      <c r="D38">
        <f>'rockfish release'!D37</f>
        <v>630</v>
      </c>
      <c r="E38">
        <f>[1]logbook_release_forR!$E477</f>
        <v>521</v>
      </c>
      <c r="F38" s="33">
        <f t="shared" si="27"/>
        <v>0.77697841700000003</v>
      </c>
      <c r="G38" s="33">
        <f t="shared" si="27"/>
        <v>1.255674E-3</v>
      </c>
      <c r="H38" s="10">
        <f t="shared" si="31"/>
        <v>404.80575525700004</v>
      </c>
      <c r="I38" s="8">
        <f t="shared" si="14"/>
        <v>340.84140623400003</v>
      </c>
      <c r="J38">
        <f t="shared" si="5"/>
        <v>18.461890646247475</v>
      </c>
      <c r="K38" s="9">
        <f t="shared" si="6"/>
        <v>36.18530566664505</v>
      </c>
      <c r="M38" s="2">
        <f>'rockfish release'!O37</f>
        <v>439.17471466198435</v>
      </c>
      <c r="N38">
        <f>'rockfish release'!P37</f>
        <v>167549.06067360454</v>
      </c>
      <c r="O38" s="32">
        <f t="shared" si="28"/>
        <v>0.74509803900000005</v>
      </c>
      <c r="P38" s="32">
        <f t="shared" si="28"/>
        <v>1.2495189999999999E-3</v>
      </c>
      <c r="Q38" s="18">
        <f t="shared" si="2"/>
        <v>327.22821867302912</v>
      </c>
      <c r="R38" s="83">
        <f t="shared" si="29"/>
        <v>93050.038791058425</v>
      </c>
      <c r="S38">
        <f t="shared" si="8"/>
        <v>305.04104443674203</v>
      </c>
      <c r="T38" s="9">
        <f t="shared" si="9"/>
        <v>597.88044709601434</v>
      </c>
      <c r="V38" s="18">
        <f t="shared" si="10"/>
        <v>732.03397393002911</v>
      </c>
      <c r="W38" s="50">
        <f t="shared" si="3"/>
        <v>93390.880197292427</v>
      </c>
      <c r="X38">
        <f t="shared" si="11"/>
        <v>305.59921498147281</v>
      </c>
      <c r="Y38" s="9">
        <f t="shared" si="12"/>
        <v>598.97446136368671</v>
      </c>
      <c r="Z38" s="19">
        <f t="shared" si="30"/>
        <v>0.4174658907438677</v>
      </c>
    </row>
    <row r="39" spans="1:26" x14ac:dyDescent="0.25">
      <c r="A39" t="str">
        <f>'rockfish release'!A38</f>
        <v>SC</v>
      </c>
      <c r="B39">
        <f>'rockfish release'!B38</f>
        <v>2013</v>
      </c>
      <c r="C39" t="str">
        <f>'rockfish release'!C38</f>
        <v>WKMA</v>
      </c>
      <c r="D39">
        <f>'rockfish release'!D38</f>
        <v>951</v>
      </c>
      <c r="E39">
        <f>[1]logbook_release_forR!$E478</f>
        <v>870</v>
      </c>
      <c r="F39" s="33">
        <f t="shared" si="27"/>
        <v>0.53982300900000002</v>
      </c>
      <c r="G39" s="33">
        <f t="shared" si="27"/>
        <v>5.5080699999999995E-4</v>
      </c>
      <c r="H39" s="10">
        <f t="shared" si="31"/>
        <v>469.64601783000001</v>
      </c>
      <c r="I39" s="8">
        <f t="shared" si="14"/>
        <v>416.90581829999996</v>
      </c>
      <c r="J39">
        <f t="shared" si="5"/>
        <v>20.418271677593086</v>
      </c>
      <c r="K39" s="9">
        <f t="shared" si="6"/>
        <v>40.019812488082451</v>
      </c>
      <c r="M39" s="2">
        <f>'rockfish release'!O38</f>
        <v>183.25839416058398</v>
      </c>
      <c r="N39">
        <f>'rockfish release'!P38</f>
        <v>131577.82735309211</v>
      </c>
      <c r="O39" s="32">
        <f t="shared" si="28"/>
        <v>0.674846626</v>
      </c>
      <c r="P39" s="32">
        <f t="shared" si="28"/>
        <v>1.354498E-3</v>
      </c>
      <c r="Q39" s="18">
        <f t="shared" si="2"/>
        <v>123.67130898544819</v>
      </c>
      <c r="R39" s="83">
        <f t="shared" si="29"/>
        <v>59790.173916955013</v>
      </c>
      <c r="S39">
        <f t="shared" si="8"/>
        <v>244.52029346652398</v>
      </c>
      <c r="T39" s="9">
        <f t="shared" si="9"/>
        <v>479.25977519438698</v>
      </c>
      <c r="V39" s="18">
        <f t="shared" si="10"/>
        <v>593.31732681544815</v>
      </c>
      <c r="W39" s="50">
        <f t="shared" si="3"/>
        <v>60207.079735255014</v>
      </c>
      <c r="X39">
        <f t="shared" si="11"/>
        <v>245.37130992692485</v>
      </c>
      <c r="Y39" s="9">
        <f t="shared" si="12"/>
        <v>480.9277674567727</v>
      </c>
      <c r="Z39" s="19">
        <f t="shared" si="30"/>
        <v>0.41355830823940831</v>
      </c>
    </row>
    <row r="40" spans="1:26" x14ac:dyDescent="0.25">
      <c r="A40" t="str">
        <f>'rockfish release'!A39</f>
        <v>SC</v>
      </c>
      <c r="B40">
        <f>'rockfish release'!B39</f>
        <v>2014</v>
      </c>
      <c r="C40" t="str">
        <f>'rockfish release'!C39</f>
        <v>WKMA</v>
      </c>
      <c r="D40">
        <f>'rockfish release'!D39</f>
        <v>1124</v>
      </c>
      <c r="E40">
        <f>[1]logbook_release_forR!$E479</f>
        <v>897</v>
      </c>
      <c r="F40" s="33">
        <f t="shared" si="27"/>
        <v>0.81493506500000001</v>
      </c>
      <c r="G40" s="33">
        <f t="shared" si="27"/>
        <v>4.9125700000000004E-4</v>
      </c>
      <c r="H40" s="10">
        <f t="shared" si="31"/>
        <v>730.99675330499997</v>
      </c>
      <c r="I40" s="8">
        <f t="shared" si="14"/>
        <v>395.26980351300006</v>
      </c>
      <c r="J40">
        <f t="shared" si="5"/>
        <v>19.88139339968404</v>
      </c>
      <c r="K40" s="9">
        <f t="shared" si="6"/>
        <v>38.967531063380719</v>
      </c>
      <c r="M40" s="2">
        <f>'rockfish release'!O39</f>
        <v>2104.6711409395971</v>
      </c>
      <c r="N40">
        <f>'rockfish release'!P39</f>
        <v>8654136.7927434687</v>
      </c>
      <c r="O40" s="32">
        <f t="shared" si="28"/>
        <v>0.77777777800000003</v>
      </c>
      <c r="P40" s="32">
        <f t="shared" si="28"/>
        <v>1.382716E-3</v>
      </c>
      <c r="Q40" s="18">
        <f t="shared" si="2"/>
        <v>1636.9664434207248</v>
      </c>
      <c r="R40" s="83">
        <f t="shared" si="29"/>
        <v>5229377.2781647537</v>
      </c>
      <c r="S40">
        <f t="shared" si="8"/>
        <v>2286.7831725296464</v>
      </c>
      <c r="T40" s="9">
        <f t="shared" si="9"/>
        <v>4482.0950181581065</v>
      </c>
      <c r="V40" s="18">
        <f t="shared" si="10"/>
        <v>2367.9631967257246</v>
      </c>
      <c r="W40" s="50">
        <f t="shared" si="3"/>
        <v>5229772.5479682665</v>
      </c>
      <c r="X40">
        <f t="shared" si="11"/>
        <v>2286.8695957505461</v>
      </c>
      <c r="Y40" s="9">
        <f t="shared" si="12"/>
        <v>4482.2644076710703</v>
      </c>
      <c r="Z40" s="19">
        <f t="shared" si="30"/>
        <v>0.96575385922918489</v>
      </c>
    </row>
    <row r="41" spans="1:26" x14ac:dyDescent="0.25">
      <c r="A41" t="str">
        <f>'rockfish release'!A40</f>
        <v>SC</v>
      </c>
      <c r="B41">
        <f>'rockfish release'!B40</f>
        <v>2015</v>
      </c>
      <c r="C41" t="str">
        <f>'rockfish release'!C40</f>
        <v>WKMA</v>
      </c>
      <c r="D41">
        <f>'rockfish release'!D40</f>
        <v>969</v>
      </c>
      <c r="E41">
        <f>[1]logbook_release_forR!$E480</f>
        <v>850</v>
      </c>
      <c r="F41" s="33">
        <f t="shared" si="27"/>
        <v>0.699029126</v>
      </c>
      <c r="G41" s="33">
        <f t="shared" si="27"/>
        <v>2.0626220000000001E-3</v>
      </c>
      <c r="H41" s="10">
        <f t="shared" si="31"/>
        <v>594.17475709999997</v>
      </c>
      <c r="I41" s="8">
        <f t="shared" si="14"/>
        <v>1490.2443949999999</v>
      </c>
      <c r="J41">
        <f t="shared" si="5"/>
        <v>38.603683697284637</v>
      </c>
      <c r="K41" s="9">
        <f t="shared" si="6"/>
        <v>75.663220046677893</v>
      </c>
      <c r="M41" s="2">
        <f>'rockfish release'!O40</f>
        <v>153.04047619047628</v>
      </c>
      <c r="N41">
        <f>'rockfish release'!P40</f>
        <v>595552.41854615149</v>
      </c>
      <c r="O41" s="32">
        <f t="shared" si="28"/>
        <v>0.73947368400000002</v>
      </c>
      <c r="P41" s="32">
        <f t="shared" si="28"/>
        <v>5.0831800000000001E-4</v>
      </c>
      <c r="Q41" s="18">
        <f t="shared" si="2"/>
        <v>113.16940472968578</v>
      </c>
      <c r="R41" s="83">
        <f t="shared" si="29"/>
        <v>325369.94069271453</v>
      </c>
      <c r="S41">
        <f t="shared" si="8"/>
        <v>570.41207972194502</v>
      </c>
      <c r="T41" s="9">
        <f t="shared" si="9"/>
        <v>1118.0076762550123</v>
      </c>
      <c r="V41" s="18">
        <f t="shared" si="10"/>
        <v>707.34416182968573</v>
      </c>
      <c r="W41" s="50">
        <f t="shared" si="3"/>
        <v>326860.18508771452</v>
      </c>
      <c r="X41">
        <f t="shared" si="11"/>
        <v>571.7168749369871</v>
      </c>
      <c r="Y41" s="9">
        <f t="shared" si="12"/>
        <v>1120.5650748764947</v>
      </c>
      <c r="Z41" s="19">
        <f t="shared" si="30"/>
        <v>0.80825842042454721</v>
      </c>
    </row>
    <row r="42" spans="1:26" x14ac:dyDescent="0.25">
      <c r="A42" t="str">
        <f>'rockfish release'!A41</f>
        <v>SC</v>
      </c>
      <c r="B42">
        <f>'rockfish release'!B41</f>
        <v>2016</v>
      </c>
      <c r="C42" t="str">
        <f>'rockfish release'!C41</f>
        <v>WKMA</v>
      </c>
      <c r="D42">
        <f>'rockfish release'!D41</f>
        <v>1927</v>
      </c>
      <c r="E42">
        <f>[1]logbook_release_forR!$E481</f>
        <v>1697</v>
      </c>
      <c r="F42" s="33">
        <f t="shared" si="27"/>
        <v>0.54517134</v>
      </c>
      <c r="G42" s="33">
        <f t="shared" si="27"/>
        <v>7.7487400000000005E-4</v>
      </c>
      <c r="H42" s="10">
        <f t="shared" si="31"/>
        <v>925.15576397999996</v>
      </c>
      <c r="I42" s="8">
        <f t="shared" si="14"/>
        <v>2231.4891190660001</v>
      </c>
      <c r="J42">
        <f t="shared" si="5"/>
        <v>47.23864010601914</v>
      </c>
      <c r="K42" s="9">
        <f t="shared" si="6"/>
        <v>92.587734607797515</v>
      </c>
      <c r="M42" s="2">
        <f>'rockfish release'!O41</f>
        <v>251.26808375634528</v>
      </c>
      <c r="N42">
        <f>'rockfish release'!P41</f>
        <v>312998.92614263535</v>
      </c>
      <c r="O42" s="32">
        <f t="shared" si="28"/>
        <v>0.83437499999999998</v>
      </c>
      <c r="P42" s="32">
        <f t="shared" si="28"/>
        <v>4.3320799999999998E-4</v>
      </c>
      <c r="Q42" s="18">
        <f t="shared" si="2"/>
        <v>209.65180738420059</v>
      </c>
      <c r="R42" s="83">
        <f t="shared" si="29"/>
        <v>217795.86314567487</v>
      </c>
      <c r="S42">
        <f t="shared" si="8"/>
        <v>466.68604344427837</v>
      </c>
      <c r="T42" s="9">
        <f t="shared" si="9"/>
        <v>914.70464515078561</v>
      </c>
      <c r="V42" s="18">
        <f t="shared" si="10"/>
        <v>1134.8075713642006</v>
      </c>
      <c r="W42" s="50">
        <f t="shared" si="3"/>
        <v>220027.35226474088</v>
      </c>
      <c r="X42">
        <f t="shared" si="11"/>
        <v>469.07073268830243</v>
      </c>
      <c r="Y42" s="9">
        <f t="shared" si="12"/>
        <v>919.37863606907274</v>
      </c>
      <c r="Z42" s="19">
        <f t="shared" si="30"/>
        <v>0.41334825791161445</v>
      </c>
    </row>
    <row r="43" spans="1:26" x14ac:dyDescent="0.25">
      <c r="A43" t="str">
        <f>'rockfish release'!A42</f>
        <v>SC</v>
      </c>
      <c r="B43">
        <f>'rockfish release'!B42</f>
        <v>2017</v>
      </c>
      <c r="C43" t="str">
        <f>'rockfish release'!C42</f>
        <v>WKMA</v>
      </c>
      <c r="D43">
        <f>'rockfish release'!D42</f>
        <v>1190</v>
      </c>
      <c r="E43">
        <f>[1]logbook_release_forR!$E482</f>
        <v>1096</v>
      </c>
      <c r="F43" s="33">
        <f t="shared" si="27"/>
        <v>0.62761506300000003</v>
      </c>
      <c r="G43" s="33">
        <f t="shared" si="27"/>
        <v>9.8199300000000002E-4</v>
      </c>
      <c r="H43" s="10">
        <f t="shared" si="31"/>
        <v>687.866109048</v>
      </c>
      <c r="I43" s="8">
        <f t="shared" si="14"/>
        <v>1179.585703488</v>
      </c>
      <c r="J43">
        <f t="shared" si="5"/>
        <v>34.345097226358234</v>
      </c>
      <c r="K43" s="9">
        <f t="shared" si="6"/>
        <v>67.316390563662139</v>
      </c>
      <c r="M43" s="2">
        <f>'rockfish release'!O42</f>
        <v>1291.6699029126212</v>
      </c>
      <c r="N43">
        <f>'rockfish release'!P42</f>
        <v>8189968.7775796074</v>
      </c>
      <c r="O43" s="32">
        <f t="shared" si="28"/>
        <v>0.71515151499999996</v>
      </c>
      <c r="P43" s="32">
        <f t="shared" si="28"/>
        <v>6.1917899999999998E-4</v>
      </c>
      <c r="Q43" s="18">
        <f t="shared" si="2"/>
        <v>923.7396879478639</v>
      </c>
      <c r="R43" s="83">
        <f t="shared" si="29"/>
        <v>4184653.4562565577</v>
      </c>
      <c r="S43">
        <f t="shared" si="8"/>
        <v>2045.6425533940571</v>
      </c>
      <c r="T43" s="9">
        <f t="shared" si="9"/>
        <v>4009.4594046523521</v>
      </c>
      <c r="V43" s="18">
        <f t="shared" si="10"/>
        <v>1611.6057969958638</v>
      </c>
      <c r="W43" s="50">
        <f t="shared" si="3"/>
        <v>4185833.0419600457</v>
      </c>
      <c r="X43">
        <f t="shared" si="11"/>
        <v>2045.930849750315</v>
      </c>
      <c r="Y43" s="9">
        <f t="shared" si="12"/>
        <v>4010.0244655106176</v>
      </c>
      <c r="Z43" s="19">
        <f t="shared" si="30"/>
        <v>1.2694983187353017</v>
      </c>
    </row>
    <row r="44" spans="1:26" x14ac:dyDescent="0.25">
      <c r="A44" t="str">
        <f>'rockfish release'!A43</f>
        <v>SC</v>
      </c>
      <c r="B44">
        <f>'rockfish release'!B43</f>
        <v>2018</v>
      </c>
      <c r="C44" t="str">
        <f>'rockfish release'!C43</f>
        <v>WKMA</v>
      </c>
      <c r="D44">
        <f>'rockfish release'!D43</f>
        <v>1996</v>
      </c>
      <c r="E44">
        <f>[1]logbook_release_forR!$E483</f>
        <v>1842</v>
      </c>
      <c r="F44" s="33">
        <f t="shared" si="27"/>
        <v>0.756756757</v>
      </c>
      <c r="G44" s="33">
        <f t="shared" si="27"/>
        <v>5.54446E-4</v>
      </c>
      <c r="H44" s="10">
        <f t="shared" si="31"/>
        <v>1393.945946394</v>
      </c>
      <c r="I44" s="8">
        <f t="shared" si="14"/>
        <v>1881.2153179439999</v>
      </c>
      <c r="J44">
        <f t="shared" si="5"/>
        <v>43.372979122306091</v>
      </c>
      <c r="K44" s="9">
        <f t="shared" si="6"/>
        <v>85.011039079719936</v>
      </c>
      <c r="M44" s="2">
        <f>'rockfish release'!O43</f>
        <v>482.92396907216471</v>
      </c>
      <c r="N44">
        <f>'rockfish release'!P43</f>
        <v>445031.13440802618</v>
      </c>
      <c r="O44" s="32">
        <f t="shared" si="28"/>
        <v>0.75919732399999995</v>
      </c>
      <c r="P44" s="32">
        <f t="shared" si="28"/>
        <v>6.13479E-4</v>
      </c>
      <c r="Q44" s="18">
        <f t="shared" si="2"/>
        <v>366.63458501504618</v>
      </c>
      <c r="R44" s="83">
        <f t="shared" si="29"/>
        <v>256377.35752332318</v>
      </c>
      <c r="S44">
        <f t="shared" si="8"/>
        <v>506.33719745178036</v>
      </c>
      <c r="T44" s="9">
        <f t="shared" si="9"/>
        <v>992.42090700548943</v>
      </c>
      <c r="V44" s="18">
        <f t="shared" si="10"/>
        <v>1760.5805314090462</v>
      </c>
      <c r="W44" s="50">
        <f t="shared" si="3"/>
        <v>258258.57284126719</v>
      </c>
      <c r="X44">
        <f t="shared" si="11"/>
        <v>508.19147261762191</v>
      </c>
      <c r="Y44" s="9">
        <f t="shared" si="12"/>
        <v>996.05528633053893</v>
      </c>
      <c r="Z44" s="19">
        <f t="shared" si="30"/>
        <v>0.28864994446513664</v>
      </c>
    </row>
    <row r="45" spans="1:26" x14ac:dyDescent="0.25">
      <c r="A45" t="str">
        <f>'rockfish release'!A44</f>
        <v>SC</v>
      </c>
      <c r="B45">
        <f>'rockfish release'!B44</f>
        <v>2019</v>
      </c>
      <c r="C45" t="str">
        <f>'rockfish release'!C44</f>
        <v>WKMA</v>
      </c>
      <c r="D45">
        <f>'rockfish release'!D44</f>
        <v>1190</v>
      </c>
      <c r="E45">
        <f>[1]logbook_release_forR!$E484</f>
        <v>1096</v>
      </c>
      <c r="F45" s="33">
        <f t="shared" si="27"/>
        <v>0.81105990800000005</v>
      </c>
      <c r="G45" s="33">
        <f t="shared" si="27"/>
        <v>7.0945199999999996E-4</v>
      </c>
      <c r="H45" s="10">
        <f t="shared" ref="H45" si="32">E45*F45</f>
        <v>888.92165916800002</v>
      </c>
      <c r="I45" s="8">
        <f t="shared" ref="I45" si="33">(E45^2)*G45</f>
        <v>852.20509363199994</v>
      </c>
      <c r="J45">
        <f t="shared" ref="J45" si="34">SQRT(I45)</f>
        <v>29.192552023281554</v>
      </c>
      <c r="K45" s="9">
        <f t="shared" ref="K45" si="35">(1.96*J45)</f>
        <v>57.217401965631844</v>
      </c>
      <c r="M45" s="2">
        <f>'rockfish release'!O44</f>
        <v>504.82989690721661</v>
      </c>
      <c r="N45">
        <f>'rockfish release'!P44</f>
        <v>481987.72924352629</v>
      </c>
      <c r="O45" s="32">
        <f t="shared" si="28"/>
        <v>0.79583333300000003</v>
      </c>
      <c r="P45" s="32">
        <f t="shared" si="28"/>
        <v>6.7984399999999998E-4</v>
      </c>
      <c r="Q45" s="18">
        <f t="shared" ref="Q45" si="36">M45*O45</f>
        <v>401.76045945371658</v>
      </c>
      <c r="R45" s="83">
        <f t="shared" ref="R45" si="37">(M45^2)*P45+(O45^2)*N45-(P45*N45)</f>
        <v>305112.84674433578</v>
      </c>
      <c r="S45">
        <f t="shared" ref="S45" si="38">SQRT(R45)</f>
        <v>552.37020805283817</v>
      </c>
      <c r="T45" s="9">
        <f t="shared" ref="T45" si="39">(1.96*S45)</f>
        <v>1082.6456077835628</v>
      </c>
      <c r="V45" s="18">
        <f t="shared" ref="V45" si="40">Q45+H45</f>
        <v>1290.6821186217167</v>
      </c>
      <c r="W45" s="50">
        <f t="shared" ref="W45" si="41">R45+I45</f>
        <v>305965.05183796777</v>
      </c>
      <c r="X45">
        <f t="shared" ref="X45" si="42">SQRT(W45)</f>
        <v>553.14107769896077</v>
      </c>
      <c r="Y45" s="9">
        <f t="shared" ref="Y45" si="43">(1.96*X45)</f>
        <v>1084.1565122899631</v>
      </c>
      <c r="Z45" s="19">
        <f t="shared" si="30"/>
        <v>0.42856491905973304</v>
      </c>
    </row>
    <row r="46" spans="1:26" x14ac:dyDescent="0.25">
      <c r="A46" t="str">
        <f>'rockfish release'!A45</f>
        <v>SC</v>
      </c>
      <c r="B46">
        <f>'rockfish release'!B45</f>
        <v>1999</v>
      </c>
      <c r="C46" t="str">
        <f>'rockfish release'!C45</f>
        <v>SKMA</v>
      </c>
      <c r="D46">
        <f>'rockfish release'!D45</f>
        <v>128</v>
      </c>
      <c r="E46">
        <f>[1]logbook_release_forR!$E485</f>
        <v>128</v>
      </c>
      <c r="F46" s="33">
        <f t="shared" ref="F46:G66" si="44">F88</f>
        <v>0.94230769199999997</v>
      </c>
      <c r="G46" s="33">
        <f t="shared" si="44"/>
        <v>2.7272310000000001E-3</v>
      </c>
      <c r="H46" s="10">
        <f t="shared" si="31"/>
        <v>120.615384576</v>
      </c>
      <c r="I46" s="8">
        <f t="shared" si="14"/>
        <v>44.682952704000002</v>
      </c>
      <c r="J46">
        <f t="shared" si="5"/>
        <v>6.6845308514509831</v>
      </c>
      <c r="K46" s="9">
        <f t="shared" si="6"/>
        <v>13.101680468843927</v>
      </c>
      <c r="M46" s="2">
        <f>'rockfish release'!O45</f>
        <v>48.285456153114154</v>
      </c>
      <c r="N46">
        <f>'rockfish release'!P45</f>
        <v>4812.3518198526954</v>
      </c>
      <c r="O46" s="33">
        <f t="shared" ref="O46:P66" si="45">O130</f>
        <v>0.71300448400000005</v>
      </c>
      <c r="P46" s="33">
        <f t="shared" si="45"/>
        <v>9.2175299999999998E-4</v>
      </c>
      <c r="Q46" s="18">
        <f t="shared" si="2"/>
        <v>34.427746749155787</v>
      </c>
      <c r="R46" s="83">
        <f>(M46^2)*P46+(O46^2)*N46-(P46*N46)</f>
        <v>2444.194507286988</v>
      </c>
      <c r="S46">
        <f t="shared" si="8"/>
        <v>49.438795568733141</v>
      </c>
      <c r="T46" s="9">
        <f t="shared" si="9"/>
        <v>96.900039314716949</v>
      </c>
      <c r="V46" s="18">
        <f t="shared" si="10"/>
        <v>155.0431313251558</v>
      </c>
      <c r="W46" s="50">
        <f t="shared" si="3"/>
        <v>2488.877459990988</v>
      </c>
      <c r="X46">
        <f t="shared" si="11"/>
        <v>49.888650613050139</v>
      </c>
      <c r="Y46" s="9">
        <f t="shared" si="12"/>
        <v>97.781755201578264</v>
      </c>
      <c r="Z46" s="19">
        <f>X46/V46</f>
        <v>0.32177272341348595</v>
      </c>
    </row>
    <row r="47" spans="1:26" x14ac:dyDescent="0.25">
      <c r="A47" t="str">
        <f>'rockfish release'!A46</f>
        <v>SC</v>
      </c>
      <c r="B47">
        <f>'rockfish release'!B46</f>
        <v>2000</v>
      </c>
      <c r="C47" t="str">
        <f>'rockfish release'!C46</f>
        <v>SKMA</v>
      </c>
      <c r="D47">
        <f>'rockfish release'!D46</f>
        <v>101</v>
      </c>
      <c r="E47">
        <f>[1]logbook_release_forR!$E486</f>
        <v>76</v>
      </c>
      <c r="F47" s="33">
        <f t="shared" si="44"/>
        <v>0.94230769199999997</v>
      </c>
      <c r="G47" s="33">
        <f t="shared" si="44"/>
        <v>2.7272310000000001E-3</v>
      </c>
      <c r="H47" s="10">
        <f t="shared" si="31"/>
        <v>71.615384591999998</v>
      </c>
      <c r="I47" s="8">
        <f t="shared" si="14"/>
        <v>15.752486256000001</v>
      </c>
      <c r="J47">
        <f t="shared" si="5"/>
        <v>3.9689401930490211</v>
      </c>
      <c r="K47" s="9">
        <f t="shared" si="6"/>
        <v>7.779122778376081</v>
      </c>
      <c r="M47" s="2">
        <f>'rockfish release'!O46</f>
        <v>38.100242745816644</v>
      </c>
      <c r="N47">
        <f>'rockfish release'!P46</f>
        <v>2996.2647042430017</v>
      </c>
      <c r="O47" s="33">
        <f t="shared" si="45"/>
        <v>0.743589744</v>
      </c>
      <c r="P47" s="33">
        <f t="shared" si="45"/>
        <v>9.828040000000001E-4</v>
      </c>
      <c r="Q47" s="18">
        <f t="shared" si="2"/>
        <v>28.330949749699656</v>
      </c>
      <c r="R47" s="83">
        <f t="shared" ref="R47:R65" si="46">(M47^2)*P47+(O47^2)*N47-(P47*N47)</f>
        <v>1655.1937064544993</v>
      </c>
      <c r="S47">
        <f t="shared" si="8"/>
        <v>40.684071901107679</v>
      </c>
      <c r="T47" s="9">
        <f t="shared" si="9"/>
        <v>79.740780926171055</v>
      </c>
      <c r="V47" s="18">
        <f t="shared" si="10"/>
        <v>99.946334341699654</v>
      </c>
      <c r="W47" s="50">
        <f t="shared" si="3"/>
        <v>1670.9461927104994</v>
      </c>
      <c r="X47">
        <f t="shared" si="11"/>
        <v>40.877208719658185</v>
      </c>
      <c r="Y47" s="9">
        <f t="shared" si="12"/>
        <v>80.119329090530044</v>
      </c>
      <c r="Z47" s="19">
        <f t="shared" ref="Z47:Z66" si="47">X47/V47</f>
        <v>0.40899157521781543</v>
      </c>
    </row>
    <row r="48" spans="1:26" x14ac:dyDescent="0.25">
      <c r="A48" t="str">
        <f>'rockfish release'!A47</f>
        <v>SC</v>
      </c>
      <c r="B48">
        <f>'rockfish release'!B47</f>
        <v>2001</v>
      </c>
      <c r="C48" t="str">
        <f>'rockfish release'!C47</f>
        <v>SKMA</v>
      </c>
      <c r="D48">
        <f>'rockfish release'!D47</f>
        <v>43</v>
      </c>
      <c r="E48">
        <f>[1]logbook_release_forR!$E487</f>
        <v>19</v>
      </c>
      <c r="F48" s="33">
        <f t="shared" si="44"/>
        <v>0.94230769199999997</v>
      </c>
      <c r="G48" s="33">
        <f t="shared" si="44"/>
        <v>2.7272310000000001E-3</v>
      </c>
      <c r="H48" s="10">
        <f t="shared" si="31"/>
        <v>17.903846148</v>
      </c>
      <c r="I48" s="8">
        <f t="shared" si="14"/>
        <v>0.98453039100000006</v>
      </c>
      <c r="J48">
        <f t="shared" si="5"/>
        <v>0.99223504826225528</v>
      </c>
      <c r="K48" s="9">
        <f t="shared" si="6"/>
        <v>1.9447806945940203</v>
      </c>
      <c r="M48" s="2">
        <f>'rockfish release'!O47</f>
        <v>16.220895426436783</v>
      </c>
      <c r="N48">
        <f>'rockfish release'!P47</f>
        <v>543.09317107590527</v>
      </c>
      <c r="O48" s="33">
        <f t="shared" si="45"/>
        <v>0.82022471900000005</v>
      </c>
      <c r="P48" s="33">
        <f t="shared" si="45"/>
        <v>1.6756379999999999E-3</v>
      </c>
      <c r="Q48" s="18">
        <f t="shared" si="2"/>
        <v>13.304779393077496</v>
      </c>
      <c r="R48" s="83">
        <f t="shared" si="46"/>
        <v>364.90688879803542</v>
      </c>
      <c r="S48">
        <f t="shared" si="8"/>
        <v>19.102536187586072</v>
      </c>
      <c r="T48" s="9">
        <f t="shared" si="9"/>
        <v>37.440970927668701</v>
      </c>
      <c r="V48" s="18">
        <f t="shared" si="10"/>
        <v>31.208625541077495</v>
      </c>
      <c r="W48" s="50">
        <f t="shared" si="3"/>
        <v>365.89141918903545</v>
      </c>
      <c r="X48">
        <f t="shared" si="11"/>
        <v>19.128288454251088</v>
      </c>
      <c r="Y48" s="9">
        <f t="shared" si="12"/>
        <v>37.49144537033213</v>
      </c>
      <c r="Z48" s="19">
        <f t="shared" si="47"/>
        <v>0.61291672166318267</v>
      </c>
    </row>
    <row r="49" spans="1:26" x14ac:dyDescent="0.25">
      <c r="A49" t="str">
        <f>'rockfish release'!A48</f>
        <v>SC</v>
      </c>
      <c r="B49">
        <f>'rockfish release'!B48</f>
        <v>2002</v>
      </c>
      <c r="C49" t="str">
        <f>'rockfish release'!C48</f>
        <v>SKMA</v>
      </c>
      <c r="D49">
        <f>'rockfish release'!D48</f>
        <v>62</v>
      </c>
      <c r="E49">
        <f>[1]logbook_release_forR!$E488</f>
        <v>62</v>
      </c>
      <c r="F49" s="33">
        <f t="shared" si="44"/>
        <v>0.94230769199999997</v>
      </c>
      <c r="G49" s="33">
        <f t="shared" si="44"/>
        <v>2.7272310000000001E-3</v>
      </c>
      <c r="H49" s="10">
        <f t="shared" si="31"/>
        <v>58.423076903999998</v>
      </c>
      <c r="I49" s="8">
        <f t="shared" si="14"/>
        <v>10.483475964</v>
      </c>
      <c r="J49">
        <f t="shared" si="5"/>
        <v>3.2378196311715697</v>
      </c>
      <c r="K49" s="9">
        <f t="shared" si="6"/>
        <v>6.3461264770962762</v>
      </c>
      <c r="M49" s="2">
        <f>'rockfish release'!O48</f>
        <v>23.388267824164657</v>
      </c>
      <c r="N49">
        <f>'rockfish release'!P48</f>
        <v>1129.069848358994</v>
      </c>
      <c r="O49" s="33">
        <f t="shared" si="45"/>
        <v>0.60843373499999998</v>
      </c>
      <c r="P49" s="33">
        <f t="shared" si="45"/>
        <v>1.443892E-3</v>
      </c>
      <c r="Q49" s="18">
        <f t="shared" ref="Q49:Q113" si="48">M49*O49</f>
        <v>14.230211147436826</v>
      </c>
      <c r="R49" s="83">
        <f t="shared" si="46"/>
        <v>417.13175482683272</v>
      </c>
      <c r="S49">
        <f t="shared" si="8"/>
        <v>20.423803632693708</v>
      </c>
      <c r="T49" s="9">
        <f t="shared" si="9"/>
        <v>40.030655120079665</v>
      </c>
      <c r="V49" s="18">
        <f t="shared" ref="V49:V113" si="49">Q49+H49</f>
        <v>72.653288051436817</v>
      </c>
      <c r="W49" s="50">
        <f t="shared" ref="W49:W113" si="50">R49+I49</f>
        <v>427.6152307908327</v>
      </c>
      <c r="X49">
        <f t="shared" si="11"/>
        <v>20.678859513784428</v>
      </c>
      <c r="Y49" s="9">
        <f t="shared" si="12"/>
        <v>40.530564647017478</v>
      </c>
      <c r="Z49" s="19">
        <f t="shared" si="47"/>
        <v>0.28462386312295024</v>
      </c>
    </row>
    <row r="50" spans="1:26" x14ac:dyDescent="0.25">
      <c r="A50" t="str">
        <f>'rockfish release'!A49</f>
        <v>SC</v>
      </c>
      <c r="B50">
        <f>'rockfish release'!B49</f>
        <v>2003</v>
      </c>
      <c r="C50" t="str">
        <f>'rockfish release'!C49</f>
        <v>SKMA</v>
      </c>
      <c r="D50">
        <f>'rockfish release'!D49</f>
        <v>137</v>
      </c>
      <c r="E50">
        <f>[1]logbook_release_forR!$E489</f>
        <v>137</v>
      </c>
      <c r="F50" s="33">
        <f t="shared" si="44"/>
        <v>0.94230769199999997</v>
      </c>
      <c r="G50" s="33">
        <f t="shared" si="44"/>
        <v>2.7272310000000001E-3</v>
      </c>
      <c r="H50" s="10">
        <f t="shared" ref="H50:H113" si="51">E50*F50</f>
        <v>129.09615380399998</v>
      </c>
      <c r="I50" s="8">
        <f t="shared" si="14"/>
        <v>51.187398639000001</v>
      </c>
      <c r="J50">
        <f t="shared" ref="J50:J113" si="52">SQRT(I50)</f>
        <v>7.1545369269436296</v>
      </c>
      <c r="K50" s="9">
        <f t="shared" ref="K50:K113" si="53">(1.96*J50)</f>
        <v>14.022892376809514</v>
      </c>
      <c r="M50" s="2">
        <f>'rockfish release'!O49</f>
        <v>51.680527288879972</v>
      </c>
      <c r="N50">
        <f>'rockfish release'!P49</f>
        <v>5512.8803287851088</v>
      </c>
      <c r="O50" s="33">
        <f t="shared" si="45"/>
        <v>0.73262032099999996</v>
      </c>
      <c r="P50" s="33">
        <f t="shared" si="45"/>
        <v>1.05316E-3</v>
      </c>
      <c r="Q50" s="18">
        <f t="shared" si="48"/>
        <v>37.8622044918285</v>
      </c>
      <c r="R50" s="83">
        <f t="shared" si="46"/>
        <v>2955.9491482687727</v>
      </c>
      <c r="S50">
        <f t="shared" ref="S50:S113" si="54">SQRT(R50)</f>
        <v>54.368641221468579</v>
      </c>
      <c r="T50" s="9">
        <f t="shared" ref="T50:T113" si="55">(1.96*S50)</f>
        <v>106.56253679407841</v>
      </c>
      <c r="V50" s="18">
        <f t="shared" si="49"/>
        <v>166.95835829582848</v>
      </c>
      <c r="W50" s="50">
        <f t="shared" si="50"/>
        <v>3007.1365469077728</v>
      </c>
      <c r="X50">
        <f t="shared" ref="X50:X113" si="56">SQRT(W50)</f>
        <v>54.83736451460603</v>
      </c>
      <c r="Y50" s="9">
        <f t="shared" ref="Y50:Y113" si="57">(1.96*X50)</f>
        <v>107.48123444862782</v>
      </c>
      <c r="Z50" s="19">
        <f t="shared" si="47"/>
        <v>0.32844935152896843</v>
      </c>
    </row>
    <row r="51" spans="1:26" x14ac:dyDescent="0.25">
      <c r="A51" t="str">
        <f>'rockfish release'!A50</f>
        <v>SC</v>
      </c>
      <c r="B51">
        <f>'rockfish release'!B50</f>
        <v>2004</v>
      </c>
      <c r="C51" t="str">
        <f>'rockfish release'!C50</f>
        <v>SKMA</v>
      </c>
      <c r="D51">
        <f>'rockfish release'!D50</f>
        <v>26</v>
      </c>
      <c r="E51">
        <f>[1]logbook_release_forR!$E490</f>
        <v>25</v>
      </c>
      <c r="F51" s="33">
        <f t="shared" si="44"/>
        <v>0.94230769199999997</v>
      </c>
      <c r="G51" s="33">
        <f t="shared" si="44"/>
        <v>2.7272310000000001E-3</v>
      </c>
      <c r="H51" s="10">
        <f t="shared" si="51"/>
        <v>23.557692299999999</v>
      </c>
      <c r="I51" s="8">
        <f t="shared" ref="I51:I113" si="58">(E51^2)*G51</f>
        <v>1.7045193750000001</v>
      </c>
      <c r="J51">
        <f t="shared" si="52"/>
        <v>1.3055724319240201</v>
      </c>
      <c r="K51" s="9">
        <f t="shared" si="53"/>
        <v>2.5589219665710794</v>
      </c>
      <c r="M51" s="2">
        <f>'rockfish release'!O50</f>
        <v>9.8079832811013077</v>
      </c>
      <c r="N51">
        <f>'rockfish release'!P50</f>
        <v>198.55650819216442</v>
      </c>
      <c r="O51" s="33">
        <f t="shared" si="45"/>
        <v>0.77966101700000001</v>
      </c>
      <c r="P51" s="33">
        <f t="shared" si="45"/>
        <v>1.4682880000000001E-3</v>
      </c>
      <c r="Q51" s="18">
        <f t="shared" si="48"/>
        <v>7.6469022196624428</v>
      </c>
      <c r="R51" s="83">
        <f t="shared" si="46"/>
        <v>120.54650912327519</v>
      </c>
      <c r="S51">
        <f t="shared" si="54"/>
        <v>10.979367428193447</v>
      </c>
      <c r="T51" s="9">
        <f t="shared" si="55"/>
        <v>21.519560159259154</v>
      </c>
      <c r="V51" s="18">
        <f t="shared" si="49"/>
        <v>31.204594519662443</v>
      </c>
      <c r="W51" s="50">
        <f t="shared" si="50"/>
        <v>122.25102849827519</v>
      </c>
      <c r="X51">
        <f t="shared" si="56"/>
        <v>11.056718703949883</v>
      </c>
      <c r="Y51" s="9">
        <f t="shared" si="57"/>
        <v>21.67116865974177</v>
      </c>
      <c r="Z51" s="19">
        <f t="shared" si="47"/>
        <v>0.35432983104404364</v>
      </c>
    </row>
    <row r="52" spans="1:26" x14ac:dyDescent="0.25">
      <c r="A52" t="str">
        <f>'rockfish release'!A51</f>
        <v>SC</v>
      </c>
      <c r="B52">
        <f>'rockfish release'!B51</f>
        <v>2005</v>
      </c>
      <c r="C52" t="str">
        <f>'rockfish release'!C51</f>
        <v>SKMA</v>
      </c>
      <c r="D52">
        <f>'rockfish release'!D51</f>
        <v>112</v>
      </c>
      <c r="E52">
        <f>[1]logbook_release_forR!$E491</f>
        <v>108</v>
      </c>
      <c r="F52" s="33">
        <f t="shared" si="44"/>
        <v>0.94230769199999997</v>
      </c>
      <c r="G52" s="33">
        <f t="shared" si="44"/>
        <v>2.7272310000000001E-3</v>
      </c>
      <c r="H52" s="10">
        <f t="shared" si="51"/>
        <v>101.769230736</v>
      </c>
      <c r="I52" s="8">
        <f t="shared" si="58"/>
        <v>31.810422384000002</v>
      </c>
      <c r="J52">
        <f t="shared" si="52"/>
        <v>5.6400729059117669</v>
      </c>
      <c r="K52" s="9">
        <f t="shared" si="53"/>
        <v>11.054542895587064</v>
      </c>
      <c r="M52" s="2">
        <f>'rockfish release'!O51</f>
        <v>42.249774133974881</v>
      </c>
      <c r="N52">
        <f>'rockfish release'!P51</f>
        <v>3684.45686207472</v>
      </c>
      <c r="O52" s="33">
        <f t="shared" si="45"/>
        <v>0.82183908000000006</v>
      </c>
      <c r="P52" s="33">
        <f t="shared" si="45"/>
        <v>8.4635600000000004E-4</v>
      </c>
      <c r="Q52" s="18">
        <f t="shared" si="48"/>
        <v>34.722515504473712</v>
      </c>
      <c r="R52" s="83">
        <f t="shared" si="46"/>
        <v>2486.9463336357544</v>
      </c>
      <c r="S52">
        <f t="shared" si="54"/>
        <v>49.869292491830628</v>
      </c>
      <c r="T52" s="9">
        <f t="shared" si="55"/>
        <v>97.743813283988032</v>
      </c>
      <c r="V52" s="18">
        <f t="shared" si="49"/>
        <v>136.4917462404737</v>
      </c>
      <c r="W52" s="50">
        <f t="shared" si="50"/>
        <v>2518.7567560197544</v>
      </c>
      <c r="X52">
        <f t="shared" si="56"/>
        <v>50.187217057929743</v>
      </c>
      <c r="Y52" s="9">
        <f t="shared" si="57"/>
        <v>98.366945433542298</v>
      </c>
      <c r="Z52" s="19">
        <f t="shared" si="47"/>
        <v>0.36769415323846005</v>
      </c>
    </row>
    <row r="53" spans="1:26" x14ac:dyDescent="0.25">
      <c r="A53" t="str">
        <f>'rockfish release'!A52</f>
        <v>SC</v>
      </c>
      <c r="B53">
        <f>'rockfish release'!B52</f>
        <v>2006</v>
      </c>
      <c r="C53" t="str">
        <f>'rockfish release'!C52</f>
        <v>SKMA</v>
      </c>
      <c r="D53">
        <f>'rockfish release'!D52</f>
        <v>80</v>
      </c>
      <c r="E53">
        <f>[1]logbook_release_forR!$E492</f>
        <v>77</v>
      </c>
      <c r="F53" s="33">
        <f t="shared" si="44"/>
        <v>0.94230769199999997</v>
      </c>
      <c r="G53" s="33">
        <f t="shared" si="44"/>
        <v>2.7272310000000001E-3</v>
      </c>
      <c r="H53" s="10">
        <f t="shared" si="51"/>
        <v>72.557692283999998</v>
      </c>
      <c r="I53" s="8">
        <f t="shared" si="58"/>
        <v>16.169752598999999</v>
      </c>
      <c r="J53">
        <f t="shared" si="52"/>
        <v>4.0211630903259818</v>
      </c>
      <c r="K53" s="9">
        <f t="shared" si="53"/>
        <v>7.8814796570389243</v>
      </c>
      <c r="M53" s="2">
        <f>'rockfish release'!O52</f>
        <v>30.178410095696336</v>
      </c>
      <c r="N53">
        <f>'rockfish release'!P52</f>
        <v>1879.8249296299591</v>
      </c>
      <c r="O53" s="33">
        <f t="shared" si="45"/>
        <v>0.79807692299999999</v>
      </c>
      <c r="P53" s="33">
        <f t="shared" si="45"/>
        <v>1.564565E-3</v>
      </c>
      <c r="Q53" s="18">
        <f t="shared" si="48"/>
        <v>24.084692670205467</v>
      </c>
      <c r="R53" s="83">
        <f t="shared" si="46"/>
        <v>1195.7946281018994</v>
      </c>
      <c r="S53">
        <f t="shared" si="54"/>
        <v>34.580263563222005</v>
      </c>
      <c r="T53" s="9">
        <f t="shared" si="55"/>
        <v>67.777316583915123</v>
      </c>
      <c r="V53" s="18">
        <f t="shared" si="49"/>
        <v>96.642384954205468</v>
      </c>
      <c r="W53" s="50">
        <f t="shared" si="50"/>
        <v>1211.9643807008995</v>
      </c>
      <c r="X53">
        <f t="shared" si="56"/>
        <v>34.813278798482905</v>
      </c>
      <c r="Y53" s="9">
        <f t="shared" si="57"/>
        <v>68.234026445026487</v>
      </c>
      <c r="Z53" s="19">
        <f t="shared" si="47"/>
        <v>0.36022785256157919</v>
      </c>
    </row>
    <row r="54" spans="1:26" x14ac:dyDescent="0.25">
      <c r="A54" t="str">
        <f>'rockfish release'!A53</f>
        <v>SC</v>
      </c>
      <c r="B54">
        <f>'rockfish release'!B53</f>
        <v>2007</v>
      </c>
      <c r="C54" t="str">
        <f>'rockfish release'!C53</f>
        <v>SKMA</v>
      </c>
      <c r="D54">
        <f>'rockfish release'!D53</f>
        <v>474</v>
      </c>
      <c r="E54">
        <f>[1]logbook_release_forR!$E493</f>
        <v>455</v>
      </c>
      <c r="F54" s="33">
        <f t="shared" si="44"/>
        <v>0.94230769199999997</v>
      </c>
      <c r="G54" s="33">
        <f t="shared" si="44"/>
        <v>2.7272310000000001E-3</v>
      </c>
      <c r="H54" s="10">
        <f t="shared" si="51"/>
        <v>428.74999986</v>
      </c>
      <c r="I54" s="8">
        <f t="shared" si="58"/>
        <v>564.60499777500002</v>
      </c>
      <c r="J54">
        <f t="shared" si="52"/>
        <v>23.761418261017166</v>
      </c>
      <c r="K54" s="9">
        <f t="shared" si="53"/>
        <v>46.572379791593647</v>
      </c>
      <c r="M54" s="2">
        <f>'rockfish release'!O53</f>
        <v>178.80707981700084</v>
      </c>
      <c r="N54">
        <f>'rockfish release'!P53</f>
        <v>65992.429045240729</v>
      </c>
      <c r="O54" s="33">
        <f t="shared" si="45"/>
        <v>0.89411764699999996</v>
      </c>
      <c r="P54" s="33">
        <f t="shared" si="45"/>
        <v>1.127039E-3</v>
      </c>
      <c r="Q54" s="18">
        <f t="shared" si="48"/>
        <v>159.87456547291796</v>
      </c>
      <c r="R54" s="83">
        <f t="shared" si="46"/>
        <v>52719.065246273851</v>
      </c>
      <c r="S54">
        <f t="shared" si="54"/>
        <v>229.60632666865661</v>
      </c>
      <c r="T54" s="9">
        <f t="shared" si="55"/>
        <v>450.02840027056692</v>
      </c>
      <c r="V54" s="18">
        <f t="shared" si="49"/>
        <v>588.624565332918</v>
      </c>
      <c r="W54" s="50">
        <f t="shared" si="50"/>
        <v>53283.670244048852</v>
      </c>
      <c r="X54">
        <f t="shared" si="56"/>
        <v>230.83255889074411</v>
      </c>
      <c r="Y54" s="9">
        <f t="shared" si="57"/>
        <v>452.43181542585847</v>
      </c>
      <c r="Z54" s="19">
        <f t="shared" si="47"/>
        <v>0.39215583664978099</v>
      </c>
    </row>
    <row r="55" spans="1:26" x14ac:dyDescent="0.25">
      <c r="A55" t="str">
        <f>'rockfish release'!A54</f>
        <v>SC</v>
      </c>
      <c r="B55">
        <f>'rockfish release'!B54</f>
        <v>2008</v>
      </c>
      <c r="C55" t="str">
        <f>'rockfish release'!C54</f>
        <v>SKMA</v>
      </c>
      <c r="D55">
        <f>'rockfish release'!D54</f>
        <v>822</v>
      </c>
      <c r="E55">
        <f>[1]logbook_release_forR!$E494</f>
        <v>805</v>
      </c>
      <c r="F55" s="33">
        <f t="shared" si="44"/>
        <v>0.94230769199999997</v>
      </c>
      <c r="G55" s="33">
        <f t="shared" si="44"/>
        <v>2.7272310000000001E-3</v>
      </c>
      <c r="H55" s="10">
        <f t="shared" si="51"/>
        <v>758.55769206000002</v>
      </c>
      <c r="I55" s="8">
        <f t="shared" si="58"/>
        <v>1767.3138687750002</v>
      </c>
      <c r="J55">
        <f t="shared" si="52"/>
        <v>42.039432307953447</v>
      </c>
      <c r="K55" s="9">
        <f t="shared" si="53"/>
        <v>82.397287323588756</v>
      </c>
      <c r="M55" s="2">
        <f>'rockfish release'!O54</f>
        <v>310.08316373327989</v>
      </c>
      <c r="N55">
        <f>'rockfish release'!P54</f>
        <v>198463.69183626396</v>
      </c>
      <c r="O55" s="33">
        <f t="shared" si="45"/>
        <v>0.693333333</v>
      </c>
      <c r="P55" s="33">
        <f t="shared" si="45"/>
        <v>2.873273E-3</v>
      </c>
      <c r="Q55" s="18">
        <f t="shared" si="48"/>
        <v>214.99099341837967</v>
      </c>
      <c r="R55" s="83">
        <f t="shared" si="46"/>
        <v>95109.731064335778</v>
      </c>
      <c r="S55">
        <f t="shared" si="54"/>
        <v>308.39865606765505</v>
      </c>
      <c r="T55" s="9">
        <f t="shared" si="55"/>
        <v>604.46136589260391</v>
      </c>
      <c r="V55" s="18">
        <f t="shared" si="49"/>
        <v>973.54868547837964</v>
      </c>
      <c r="W55" s="50">
        <f t="shared" si="50"/>
        <v>96877.044933110781</v>
      </c>
      <c r="X55">
        <f t="shared" si="56"/>
        <v>311.2507749919842</v>
      </c>
      <c r="Y55" s="9">
        <f t="shared" si="57"/>
        <v>610.05151898428903</v>
      </c>
      <c r="Z55" s="19">
        <f t="shared" si="47"/>
        <v>0.31970745750536622</v>
      </c>
    </row>
    <row r="56" spans="1:26" x14ac:dyDescent="0.25">
      <c r="A56" t="str">
        <f>'rockfish release'!A55</f>
        <v>SC</v>
      </c>
      <c r="B56">
        <f>'rockfish release'!B55</f>
        <v>2009</v>
      </c>
      <c r="C56" t="str">
        <f>'rockfish release'!C55</f>
        <v>SKMA</v>
      </c>
      <c r="D56">
        <f>'rockfish release'!D55</f>
        <v>338</v>
      </c>
      <c r="E56">
        <f>[1]logbook_release_forR!$E495</f>
        <v>335</v>
      </c>
      <c r="F56" s="33">
        <f t="shared" si="44"/>
        <v>1</v>
      </c>
      <c r="G56" s="33">
        <f t="shared" si="44"/>
        <v>0</v>
      </c>
      <c r="H56" s="10">
        <f t="shared" si="51"/>
        <v>335</v>
      </c>
      <c r="I56" s="8">
        <f t="shared" si="58"/>
        <v>0</v>
      </c>
      <c r="J56">
        <f t="shared" si="52"/>
        <v>0</v>
      </c>
      <c r="K56" s="9">
        <f t="shared" si="53"/>
        <v>0</v>
      </c>
      <c r="M56" s="2">
        <f>'rockfish release'!O55</f>
        <v>127.50378265431704</v>
      </c>
      <c r="N56">
        <f>'rockfish release'!P55</f>
        <v>33556.049884475782</v>
      </c>
      <c r="O56" s="33">
        <f t="shared" si="45"/>
        <v>0.55882352899999999</v>
      </c>
      <c r="P56" s="33">
        <f t="shared" si="45"/>
        <v>3.6796979999999999E-3</v>
      </c>
      <c r="Q56" s="18">
        <f t="shared" si="48"/>
        <v>71.25211378373443</v>
      </c>
      <c r="R56" s="83">
        <f t="shared" si="46"/>
        <v>10415.354152621396</v>
      </c>
      <c r="S56">
        <f t="shared" si="54"/>
        <v>102.05564243402418</v>
      </c>
      <c r="T56" s="9">
        <f t="shared" si="55"/>
        <v>200.02905917068739</v>
      </c>
      <c r="V56" s="18">
        <f t="shared" si="49"/>
        <v>406.25211378373444</v>
      </c>
      <c r="W56" s="50">
        <f t="shared" si="50"/>
        <v>10415.354152621396</v>
      </c>
      <c r="X56">
        <f t="shared" si="56"/>
        <v>102.05564243402418</v>
      </c>
      <c r="Y56" s="9">
        <f t="shared" si="57"/>
        <v>200.02905917068739</v>
      </c>
      <c r="Z56" s="19">
        <f t="shared" si="47"/>
        <v>0.25121258196911883</v>
      </c>
    </row>
    <row r="57" spans="1:26" x14ac:dyDescent="0.25">
      <c r="A57" t="str">
        <f>'rockfish release'!A56</f>
        <v>SC</v>
      </c>
      <c r="B57">
        <f>'rockfish release'!B56</f>
        <v>2010</v>
      </c>
      <c r="C57" t="str">
        <f>'rockfish release'!C56</f>
        <v>SKMA</v>
      </c>
      <c r="D57">
        <f>'rockfish release'!D56</f>
        <v>191</v>
      </c>
      <c r="E57">
        <f>[1]logbook_release_forR!$E496</f>
        <v>110</v>
      </c>
      <c r="F57" s="33">
        <f t="shared" si="44"/>
        <v>0.94230769199999997</v>
      </c>
      <c r="G57" s="33">
        <f t="shared" si="44"/>
        <v>2.7272310000000001E-3</v>
      </c>
      <c r="H57" s="10">
        <f t="shared" si="51"/>
        <v>103.65384612</v>
      </c>
      <c r="I57" s="8">
        <f t="shared" si="58"/>
        <v>32.999495100000004</v>
      </c>
      <c r="J57">
        <f t="shared" si="52"/>
        <v>5.7445187004656884</v>
      </c>
      <c r="K57" s="9">
        <f t="shared" si="53"/>
        <v>11.259256652912748</v>
      </c>
      <c r="M57" s="2">
        <f>'rockfish release'!O56</f>
        <v>72.050954103475021</v>
      </c>
      <c r="N57">
        <f>'rockfish release'!P56</f>
        <v>10715.295821536021</v>
      </c>
      <c r="O57" s="33">
        <f t="shared" si="45"/>
        <v>0.74806438500000005</v>
      </c>
      <c r="P57" s="33">
        <f t="shared" si="45"/>
        <v>6.3493509999999996E-3</v>
      </c>
      <c r="Q57" s="18">
        <f t="shared" si="48"/>
        <v>53.898752670079276</v>
      </c>
      <c r="R57" s="83">
        <f t="shared" si="46"/>
        <v>5961.2094801165358</v>
      </c>
      <c r="S57">
        <f t="shared" si="54"/>
        <v>77.208869180402687</v>
      </c>
      <c r="T57" s="9">
        <f t="shared" si="55"/>
        <v>151.32938359358926</v>
      </c>
      <c r="V57" s="18">
        <f t="shared" si="49"/>
        <v>157.55259879007929</v>
      </c>
      <c r="W57" s="50">
        <f t="shared" si="50"/>
        <v>5994.2089752165357</v>
      </c>
      <c r="X57">
        <f t="shared" si="56"/>
        <v>77.422276995813903</v>
      </c>
      <c r="Y57" s="9">
        <f t="shared" si="57"/>
        <v>151.74766291179526</v>
      </c>
      <c r="Z57" s="19">
        <f t="shared" si="47"/>
        <v>0.49140590247559279</v>
      </c>
    </row>
    <row r="58" spans="1:26" x14ac:dyDescent="0.25">
      <c r="A58" t="str">
        <f>'rockfish release'!A57</f>
        <v>SC</v>
      </c>
      <c r="B58">
        <f>'rockfish release'!B57</f>
        <v>2011</v>
      </c>
      <c r="C58" t="str">
        <f>'rockfish release'!C57</f>
        <v>SKMA</v>
      </c>
      <c r="D58">
        <f>'rockfish release'!D57</f>
        <v>231</v>
      </c>
      <c r="E58">
        <f>[1]logbook_release_forR!$E497</f>
        <v>220</v>
      </c>
      <c r="F58" s="33">
        <f t="shared" si="44"/>
        <v>0.94230769199999997</v>
      </c>
      <c r="G58" s="33">
        <f t="shared" si="44"/>
        <v>2.7272310000000001E-3</v>
      </c>
      <c r="H58" s="10">
        <f t="shared" si="51"/>
        <v>207.30769223999999</v>
      </c>
      <c r="I58" s="8">
        <f t="shared" si="58"/>
        <v>131.99798040000002</v>
      </c>
      <c r="J58">
        <f t="shared" si="52"/>
        <v>11.489037400931377</v>
      </c>
      <c r="K58" s="9">
        <f t="shared" si="53"/>
        <v>22.518513305825497</v>
      </c>
      <c r="M58" s="2">
        <f>'rockfish release'!O57</f>
        <v>0</v>
      </c>
      <c r="N58">
        <f>'rockfish release'!P57</f>
        <v>3965.1954041497575</v>
      </c>
      <c r="O58" s="33">
        <f t="shared" si="45"/>
        <v>0.71830985899999999</v>
      </c>
      <c r="P58" s="33">
        <f t="shared" si="45"/>
        <v>2.890583E-3</v>
      </c>
      <c r="Q58" s="18">
        <f t="shared" si="48"/>
        <v>0</v>
      </c>
      <c r="R58" s="83">
        <f t="shared" si="46"/>
        <v>2034.4563933399124</v>
      </c>
      <c r="S58">
        <f t="shared" si="54"/>
        <v>45.104948656881461</v>
      </c>
      <c r="T58" s="9">
        <f t="shared" si="55"/>
        <v>88.405699367487657</v>
      </c>
      <c r="V58" s="18">
        <f t="shared" si="49"/>
        <v>207.30769223999999</v>
      </c>
      <c r="W58" s="50">
        <f t="shared" si="50"/>
        <v>2166.4543737399126</v>
      </c>
      <c r="X58">
        <f t="shared" si="56"/>
        <v>46.545186364863902</v>
      </c>
      <c r="Y58" s="9">
        <f t="shared" si="57"/>
        <v>91.228565275133249</v>
      </c>
      <c r="Z58" s="19">
        <f t="shared" si="47"/>
        <v>0.22452223485744352</v>
      </c>
    </row>
    <row r="59" spans="1:26" x14ac:dyDescent="0.25">
      <c r="A59" t="str">
        <f>'rockfish release'!A58</f>
        <v>SC</v>
      </c>
      <c r="B59">
        <f>'rockfish release'!B58</f>
        <v>2012</v>
      </c>
      <c r="C59" t="str">
        <f>'rockfish release'!C58</f>
        <v>SKMA</v>
      </c>
      <c r="D59">
        <f>'rockfish release'!D58</f>
        <v>134</v>
      </c>
      <c r="E59">
        <f>[1]logbook_release_forR!$E498</f>
        <v>118</v>
      </c>
      <c r="F59" s="33">
        <f t="shared" si="44"/>
        <v>0.94230769199999997</v>
      </c>
      <c r="G59" s="33">
        <f t="shared" si="44"/>
        <v>2.7272310000000001E-3</v>
      </c>
      <c r="H59" s="10">
        <f t="shared" si="51"/>
        <v>111.192307656</v>
      </c>
      <c r="I59" s="8">
        <f t="shared" si="58"/>
        <v>37.973964444000003</v>
      </c>
      <c r="J59">
        <f t="shared" si="52"/>
        <v>6.162301878681375</v>
      </c>
      <c r="K59" s="9">
        <f t="shared" si="53"/>
        <v>12.078111682215495</v>
      </c>
      <c r="M59" s="2">
        <f>'rockfish release'!O58</f>
        <v>93.411764705882376</v>
      </c>
      <c r="N59">
        <f>'rockfish release'!P58</f>
        <v>7580.0225080756945</v>
      </c>
      <c r="O59" s="33">
        <f t="shared" si="45"/>
        <v>0.74509803900000005</v>
      </c>
      <c r="P59" s="33">
        <f t="shared" si="45"/>
        <v>1.2495189999999999E-3</v>
      </c>
      <c r="Q59" s="18">
        <f t="shared" si="48"/>
        <v>69.600922701882368</v>
      </c>
      <c r="R59" s="83">
        <f t="shared" si="46"/>
        <v>4209.6409587610096</v>
      </c>
      <c r="S59">
        <f t="shared" si="54"/>
        <v>64.881745959561002</v>
      </c>
      <c r="T59" s="9">
        <f t="shared" si="55"/>
        <v>127.16822208073957</v>
      </c>
      <c r="V59" s="18">
        <f t="shared" si="49"/>
        <v>180.79323035788235</v>
      </c>
      <c r="W59" s="50">
        <f t="shared" si="50"/>
        <v>4247.6149232050093</v>
      </c>
      <c r="X59">
        <f t="shared" si="56"/>
        <v>65.173728780890002</v>
      </c>
      <c r="Y59" s="9">
        <f t="shared" si="57"/>
        <v>127.74050841054441</v>
      </c>
      <c r="Z59" s="19">
        <f t="shared" si="47"/>
        <v>0.36048766124637427</v>
      </c>
    </row>
    <row r="60" spans="1:26" x14ac:dyDescent="0.25">
      <c r="A60" t="str">
        <f>'rockfish release'!A59</f>
        <v>SC</v>
      </c>
      <c r="B60">
        <f>'rockfish release'!B59</f>
        <v>2013</v>
      </c>
      <c r="C60" t="str">
        <f>'rockfish release'!C59</f>
        <v>SKMA</v>
      </c>
      <c r="D60">
        <f>'rockfish release'!D59</f>
        <v>201</v>
      </c>
      <c r="E60">
        <f>[1]logbook_release_forR!$E499</f>
        <v>191</v>
      </c>
      <c r="F60" s="33">
        <f t="shared" si="44"/>
        <v>0.94230769199999997</v>
      </c>
      <c r="G60" s="33">
        <f t="shared" si="44"/>
        <v>2.7272310000000001E-3</v>
      </c>
      <c r="H60" s="10">
        <f t="shared" si="51"/>
        <v>179.98076917200001</v>
      </c>
      <c r="I60" s="8">
        <f t="shared" si="58"/>
        <v>99.492114111000006</v>
      </c>
      <c r="J60">
        <f t="shared" si="52"/>
        <v>9.974573379899514</v>
      </c>
      <c r="K60" s="9">
        <f t="shared" si="53"/>
        <v>19.550163824603047</v>
      </c>
      <c r="M60" s="2">
        <f>'rockfish release'!O59</f>
        <v>38.732846715328463</v>
      </c>
      <c r="N60">
        <f>'rockfish release'!P59</f>
        <v>5877.7862948982529</v>
      </c>
      <c r="O60" s="33">
        <f t="shared" si="45"/>
        <v>0.674846626</v>
      </c>
      <c r="P60" s="33">
        <f t="shared" si="45"/>
        <v>1.354498E-3</v>
      </c>
      <c r="Q60" s="18">
        <f t="shared" si="48"/>
        <v>26.138730921214595</v>
      </c>
      <c r="R60" s="83">
        <f t="shared" si="46"/>
        <v>2670.9201078049446</v>
      </c>
      <c r="S60">
        <f t="shared" si="54"/>
        <v>51.680945306804759</v>
      </c>
      <c r="T60" s="9">
        <f t="shared" si="55"/>
        <v>101.29465280133732</v>
      </c>
      <c r="V60" s="18">
        <f t="shared" si="49"/>
        <v>206.11950009321461</v>
      </c>
      <c r="W60" s="50">
        <f t="shared" si="50"/>
        <v>2770.4122219159444</v>
      </c>
      <c r="X60">
        <f t="shared" si="56"/>
        <v>52.634705489020689</v>
      </c>
      <c r="Y60" s="9">
        <f t="shared" si="57"/>
        <v>103.16402275848056</v>
      </c>
      <c r="Z60" s="19">
        <f t="shared" si="47"/>
        <v>0.25536014528085599</v>
      </c>
    </row>
    <row r="61" spans="1:26" x14ac:dyDescent="0.25">
      <c r="A61" t="str">
        <f>'rockfish release'!A60</f>
        <v>SC</v>
      </c>
      <c r="B61">
        <f>'rockfish release'!B60</f>
        <v>2014</v>
      </c>
      <c r="C61" t="str">
        <f>'rockfish release'!C60</f>
        <v>SKMA</v>
      </c>
      <c r="D61">
        <f>'rockfish release'!D60</f>
        <v>237</v>
      </c>
      <c r="E61">
        <f>[1]logbook_release_forR!$E500</f>
        <v>186</v>
      </c>
      <c r="F61" s="33">
        <f t="shared" si="44"/>
        <v>0.94230769199999997</v>
      </c>
      <c r="G61" s="33">
        <f t="shared" si="44"/>
        <v>2.7272310000000001E-3</v>
      </c>
      <c r="H61" s="10">
        <f t="shared" si="51"/>
        <v>175.269230712</v>
      </c>
      <c r="I61" s="8">
        <f t="shared" si="58"/>
        <v>94.351283676000008</v>
      </c>
      <c r="J61">
        <f t="shared" si="52"/>
        <v>9.7134588935147104</v>
      </c>
      <c r="K61" s="9">
        <f t="shared" si="53"/>
        <v>19.038379431288831</v>
      </c>
      <c r="M61" s="2">
        <f>'rockfish release'!O60</f>
        <v>443.77852348993281</v>
      </c>
      <c r="N61">
        <f>'rockfish release'!P60</f>
        <v>384758.14762319997</v>
      </c>
      <c r="O61" s="33">
        <f t="shared" si="45"/>
        <v>0.77777777800000003</v>
      </c>
      <c r="P61" s="33">
        <f t="shared" si="45"/>
        <v>1.382716E-3</v>
      </c>
      <c r="Q61" s="18">
        <f t="shared" si="48"/>
        <v>345.16107392412079</v>
      </c>
      <c r="R61" s="83">
        <f t="shared" si="46"/>
        <v>232495.2289241176</v>
      </c>
      <c r="S61">
        <f t="shared" si="54"/>
        <v>482.17759064904459</v>
      </c>
      <c r="T61" s="9">
        <f t="shared" si="55"/>
        <v>945.0680776721274</v>
      </c>
      <c r="V61" s="18">
        <f t="shared" si="49"/>
        <v>520.43030463612081</v>
      </c>
      <c r="W61" s="50">
        <f t="shared" si="50"/>
        <v>232589.5802077936</v>
      </c>
      <c r="X61">
        <f t="shared" si="56"/>
        <v>482.27541945219809</v>
      </c>
      <c r="Y61" s="9">
        <f t="shared" si="57"/>
        <v>945.25982212630822</v>
      </c>
      <c r="Z61" s="19">
        <f t="shared" si="47"/>
        <v>0.92668588888074033</v>
      </c>
    </row>
    <row r="62" spans="1:26" x14ac:dyDescent="0.25">
      <c r="A62" t="str">
        <f>'rockfish release'!A61</f>
        <v>SC</v>
      </c>
      <c r="B62">
        <f>'rockfish release'!B61</f>
        <v>2015</v>
      </c>
      <c r="C62" t="str">
        <f>'rockfish release'!C61</f>
        <v>SKMA</v>
      </c>
      <c r="D62">
        <f>'rockfish release'!D61</f>
        <v>31</v>
      </c>
      <c r="E62">
        <f>[1]logbook_release_forR!$E501</f>
        <v>29</v>
      </c>
      <c r="F62" s="33">
        <f t="shared" si="44"/>
        <v>0.94230769199999997</v>
      </c>
      <c r="G62" s="33">
        <f t="shared" si="44"/>
        <v>2.7272310000000001E-3</v>
      </c>
      <c r="H62" s="10">
        <f t="shared" si="51"/>
        <v>27.326923067999999</v>
      </c>
      <c r="I62" s="8">
        <f t="shared" si="58"/>
        <v>2.293601271</v>
      </c>
      <c r="J62">
        <f t="shared" si="52"/>
        <v>1.5144640210318632</v>
      </c>
      <c r="K62" s="9">
        <f t="shared" si="53"/>
        <v>2.9683494812224516</v>
      </c>
      <c r="M62" s="2">
        <f>'rockfish release'!O61</f>
        <v>4.8960317460317455</v>
      </c>
      <c r="N62">
        <f>'rockfish release'!P61</f>
        <v>609.53103933267892</v>
      </c>
      <c r="O62" s="33">
        <f t="shared" si="45"/>
        <v>0.73947368400000002</v>
      </c>
      <c r="P62" s="33">
        <f t="shared" si="45"/>
        <v>5.0831800000000001E-4</v>
      </c>
      <c r="Q62" s="18">
        <f t="shared" si="48"/>
        <v>3.6204866322190474</v>
      </c>
      <c r="R62" s="83">
        <f t="shared" si="46"/>
        <v>333.00692255130792</v>
      </c>
      <c r="S62">
        <f t="shared" si="54"/>
        <v>18.248477266646329</v>
      </c>
      <c r="T62" s="9">
        <f t="shared" si="55"/>
        <v>35.767015442626807</v>
      </c>
      <c r="V62" s="18">
        <f t="shared" si="49"/>
        <v>30.947409700219048</v>
      </c>
      <c r="W62" s="50">
        <f t="shared" si="50"/>
        <v>335.30052382230792</v>
      </c>
      <c r="X62">
        <f t="shared" si="56"/>
        <v>18.31121306255563</v>
      </c>
      <c r="Y62" s="9">
        <f t="shared" si="57"/>
        <v>35.889977602609036</v>
      </c>
      <c r="Z62" s="19">
        <f t="shared" si="47"/>
        <v>0.59168806824003828</v>
      </c>
    </row>
    <row r="63" spans="1:26" x14ac:dyDescent="0.25">
      <c r="A63" t="str">
        <f>'rockfish release'!A62</f>
        <v>SC</v>
      </c>
      <c r="B63">
        <f>'rockfish release'!B62</f>
        <v>2016</v>
      </c>
      <c r="C63" t="str">
        <f>'rockfish release'!C62</f>
        <v>SKMA</v>
      </c>
      <c r="D63">
        <f>'rockfish release'!D62</f>
        <v>470</v>
      </c>
      <c r="E63">
        <f>[1]logbook_release_forR!$E502</f>
        <v>459</v>
      </c>
      <c r="F63" s="33">
        <f t="shared" si="44"/>
        <v>0.90384615400000001</v>
      </c>
      <c r="G63" s="33">
        <f t="shared" si="44"/>
        <v>1.704084E-3</v>
      </c>
      <c r="H63" s="10">
        <f t="shared" si="51"/>
        <v>414.86538468600003</v>
      </c>
      <c r="I63" s="8">
        <f t="shared" si="58"/>
        <v>359.01812120400001</v>
      </c>
      <c r="J63">
        <f t="shared" si="52"/>
        <v>18.947773515745855</v>
      </c>
      <c r="K63" s="9">
        <f t="shared" si="53"/>
        <v>37.137636090861875</v>
      </c>
      <c r="M63" s="2">
        <f>'rockfish release'!O62</f>
        <v>61.284898477157412</v>
      </c>
      <c r="N63">
        <f>'rockfish release'!P62</f>
        <v>18619.805243464329</v>
      </c>
      <c r="O63" s="33">
        <f t="shared" si="45"/>
        <v>0.83437499999999998</v>
      </c>
      <c r="P63" s="33">
        <f t="shared" si="45"/>
        <v>4.3320799999999998E-4</v>
      </c>
      <c r="Q63" s="18">
        <f t="shared" si="48"/>
        <v>51.134587166878212</v>
      </c>
      <c r="R63" s="83">
        <f t="shared" si="46"/>
        <v>12956.327373329857</v>
      </c>
      <c r="S63">
        <f t="shared" si="54"/>
        <v>113.82586425470205</v>
      </c>
      <c r="T63" s="9">
        <f t="shared" si="55"/>
        <v>223.09869393921602</v>
      </c>
      <c r="V63" s="18">
        <f t="shared" si="49"/>
        <v>465.99997185287822</v>
      </c>
      <c r="W63" s="50">
        <f t="shared" si="50"/>
        <v>13315.345494533858</v>
      </c>
      <c r="X63">
        <f t="shared" si="56"/>
        <v>115.39213792340385</v>
      </c>
      <c r="Y63" s="9">
        <f t="shared" si="57"/>
        <v>226.16859032987153</v>
      </c>
      <c r="Z63" s="19">
        <f t="shared" si="47"/>
        <v>0.24762262852632647</v>
      </c>
    </row>
    <row r="64" spans="1:26" x14ac:dyDescent="0.25">
      <c r="A64" t="str">
        <f>'rockfish release'!A63</f>
        <v>SC</v>
      </c>
      <c r="B64">
        <f>'rockfish release'!B63</f>
        <v>2017</v>
      </c>
      <c r="C64" t="str">
        <f>'rockfish release'!C63</f>
        <v>SKMA</v>
      </c>
      <c r="D64">
        <f>'rockfish release'!D63</f>
        <v>205</v>
      </c>
      <c r="E64">
        <f>[1]logbook_release_forR!$E503</f>
        <v>203</v>
      </c>
      <c r="F64" s="33">
        <f t="shared" si="44"/>
        <v>0.92307692299999999</v>
      </c>
      <c r="G64" s="33">
        <f t="shared" si="44"/>
        <v>6.1211999999999996E-4</v>
      </c>
      <c r="H64" s="10">
        <f t="shared" si="51"/>
        <v>187.38461536899999</v>
      </c>
      <c r="I64" s="8">
        <f t="shared" si="58"/>
        <v>25.224853079999999</v>
      </c>
      <c r="J64">
        <f t="shared" si="52"/>
        <v>5.022434975188828</v>
      </c>
      <c r="K64" s="9">
        <f t="shared" si="53"/>
        <v>9.8439725513701024</v>
      </c>
      <c r="M64" s="2">
        <f>'rockfish release'!O63</f>
        <v>222.51456310679612</v>
      </c>
      <c r="N64">
        <f>'rockfish release'!P63</f>
        <v>243050.23506657931</v>
      </c>
      <c r="O64" s="33">
        <f t="shared" si="45"/>
        <v>0.71515151499999996</v>
      </c>
      <c r="P64" s="33">
        <f t="shared" si="45"/>
        <v>6.1917899999999998E-4</v>
      </c>
      <c r="Q64" s="18">
        <f t="shared" si="48"/>
        <v>159.13162691538835</v>
      </c>
      <c r="R64" s="83">
        <f t="shared" si="46"/>
        <v>124186.18847481238</v>
      </c>
      <c r="S64">
        <f t="shared" si="54"/>
        <v>352.40060793763166</v>
      </c>
      <c r="T64" s="9">
        <f t="shared" si="55"/>
        <v>690.7051915577581</v>
      </c>
      <c r="V64" s="18">
        <f t="shared" si="49"/>
        <v>346.51624228438834</v>
      </c>
      <c r="W64" s="50">
        <f t="shared" si="50"/>
        <v>124211.41332789238</v>
      </c>
      <c r="X64">
        <f t="shared" si="56"/>
        <v>352.43639614530787</v>
      </c>
      <c r="Y64" s="9">
        <f t="shared" si="57"/>
        <v>690.77533644480343</v>
      </c>
      <c r="Z64" s="19">
        <f t="shared" si="47"/>
        <v>1.0170847802743423</v>
      </c>
    </row>
    <row r="65" spans="1:26" x14ac:dyDescent="0.25">
      <c r="A65" t="str">
        <f>'rockfish release'!A64</f>
        <v>SC</v>
      </c>
      <c r="B65">
        <f>'rockfish release'!B64</f>
        <v>2018</v>
      </c>
      <c r="C65" t="str">
        <f>'rockfish release'!C64</f>
        <v>SKMA</v>
      </c>
      <c r="D65">
        <f>'rockfish release'!D64</f>
        <v>160</v>
      </c>
      <c r="E65">
        <f>[1]logbook_release_forR!$E504</f>
        <v>158</v>
      </c>
      <c r="F65" s="33">
        <f t="shared" si="44"/>
        <v>0.94230769199999997</v>
      </c>
      <c r="G65" s="33">
        <f t="shared" si="44"/>
        <v>2.7272310000000001E-3</v>
      </c>
      <c r="H65" s="10">
        <f t="shared" si="51"/>
        <v>148.884615336</v>
      </c>
      <c r="I65" s="8">
        <f t="shared" si="58"/>
        <v>68.082594684</v>
      </c>
      <c r="J65">
        <f t="shared" si="52"/>
        <v>8.2512177697598066</v>
      </c>
      <c r="K65" s="9">
        <f t="shared" si="53"/>
        <v>16.17238682872922</v>
      </c>
      <c r="M65" s="2">
        <f>'rockfish release'!O64</f>
        <v>38.711340206185554</v>
      </c>
      <c r="N65">
        <f>'rockfish release'!P64</f>
        <v>2859.6263270141162</v>
      </c>
      <c r="O65" s="33">
        <f t="shared" si="45"/>
        <v>0.75919732399999995</v>
      </c>
      <c r="P65" s="33">
        <f t="shared" si="45"/>
        <v>6.13479E-4</v>
      </c>
      <c r="Q65" s="18">
        <f t="shared" si="48"/>
        <v>29.38954589298968</v>
      </c>
      <c r="R65" s="83">
        <f t="shared" si="46"/>
        <v>1647.398090920587</v>
      </c>
      <c r="S65">
        <f t="shared" si="54"/>
        <v>40.588152100343116</v>
      </c>
      <c r="T65" s="9">
        <f t="shared" si="55"/>
        <v>79.552778116672499</v>
      </c>
      <c r="V65" s="18">
        <f t="shared" si="49"/>
        <v>178.27416122898967</v>
      </c>
      <c r="W65" s="50">
        <f t="shared" si="50"/>
        <v>1715.4806856045871</v>
      </c>
      <c r="X65">
        <f t="shared" si="56"/>
        <v>41.418361696288606</v>
      </c>
      <c r="Y65" s="9">
        <f t="shared" si="57"/>
        <v>81.179988924725663</v>
      </c>
      <c r="Z65" s="19">
        <f t="shared" si="47"/>
        <v>0.23232958388786096</v>
      </c>
    </row>
    <row r="66" spans="1:26" x14ac:dyDescent="0.25">
      <c r="A66" t="str">
        <f>'rockfish release'!A65</f>
        <v>SC</v>
      </c>
      <c r="B66">
        <f>'rockfish release'!B65</f>
        <v>2019</v>
      </c>
      <c r="C66" t="str">
        <f>'rockfish release'!C65</f>
        <v>SKMA</v>
      </c>
      <c r="D66">
        <f>'rockfish release'!D65</f>
        <v>31</v>
      </c>
      <c r="E66">
        <f>[1]logbook_release_forR!$E505</f>
        <v>23</v>
      </c>
      <c r="F66" s="33">
        <f>F108</f>
        <v>0.94230769199999997</v>
      </c>
      <c r="G66" s="33">
        <f t="shared" si="44"/>
        <v>2.7314359999999998E-3</v>
      </c>
      <c r="H66" s="10">
        <f t="shared" ref="H66" si="59">E66*F66</f>
        <v>21.673076915999999</v>
      </c>
      <c r="I66" s="8">
        <f t="shared" ref="I66" si="60">(E66^2)*G66</f>
        <v>1.4449296439999999</v>
      </c>
      <c r="J66">
        <f t="shared" ref="J66" si="61">SQRT(I66)</f>
        <v>1.2020522634228512</v>
      </c>
      <c r="K66" s="9">
        <f t="shared" ref="K66" si="62">(1.96*J66)</f>
        <v>2.3560224363087885</v>
      </c>
      <c r="M66" s="2">
        <f>'rockfish release'!O65</f>
        <v>13.151030927835052</v>
      </c>
      <c r="N66">
        <f>'rockfish release'!P65</f>
        <v>327.08862919499239</v>
      </c>
      <c r="O66" s="33">
        <f t="shared" si="45"/>
        <v>0.79583333300000003</v>
      </c>
      <c r="P66" s="33">
        <f t="shared" si="45"/>
        <v>6.7984399999999998E-4</v>
      </c>
      <c r="Q66" s="18">
        <f t="shared" ref="Q66" si="63">M66*O66</f>
        <v>10.466028775685052</v>
      </c>
      <c r="R66" s="83">
        <f t="shared" ref="R66" si="64">(M66^2)*P66+(O66^2)*N66-(P66*N66)</f>
        <v>207.05701978766098</v>
      </c>
      <c r="S66">
        <f t="shared" ref="S66" si="65">SQRT(R66)</f>
        <v>14.389476008099148</v>
      </c>
      <c r="T66" s="9">
        <f t="shared" ref="T66" si="66">(1.96*S66)</f>
        <v>28.203372975874331</v>
      </c>
      <c r="V66" s="18">
        <f t="shared" ref="V66" si="67">Q66+H66</f>
        <v>32.139105691685053</v>
      </c>
      <c r="W66" s="50">
        <f t="shared" ref="W66" si="68">R66+I66</f>
        <v>208.50194943166099</v>
      </c>
      <c r="X66">
        <f t="shared" ref="X66" si="69">SQRT(W66)</f>
        <v>14.4395965813336</v>
      </c>
      <c r="Y66" s="9">
        <f t="shared" ref="Y66" si="70">(1.96*X66)</f>
        <v>28.301609299413855</v>
      </c>
      <c r="Z66" s="19">
        <f t="shared" si="47"/>
        <v>0.44928433043080523</v>
      </c>
    </row>
    <row r="67" spans="1:26" x14ac:dyDescent="0.25">
      <c r="A67" t="str">
        <f>'rockfish release'!A66</f>
        <v>SC</v>
      </c>
      <c r="B67">
        <f>'rockfish release'!B66</f>
        <v>1999</v>
      </c>
      <c r="C67" t="str">
        <f>'rockfish release'!C66</f>
        <v>CI</v>
      </c>
      <c r="D67">
        <f>'rockfish release'!D66</f>
        <v>621</v>
      </c>
      <c r="E67">
        <f>[1]logbook_release_forR!$E86</f>
        <v>523</v>
      </c>
      <c r="F67" s="37">
        <v>0.41886961900000003</v>
      </c>
      <c r="G67" s="37">
        <v>1.4755447E-2</v>
      </c>
      <c r="H67" s="10">
        <f>E67*F67</f>
        <v>219.06881073700001</v>
      </c>
      <c r="I67" s="8">
        <f>(E67^2)*G67</f>
        <v>4036.0426624629999</v>
      </c>
      <c r="J67">
        <f t="shared" si="52"/>
        <v>63.529856464996044</v>
      </c>
      <c r="K67" s="9">
        <f t="shared" si="53"/>
        <v>124.51851867139224</v>
      </c>
      <c r="M67" s="2">
        <f>'rockfish release'!O66</f>
        <v>1211.5727904993271</v>
      </c>
      <c r="N67">
        <f>'rockfish release'!P66</f>
        <v>419914.10578427842</v>
      </c>
      <c r="O67" s="13">
        <f>IF([2]species_comp_Region2_forR!$D89&gt;49,[2]species_comp_Region2_forR!$N89,[2]species_comp_Region2_forR!$P89)</f>
        <v>0.65</v>
      </c>
      <c r="P67" s="13">
        <f>IF([2]species_comp_Region2_forR!$D89&gt;49,[2]species_comp_Region2_forR!$O89,[2]species_comp_Region2_forR!$Q89)</f>
        <v>3.8559319999999998E-3</v>
      </c>
      <c r="Q67" s="18">
        <f t="shared" si="48"/>
        <v>787.52231382456262</v>
      </c>
      <c r="R67" s="83">
        <f>(M67^2)*P67+(O67^2)*N67-(P67*N67)</f>
        <v>181454.70530279769</v>
      </c>
      <c r="S67">
        <f t="shared" si="54"/>
        <v>425.97500549069508</v>
      </c>
      <c r="T67" s="9">
        <f t="shared" si="55"/>
        <v>834.91101076176233</v>
      </c>
      <c r="V67" s="18">
        <f>Q67+H67</f>
        <v>1006.5911245615627</v>
      </c>
      <c r="W67" s="50">
        <f t="shared" si="50"/>
        <v>185490.7479652607</v>
      </c>
      <c r="X67">
        <f t="shared" si="56"/>
        <v>430.68636844606624</v>
      </c>
      <c r="Y67" s="9">
        <f t="shared" si="57"/>
        <v>844.14528215428982</v>
      </c>
      <c r="Z67" s="19">
        <f>X67/V67</f>
        <v>0.42786624870516199</v>
      </c>
    </row>
    <row r="68" spans="1:26" x14ac:dyDescent="0.25">
      <c r="A68" t="str">
        <f>'rockfish release'!A67</f>
        <v>SC</v>
      </c>
      <c r="B68">
        <f>'rockfish release'!B67</f>
        <v>2000</v>
      </c>
      <c r="C68" t="str">
        <f>'rockfish release'!C67</f>
        <v>CI</v>
      </c>
      <c r="D68">
        <f>'rockfish release'!D67</f>
        <v>774</v>
      </c>
      <c r="E68">
        <f>[1]logbook_release_forR!$E87</f>
        <v>657</v>
      </c>
      <c r="F68" s="37">
        <v>0.41886961900000003</v>
      </c>
      <c r="G68" s="37">
        <v>1.4755447E-2</v>
      </c>
      <c r="H68" s="10">
        <f t="shared" si="51"/>
        <v>275.197339683</v>
      </c>
      <c r="I68" s="8">
        <f t="shared" si="58"/>
        <v>6369.1739421029997</v>
      </c>
      <c r="J68">
        <f t="shared" si="52"/>
        <v>79.807104584134606</v>
      </c>
      <c r="K68" s="9">
        <f t="shared" si="53"/>
        <v>156.42192498490382</v>
      </c>
      <c r="M68" s="2">
        <f>'rockfish release'!O67</f>
        <v>1510.0762316368427</v>
      </c>
      <c r="N68">
        <f>'rockfish release'!P67</f>
        <v>652317.73290916253</v>
      </c>
      <c r="O68" s="37">
        <v>0.39812478499999998</v>
      </c>
      <c r="P68" s="37">
        <v>2.2348521999999999E-2</v>
      </c>
      <c r="Q68" s="18">
        <f t="shared" si="48"/>
        <v>601.19877505402815</v>
      </c>
      <c r="R68" s="83">
        <f t="shared" ref="R68:R86" si="71">(M68^2)*P68+(O68^2)*N68-(P68*N68)</f>
        <v>139778.21530163335</v>
      </c>
      <c r="S68">
        <f t="shared" si="54"/>
        <v>373.86924893822618</v>
      </c>
      <c r="T68" s="9">
        <f t="shared" si="55"/>
        <v>732.78372791892332</v>
      </c>
      <c r="V68" s="18">
        <f t="shared" si="49"/>
        <v>876.39611473702814</v>
      </c>
      <c r="W68" s="50">
        <f t="shared" si="50"/>
        <v>146147.38924373634</v>
      </c>
      <c r="X68">
        <f t="shared" si="56"/>
        <v>382.29228247995843</v>
      </c>
      <c r="Y68" s="9">
        <f t="shared" si="57"/>
        <v>749.29287366071856</v>
      </c>
      <c r="Z68" s="19">
        <f t="shared" ref="Z68:Z87" si="72">X68/V68</f>
        <v>0.4362094674446032</v>
      </c>
    </row>
    <row r="69" spans="1:26" x14ac:dyDescent="0.25">
      <c r="A69" t="str">
        <f>'rockfish release'!A68</f>
        <v>SC</v>
      </c>
      <c r="B69">
        <f>'rockfish release'!B68</f>
        <v>2001</v>
      </c>
      <c r="C69" t="str">
        <f>'rockfish release'!C68</f>
        <v>CI</v>
      </c>
      <c r="D69">
        <f>'rockfish release'!D68</f>
        <v>730</v>
      </c>
      <c r="E69">
        <f>[1]logbook_release_forR!$E88</f>
        <v>623</v>
      </c>
      <c r="F69" s="37">
        <v>0.41886961900000003</v>
      </c>
      <c r="G69" s="37">
        <v>1.4755447E-2</v>
      </c>
      <c r="H69" s="10">
        <f t="shared" si="51"/>
        <v>260.955772637</v>
      </c>
      <c r="I69" s="8">
        <f t="shared" si="58"/>
        <v>5727.0168886629999</v>
      </c>
      <c r="J69">
        <f t="shared" si="52"/>
        <v>75.67705655390543</v>
      </c>
      <c r="K69" s="9">
        <f t="shared" si="53"/>
        <v>148.32703084565463</v>
      </c>
      <c r="M69" s="2">
        <f>'rockfish release'!O68</f>
        <v>1424.2321047737664</v>
      </c>
      <c r="N69">
        <f>'rockfish release'!P68</f>
        <v>580260.46756553883</v>
      </c>
      <c r="O69" s="13">
        <f>IF([2]species_comp_Region2_forR!$D91&gt;49,[2]species_comp_Region2_forR!$N91,[2]species_comp_Region2_forR!$P91)</f>
        <v>0.53571428600000004</v>
      </c>
      <c r="P69" s="13">
        <f>IF([2]species_comp_Region2_forR!$D91&gt;49,[2]species_comp_Region2_forR!$O91,[2]species_comp_Region2_forR!$Q91)</f>
        <v>4.5222630000000003E-3</v>
      </c>
      <c r="Q69" s="18">
        <f t="shared" si="48"/>
        <v>762.98148510715555</v>
      </c>
      <c r="R69" s="83">
        <f t="shared" si="71"/>
        <v>173077.86889303039</v>
      </c>
      <c r="S69">
        <f t="shared" si="54"/>
        <v>416.02628389685958</v>
      </c>
      <c r="T69" s="9">
        <f t="shared" si="55"/>
        <v>815.41151643784474</v>
      </c>
      <c r="V69" s="18">
        <f t="shared" si="49"/>
        <v>1023.9372577441555</v>
      </c>
      <c r="W69" s="50">
        <f t="shared" si="50"/>
        <v>178804.88578169339</v>
      </c>
      <c r="X69">
        <f t="shared" si="56"/>
        <v>422.85326743646357</v>
      </c>
      <c r="Y69" s="9">
        <f t="shared" si="57"/>
        <v>828.79240417546862</v>
      </c>
      <c r="Z69" s="19">
        <f t="shared" si="72"/>
        <v>0.41296794724322761</v>
      </c>
    </row>
    <row r="70" spans="1:26" x14ac:dyDescent="0.25">
      <c r="A70" t="str">
        <f>'rockfish release'!A69</f>
        <v>SC</v>
      </c>
      <c r="B70">
        <f>'rockfish release'!B69</f>
        <v>2002</v>
      </c>
      <c r="C70" t="str">
        <f>'rockfish release'!C69</f>
        <v>CI</v>
      </c>
      <c r="D70">
        <f>'rockfish release'!D69</f>
        <v>1636</v>
      </c>
      <c r="E70">
        <f>[1]logbook_release_forR!$E89</f>
        <v>1501</v>
      </c>
      <c r="F70" s="37">
        <v>0.41886961900000003</v>
      </c>
      <c r="G70" s="37">
        <v>1.4755447E-2</v>
      </c>
      <c r="H70" s="10">
        <f>E70*F67</f>
        <v>628.72329811899999</v>
      </c>
      <c r="I70" s="8">
        <f>(E70^2)*G67</f>
        <v>33244.036846447001</v>
      </c>
      <c r="J70">
        <f t="shared" si="52"/>
        <v>182.32947333452978</v>
      </c>
      <c r="K70" s="9">
        <f t="shared" si="53"/>
        <v>357.36576773567839</v>
      </c>
      <c r="M70" s="2">
        <f>'rockfish release'!O69</f>
        <v>3191.8407169998382</v>
      </c>
      <c r="N70">
        <f>'rockfish release'!P69</f>
        <v>2914364.4593681637</v>
      </c>
      <c r="O70" s="37">
        <v>0.39812478499999998</v>
      </c>
      <c r="P70" s="37">
        <v>2.2348521999999999E-2</v>
      </c>
      <c r="Q70" s="18">
        <f t="shared" si="48"/>
        <v>1270.7508992098064</v>
      </c>
      <c r="R70" s="83">
        <f t="shared" si="71"/>
        <v>624488.10191354761</v>
      </c>
      <c r="S70">
        <f t="shared" si="54"/>
        <v>790.24559594694836</v>
      </c>
      <c r="T70" s="9">
        <f t="shared" si="55"/>
        <v>1548.8813680560188</v>
      </c>
      <c r="V70" s="18">
        <f t="shared" si="49"/>
        <v>1899.4741973288064</v>
      </c>
      <c r="W70" s="50">
        <f t="shared" si="50"/>
        <v>657732.13875999465</v>
      </c>
      <c r="X70">
        <f t="shared" si="56"/>
        <v>811.00686727055199</v>
      </c>
      <c r="Y70" s="9">
        <f t="shared" si="57"/>
        <v>1589.5734598502818</v>
      </c>
      <c r="Z70" s="19">
        <f t="shared" si="72"/>
        <v>0.42696387685131765</v>
      </c>
    </row>
    <row r="71" spans="1:26" x14ac:dyDescent="0.25">
      <c r="A71" t="str">
        <f>'rockfish release'!A70</f>
        <v>SC</v>
      </c>
      <c r="B71">
        <f>'rockfish release'!B70</f>
        <v>2003</v>
      </c>
      <c r="C71" t="str">
        <f>'rockfish release'!C70</f>
        <v>CI</v>
      </c>
      <c r="D71">
        <f>'rockfish release'!D70</f>
        <v>3266</v>
      </c>
      <c r="E71">
        <f>[1]logbook_release_forR!$E90</f>
        <v>2929</v>
      </c>
      <c r="F71" s="13">
        <f>IF([2]species_comp_Region2_forR!$G66&gt;49,[2]species_comp_Region2_forR!$AD66,[2]species_comp_Region2_forR!$AF66)</f>
        <v>0.59615384599999999</v>
      </c>
      <c r="G71" s="13">
        <f>IF([2]species_comp_Region2_forR!$G66&gt;49,[2]species_comp_Region2_forR!$AE66,[2]species_comp_Region2_forR!$AG66)</f>
        <v>4.7206749999999997E-3</v>
      </c>
      <c r="H71" s="10">
        <f t="shared" si="51"/>
        <v>1746.134614934</v>
      </c>
      <c r="I71" s="8">
        <f t="shared" si="58"/>
        <v>40498.864372674994</v>
      </c>
      <c r="J71">
        <f t="shared" si="52"/>
        <v>201.24329646642889</v>
      </c>
      <c r="K71" s="9">
        <f t="shared" si="53"/>
        <v>394.43686107420064</v>
      </c>
      <c r="M71" s="2">
        <f>'rockfish release'!O70</f>
        <v>6371.9754167001647</v>
      </c>
      <c r="N71">
        <f>'rockfish release'!P70</f>
        <v>11614743.524052385</v>
      </c>
      <c r="O71" s="37">
        <v>0.39812478499999998</v>
      </c>
      <c r="P71" s="37">
        <v>2.2348521999999999E-2</v>
      </c>
      <c r="Q71" s="18">
        <f t="shared" si="48"/>
        <v>2536.8413427990386</v>
      </c>
      <c r="R71" s="83">
        <f t="shared" si="71"/>
        <v>2488799.6126334374</v>
      </c>
      <c r="S71">
        <f t="shared" si="54"/>
        <v>1577.5929806618174</v>
      </c>
      <c r="T71" s="9">
        <f t="shared" si="55"/>
        <v>3092.0822420971622</v>
      </c>
      <c r="V71" s="18">
        <f t="shared" si="49"/>
        <v>4282.9759577330387</v>
      </c>
      <c r="W71" s="50">
        <f t="shared" si="50"/>
        <v>2529298.4770061122</v>
      </c>
      <c r="X71">
        <f t="shared" si="56"/>
        <v>1590.3768349061527</v>
      </c>
      <c r="Y71" s="9">
        <f t="shared" si="57"/>
        <v>3117.138596416059</v>
      </c>
      <c r="Z71" s="19">
        <f t="shared" si="72"/>
        <v>0.37132518384435026</v>
      </c>
    </row>
    <row r="72" spans="1:26" x14ac:dyDescent="0.25">
      <c r="A72" t="str">
        <f>'rockfish release'!A71</f>
        <v>SC</v>
      </c>
      <c r="B72">
        <f>'rockfish release'!B71</f>
        <v>2004</v>
      </c>
      <c r="C72" t="str">
        <f>'rockfish release'!C71</f>
        <v>CI</v>
      </c>
      <c r="D72">
        <f>'rockfish release'!D71</f>
        <v>3521</v>
      </c>
      <c r="E72">
        <f>[1]logbook_release_forR!$E91</f>
        <v>3381</v>
      </c>
      <c r="F72" s="37">
        <v>0.41886961900000003</v>
      </c>
      <c r="G72" s="37">
        <v>1.4755447E-2</v>
      </c>
      <c r="H72" s="10">
        <f t="shared" si="51"/>
        <v>1416.1981818390002</v>
      </c>
      <c r="I72" s="8">
        <f t="shared" si="58"/>
        <v>168671.89028396699</v>
      </c>
      <c r="J72">
        <f t="shared" si="52"/>
        <v>410.69683500602605</v>
      </c>
      <c r="K72" s="9">
        <f t="shared" si="53"/>
        <v>804.96579661181102</v>
      </c>
      <c r="M72" s="2">
        <f>'rockfish release'!O71</f>
        <v>6869.481151929358</v>
      </c>
      <c r="N72">
        <f>'rockfish release'!P71</f>
        <v>13499239.841013664</v>
      </c>
      <c r="O72" s="37">
        <v>0.39812478499999998</v>
      </c>
      <c r="P72" s="37">
        <v>2.2348521999999999E-2</v>
      </c>
      <c r="Q72" s="18">
        <f t="shared" si="48"/>
        <v>2734.9107066734277</v>
      </c>
      <c r="R72" s="83">
        <f t="shared" si="71"/>
        <v>2892608.2455102471</v>
      </c>
      <c r="S72">
        <f t="shared" si="54"/>
        <v>1700.7669580251866</v>
      </c>
      <c r="T72" s="9">
        <f t="shared" si="55"/>
        <v>3333.5032377293655</v>
      </c>
      <c r="V72" s="18">
        <f t="shared" si="49"/>
        <v>4151.1088885124282</v>
      </c>
      <c r="W72" s="50">
        <f t="shared" si="50"/>
        <v>3061280.135794214</v>
      </c>
      <c r="X72">
        <f t="shared" si="56"/>
        <v>1749.6514326557201</v>
      </c>
      <c r="Y72" s="9">
        <f t="shared" si="57"/>
        <v>3429.3168080052114</v>
      </c>
      <c r="Z72" s="19">
        <f t="shared" si="72"/>
        <v>0.42149013182902001</v>
      </c>
    </row>
    <row r="73" spans="1:26" x14ac:dyDescent="0.25">
      <c r="A73" t="str">
        <f>'rockfish release'!A72</f>
        <v>SC</v>
      </c>
      <c r="B73">
        <f>'rockfish release'!B72</f>
        <v>2005</v>
      </c>
      <c r="C73" t="str">
        <f>'rockfish release'!C72</f>
        <v>CI</v>
      </c>
      <c r="D73">
        <f>'rockfish release'!D72</f>
        <v>2204</v>
      </c>
      <c r="E73">
        <f>[1]logbook_release_forR!$E92</f>
        <v>2101</v>
      </c>
      <c r="F73" s="13">
        <f>IF([2]species_comp_Region2_forR!$G68&gt;49,[2]species_comp_Region2_forR!$AD68,[2]species_comp_Region2_forR!$AF68)</f>
        <v>0.467741935</v>
      </c>
      <c r="G73" s="13">
        <f>IF([2]species_comp_Region2_forR!$G68&gt;49,[2]species_comp_Region2_forR!$AE68,[2]species_comp_Region2_forR!$AG68)</f>
        <v>4.0813020000000002E-3</v>
      </c>
      <c r="H73" s="10">
        <f t="shared" si="51"/>
        <v>982.72580543499998</v>
      </c>
      <c r="I73" s="8">
        <f t="shared" si="58"/>
        <v>18015.687369702002</v>
      </c>
      <c r="J73">
        <f t="shared" si="52"/>
        <v>134.22252929259679</v>
      </c>
      <c r="K73" s="9">
        <f t="shared" si="53"/>
        <v>263.07615741348968</v>
      </c>
      <c r="M73" s="2">
        <f>'rockfish release'!O72</f>
        <v>4300.0103546868231</v>
      </c>
      <c r="N73">
        <f>'rockfish release'!P72</f>
        <v>5289327.3248523967</v>
      </c>
      <c r="O73" s="37">
        <v>0.39812478499999998</v>
      </c>
      <c r="P73" s="37">
        <v>2.2348521999999999E-2</v>
      </c>
      <c r="Q73" s="18">
        <f t="shared" si="48"/>
        <v>1711.9406979574651</v>
      </c>
      <c r="R73" s="83">
        <f t="shared" si="71"/>
        <v>1133393.5846214152</v>
      </c>
      <c r="S73">
        <f t="shared" si="54"/>
        <v>1064.6095925837863</v>
      </c>
      <c r="T73" s="9">
        <f t="shared" si="55"/>
        <v>2086.6348014642208</v>
      </c>
      <c r="V73" s="18">
        <f t="shared" si="49"/>
        <v>2694.6665033924651</v>
      </c>
      <c r="W73" s="50">
        <f t="shared" si="50"/>
        <v>1151409.2719911172</v>
      </c>
      <c r="X73">
        <f t="shared" si="56"/>
        <v>1073.0374047493019</v>
      </c>
      <c r="Y73" s="9">
        <f t="shared" si="57"/>
        <v>2103.1533133086318</v>
      </c>
      <c r="Z73" s="19">
        <f t="shared" si="72"/>
        <v>0.39820786854269186</v>
      </c>
    </row>
    <row r="74" spans="1:26" x14ac:dyDescent="0.25">
      <c r="A74" t="str">
        <f>'rockfish release'!A73</f>
        <v>SC</v>
      </c>
      <c r="B74">
        <f>'rockfish release'!B73</f>
        <v>2006</v>
      </c>
      <c r="C74" t="str">
        <f>'rockfish release'!C73</f>
        <v>CI</v>
      </c>
      <c r="D74">
        <f>'rockfish release'!D73</f>
        <v>1504</v>
      </c>
      <c r="E74">
        <f>[1]logbook_release_forR!$E93</f>
        <v>1399</v>
      </c>
      <c r="F74" s="37">
        <v>0.41886961900000003</v>
      </c>
      <c r="G74" s="37">
        <v>1.4755447E-2</v>
      </c>
      <c r="H74" s="10">
        <f t="shared" si="51"/>
        <v>585.99859698099999</v>
      </c>
      <c r="I74" s="8">
        <f t="shared" si="58"/>
        <v>28879.375623846998</v>
      </c>
      <c r="J74">
        <f t="shared" si="52"/>
        <v>169.9393292438422</v>
      </c>
      <c r="K74" s="9">
        <f t="shared" si="53"/>
        <v>333.08108531793067</v>
      </c>
      <c r="M74" s="2">
        <f>'rockfish release'!O73</f>
        <v>2934.3083364106087</v>
      </c>
      <c r="N74">
        <f>'rockfish release'!P73</f>
        <v>2463048.3426547754</v>
      </c>
      <c r="O74" s="37">
        <v>0.39812478499999998</v>
      </c>
      <c r="P74" s="37">
        <v>2.2348521999999999E-2</v>
      </c>
      <c r="Q74" s="18">
        <f t="shared" si="48"/>
        <v>1168.2208755571812</v>
      </c>
      <c r="R74" s="83">
        <f t="shared" si="71"/>
        <v>527780.38089280727</v>
      </c>
      <c r="S74">
        <f t="shared" si="54"/>
        <v>726.4849488412043</v>
      </c>
      <c r="T74" s="9">
        <f t="shared" si="55"/>
        <v>1423.9104997287604</v>
      </c>
      <c r="V74" s="18">
        <f t="shared" si="49"/>
        <v>1754.2194725381812</v>
      </c>
      <c r="W74" s="50">
        <f t="shared" si="50"/>
        <v>556659.75651665428</v>
      </c>
      <c r="X74">
        <f t="shared" si="56"/>
        <v>746.09634533125427</v>
      </c>
      <c r="Y74" s="9">
        <f t="shared" si="57"/>
        <v>1462.3488368492583</v>
      </c>
      <c r="Z74" s="19">
        <f t="shared" si="72"/>
        <v>0.42531527953667453</v>
      </c>
    </row>
    <row r="75" spans="1:26" x14ac:dyDescent="0.25">
      <c r="A75" t="str">
        <f>'rockfish release'!A74</f>
        <v>SC</v>
      </c>
      <c r="B75">
        <f>'rockfish release'!B74</f>
        <v>2007</v>
      </c>
      <c r="C75" t="str">
        <f>'rockfish release'!C74</f>
        <v>CI</v>
      </c>
      <c r="D75">
        <f>'rockfish release'!D74</f>
        <v>1262</v>
      </c>
      <c r="E75">
        <f>[1]logbook_release_forR!$E94</f>
        <v>1226</v>
      </c>
      <c r="F75" s="37">
        <v>0.41886961900000003</v>
      </c>
      <c r="G75" s="37">
        <v>1.4755447E-2</v>
      </c>
      <c r="H75" s="10">
        <f t="shared" si="51"/>
        <v>513.53415289400004</v>
      </c>
      <c r="I75" s="8">
        <f t="shared" si="58"/>
        <v>22178.558254971998</v>
      </c>
      <c r="J75">
        <f t="shared" si="52"/>
        <v>148.92467309002896</v>
      </c>
      <c r="K75" s="9">
        <f t="shared" si="53"/>
        <v>291.89235925645676</v>
      </c>
      <c r="M75" s="2">
        <f>'rockfish release'!O74</f>
        <v>2462.1656386636892</v>
      </c>
      <c r="N75">
        <f>'rockfish release'!P74</f>
        <v>1734187.1872873898</v>
      </c>
      <c r="O75" s="37">
        <v>0.39812478499999998</v>
      </c>
      <c r="P75" s="37">
        <v>2.2348521999999999E-2</v>
      </c>
      <c r="Q75" s="18">
        <f t="shared" si="48"/>
        <v>980.24916552736886</v>
      </c>
      <c r="R75" s="83">
        <f t="shared" si="71"/>
        <v>371600.49130803865</v>
      </c>
      <c r="S75">
        <f t="shared" si="54"/>
        <v>609.59042914734039</v>
      </c>
      <c r="T75" s="9">
        <f t="shared" si="55"/>
        <v>1194.7972411287872</v>
      </c>
      <c r="V75" s="18">
        <f t="shared" si="49"/>
        <v>1493.7833184213689</v>
      </c>
      <c r="W75" s="50">
        <f t="shared" si="50"/>
        <v>393779.04956301063</v>
      </c>
      <c r="X75">
        <f t="shared" si="56"/>
        <v>627.51816671950667</v>
      </c>
      <c r="Y75" s="9">
        <f t="shared" si="57"/>
        <v>1229.9356067702331</v>
      </c>
      <c r="Z75" s="19">
        <f t="shared" si="72"/>
        <v>0.42008647370802632</v>
      </c>
    </row>
    <row r="76" spans="1:26" x14ac:dyDescent="0.25">
      <c r="A76" t="str">
        <f>'rockfish release'!A75</f>
        <v>SC</v>
      </c>
      <c r="B76">
        <f>'rockfish release'!B75</f>
        <v>2008</v>
      </c>
      <c r="C76" t="str">
        <f>'rockfish release'!C75</f>
        <v>CI</v>
      </c>
      <c r="D76">
        <f>'rockfish release'!D75</f>
        <v>737</v>
      </c>
      <c r="E76">
        <f>[1]logbook_release_forR!$E95</f>
        <v>689</v>
      </c>
      <c r="F76" s="37">
        <v>0.41886961900000003</v>
      </c>
      <c r="G76" s="37">
        <v>1.4755447E-2</v>
      </c>
      <c r="H76" s="10">
        <f t="shared" si="51"/>
        <v>288.60116749100001</v>
      </c>
      <c r="I76" s="8">
        <f t="shared" si="58"/>
        <v>7004.720555287</v>
      </c>
      <c r="J76">
        <f t="shared" si="52"/>
        <v>83.694208612585612</v>
      </c>
      <c r="K76" s="9">
        <f t="shared" si="53"/>
        <v>164.04064888066779</v>
      </c>
      <c r="M76" s="2">
        <f>'rockfish release'!O75</f>
        <v>1437.8891249565286</v>
      </c>
      <c r="N76">
        <f>'rockfish release'!P75</f>
        <v>591442.10528636922</v>
      </c>
      <c r="O76" s="37">
        <v>0.39812478499999998</v>
      </c>
      <c r="P76" s="37">
        <v>2.2348521999999999E-2</v>
      </c>
      <c r="Q76" s="18">
        <f t="shared" si="48"/>
        <v>572.45929872715601</v>
      </c>
      <c r="R76" s="83">
        <f t="shared" si="71"/>
        <v>126733.82580369248</v>
      </c>
      <c r="S76">
        <f t="shared" si="54"/>
        <v>355.99694634040401</v>
      </c>
      <c r="T76" s="9">
        <f t="shared" si="55"/>
        <v>697.7540148271919</v>
      </c>
      <c r="V76" s="18">
        <f t="shared" si="49"/>
        <v>861.06046621815608</v>
      </c>
      <c r="W76" s="50">
        <f t="shared" si="50"/>
        <v>133738.54635897948</v>
      </c>
      <c r="X76">
        <f t="shared" si="56"/>
        <v>365.70281152731036</v>
      </c>
      <c r="Y76" s="9">
        <f t="shared" si="57"/>
        <v>716.77751059352829</v>
      </c>
      <c r="Z76" s="19">
        <f t="shared" si="72"/>
        <v>0.42471211474091397</v>
      </c>
    </row>
    <row r="77" spans="1:26" x14ac:dyDescent="0.25">
      <c r="A77" t="str">
        <f>'rockfish release'!A76</f>
        <v>SC</v>
      </c>
      <c r="B77">
        <f>'rockfish release'!B76</f>
        <v>2009</v>
      </c>
      <c r="C77" t="str">
        <f>'rockfish release'!C76</f>
        <v>CI</v>
      </c>
      <c r="D77">
        <f>'rockfish release'!D76</f>
        <v>605</v>
      </c>
      <c r="E77">
        <f>[1]logbook_release_forR!$E96</f>
        <v>538</v>
      </c>
      <c r="F77" s="13">
        <f>IF([2]species_comp_Region2_forR!$G72&gt;49,[2]species_comp_Region2_forR!$AD72,[2]species_comp_Region2_forR!$AF72)</f>
        <v>0.42592592600000001</v>
      </c>
      <c r="G77" s="13">
        <f>IF([2]species_comp_Region2_forR!$G72&gt;49,[2]species_comp_Region2_forR!$AE72,[2]species_comp_Region2_forR!$AG72)</f>
        <v>4.613453E-3</v>
      </c>
      <c r="H77" s="10">
        <f t="shared" si="51"/>
        <v>229.14814818799999</v>
      </c>
      <c r="I77" s="8">
        <f t="shared" si="58"/>
        <v>1335.3362901319999</v>
      </c>
      <c r="J77">
        <f t="shared" si="52"/>
        <v>36.542253490062706</v>
      </c>
      <c r="K77" s="9">
        <f t="shared" si="53"/>
        <v>71.622816840522901</v>
      </c>
      <c r="M77" s="2">
        <f>'rockfish release'!O76</f>
        <v>1180.3567443672994</v>
      </c>
      <c r="N77">
        <f>'rockfish release'!P76</f>
        <v>398554.77132797218</v>
      </c>
      <c r="O77" s="13">
        <f>IF([2]species_comp_Region2_forR!$D99&gt;49,[2]species_comp_Region2_forR!$N99,[2]species_comp_Region2_forR!$P99)</f>
        <v>0.13592233000000001</v>
      </c>
      <c r="P77" s="13">
        <f>IF([2]species_comp_Region2_forR!$D99&gt;49,[2]species_comp_Region2_forR!$O99,[2]species_comp_Region2_forR!$Q99)</f>
        <v>1.151446E-3</v>
      </c>
      <c r="Q77" s="18">
        <f t="shared" si="48"/>
        <v>160.43683892561771</v>
      </c>
      <c r="R77" s="83">
        <f t="shared" si="71"/>
        <v>8508.5801724014382</v>
      </c>
      <c r="S77">
        <f t="shared" si="54"/>
        <v>92.241965354178348</v>
      </c>
      <c r="T77" s="9">
        <f t="shared" si="55"/>
        <v>180.79425209418955</v>
      </c>
      <c r="V77" s="18">
        <f t="shared" si="49"/>
        <v>389.58498711361767</v>
      </c>
      <c r="W77" s="50">
        <f t="shared" si="50"/>
        <v>9843.9164625334379</v>
      </c>
      <c r="X77">
        <f t="shared" si="56"/>
        <v>99.216513053692012</v>
      </c>
      <c r="Y77" s="9">
        <f t="shared" si="57"/>
        <v>194.46436558523635</v>
      </c>
      <c r="Z77" s="19">
        <f t="shared" si="72"/>
        <v>0.2546723214073871</v>
      </c>
    </row>
    <row r="78" spans="1:26" x14ac:dyDescent="0.25">
      <c r="A78" t="str">
        <f>'rockfish release'!A77</f>
        <v>SC</v>
      </c>
      <c r="B78">
        <f>'rockfish release'!B77</f>
        <v>2010</v>
      </c>
      <c r="C78" t="str">
        <f>'rockfish release'!C77</f>
        <v>CI</v>
      </c>
      <c r="D78">
        <f>'rockfish release'!D77</f>
        <v>690</v>
      </c>
      <c r="E78">
        <f>[1]logbook_release_forR!$E97</f>
        <v>546</v>
      </c>
      <c r="F78" s="13">
        <f>IF([2]species_comp_Region2_forR!$G73&gt;49,[2]species_comp_Region2_forR!$AD73,[2]species_comp_Region2_forR!$AF73)</f>
        <v>0.26168224299999998</v>
      </c>
      <c r="G78" s="13">
        <f>IF([2]species_comp_Region2_forR!$G73&gt;49,[2]species_comp_Region2_forR!$AE73,[2]species_comp_Region2_forR!$AG73)</f>
        <v>6.0376500000000003E-4</v>
      </c>
      <c r="H78" s="10">
        <f t="shared" si="51"/>
        <v>142.87850467799998</v>
      </c>
      <c r="I78" s="8">
        <f t="shared" si="58"/>
        <v>179.99200674000002</v>
      </c>
      <c r="J78">
        <f t="shared" si="52"/>
        <v>13.416109970479521</v>
      </c>
      <c r="K78" s="9">
        <f t="shared" si="53"/>
        <v>26.295575542139861</v>
      </c>
      <c r="M78" s="2">
        <f>'rockfish release'!O77</f>
        <v>1346.1919894436969</v>
      </c>
      <c r="N78">
        <f>'rockfish release'!P77</f>
        <v>518412.47627688694</v>
      </c>
      <c r="O78" s="13">
        <f>IF([2]species_comp_Region2_forR!$D100&gt;49,[2]species_comp_Region2_forR!$N100,[2]species_comp_Region2_forR!$P100)</f>
        <v>0.224242424</v>
      </c>
      <c r="P78" s="13">
        <f>IF([2]species_comp_Region2_forR!$D100&gt;49,[2]species_comp_Region2_forR!$O100,[2]species_comp_Region2_forR!$Q100)</f>
        <v>1.060718E-3</v>
      </c>
      <c r="Q78" s="18">
        <f t="shared" si="48"/>
        <v>301.87335488223698</v>
      </c>
      <c r="R78" s="83">
        <f t="shared" si="71"/>
        <v>27440.57613995167</v>
      </c>
      <c r="S78">
        <f t="shared" si="54"/>
        <v>165.6519729431306</v>
      </c>
      <c r="T78" s="9">
        <f t="shared" si="55"/>
        <v>324.67786696853597</v>
      </c>
      <c r="V78" s="18">
        <f t="shared" si="49"/>
        <v>444.75185956023699</v>
      </c>
      <c r="W78" s="50">
        <f t="shared" si="50"/>
        <v>27620.568146691672</v>
      </c>
      <c r="X78">
        <f t="shared" si="56"/>
        <v>166.19436857695172</v>
      </c>
      <c r="Y78" s="9">
        <f t="shared" si="57"/>
        <v>325.74096241082538</v>
      </c>
      <c r="Z78" s="19">
        <f t="shared" si="72"/>
        <v>0.37367886160449526</v>
      </c>
    </row>
    <row r="79" spans="1:26" x14ac:dyDescent="0.25">
      <c r="A79" t="str">
        <f>'rockfish release'!A78</f>
        <v>SC</v>
      </c>
      <c r="B79">
        <f>'rockfish release'!B78</f>
        <v>2011</v>
      </c>
      <c r="C79" t="str">
        <f>'rockfish release'!C78</f>
        <v>CI</v>
      </c>
      <c r="D79">
        <f>'rockfish release'!D78</f>
        <v>862</v>
      </c>
      <c r="E79">
        <f>[1]logbook_release_forR!$E98</f>
        <v>640</v>
      </c>
      <c r="F79" s="13">
        <f>IF([2]species_comp_Region2_forR!$G74&gt;49,[2]species_comp_Region2_forR!$AD74,[2]species_comp_Region2_forR!$AF74)</f>
        <v>0.365853659</v>
      </c>
      <c r="G79" s="13">
        <f>IF([2]species_comp_Region2_forR!$G74&gt;49,[2]species_comp_Region2_forR!$AE74,[2]species_comp_Region2_forR!$AG74)</f>
        <v>2.8642559999999999E-3</v>
      </c>
      <c r="H79" s="10">
        <f t="shared" si="51"/>
        <v>234.14634175999998</v>
      </c>
      <c r="I79" s="8">
        <f t="shared" si="58"/>
        <v>1173.1992576</v>
      </c>
      <c r="J79">
        <f t="shared" si="52"/>
        <v>34.251996403129553</v>
      </c>
      <c r="K79" s="9">
        <f t="shared" si="53"/>
        <v>67.133912950133919</v>
      </c>
      <c r="M79" s="2">
        <f>'rockfish release'!O78</f>
        <v>3933.1255813953494</v>
      </c>
      <c r="N79">
        <f>'rockfish release'!P78</f>
        <v>11556848.970422491</v>
      </c>
      <c r="O79" s="13">
        <f>IF([2]species_comp_Region2_forR!$D101&gt;49,[2]species_comp_Region2_forR!$N101,[2]species_comp_Region2_forR!$P101)</f>
        <v>0.34666666699999998</v>
      </c>
      <c r="P79" s="13">
        <f>IF([2]species_comp_Region2_forR!$D101&gt;49,[2]species_comp_Region2_forR!$O101,[2]species_comp_Region2_forR!$Q101)</f>
        <v>1.5200599999999999E-3</v>
      </c>
      <c r="Q79" s="18">
        <f t="shared" si="48"/>
        <v>1363.483536194763</v>
      </c>
      <c r="R79" s="83">
        <f t="shared" si="71"/>
        <v>1394823.8591676403</v>
      </c>
      <c r="S79">
        <f t="shared" si="54"/>
        <v>1181.026612387562</v>
      </c>
      <c r="T79" s="9">
        <f t="shared" si="55"/>
        <v>2314.8121602796214</v>
      </c>
      <c r="V79" s="18">
        <f t="shared" si="49"/>
        <v>1597.6298779547631</v>
      </c>
      <c r="W79" s="50">
        <f t="shared" si="50"/>
        <v>1395997.0584252402</v>
      </c>
      <c r="X79">
        <f t="shared" si="56"/>
        <v>1181.5231941968977</v>
      </c>
      <c r="Y79" s="9">
        <f t="shared" si="57"/>
        <v>2315.7854606259198</v>
      </c>
      <c r="Z79" s="19">
        <f t="shared" si="72"/>
        <v>0.73954750752999665</v>
      </c>
    </row>
    <row r="80" spans="1:26" x14ac:dyDescent="0.25">
      <c r="A80" t="str">
        <f>'rockfish release'!A79</f>
        <v>SC</v>
      </c>
      <c r="B80">
        <f>'rockfish release'!B79</f>
        <v>2012</v>
      </c>
      <c r="C80" t="str">
        <f>'rockfish release'!C79</f>
        <v>CI</v>
      </c>
      <c r="D80">
        <f>'rockfish release'!D79</f>
        <v>344</v>
      </c>
      <c r="E80">
        <f>[1]logbook_release_forR!$E99</f>
        <v>298</v>
      </c>
      <c r="F80" s="13">
        <f>IF([2]species_comp_Region2_forR!$G75&gt;49,[2]species_comp_Region2_forR!$AD75,[2]species_comp_Region2_forR!$AF75)</f>
        <v>0.18421052600000001</v>
      </c>
      <c r="G80" s="13">
        <f>IF([2]species_comp_Region2_forR!$G75&gt;49,[2]species_comp_Region2_forR!$AE75,[2]species_comp_Region2_forR!$AG75)</f>
        <v>7.9511600000000001E-4</v>
      </c>
      <c r="H80" s="10">
        <f t="shared" si="51"/>
        <v>54.894736748000007</v>
      </c>
      <c r="I80" s="8">
        <f t="shared" si="58"/>
        <v>70.609481263999996</v>
      </c>
      <c r="J80">
        <f t="shared" si="52"/>
        <v>8.4029447971529603</v>
      </c>
      <c r="K80" s="9">
        <f t="shared" si="53"/>
        <v>16.469771802419803</v>
      </c>
      <c r="M80" s="2">
        <f>'rockfish release'!O79</f>
        <v>547.43630769230765</v>
      </c>
      <c r="N80">
        <f>'rockfish release'!P79</f>
        <v>207052.59868229774</v>
      </c>
      <c r="O80" s="13">
        <f>IF([2]species_comp_Region2_forR!$D102&gt;49,[2]species_comp_Region2_forR!$N102,[2]species_comp_Region2_forR!$P102)</f>
        <v>0.50793650800000001</v>
      </c>
      <c r="P80" s="13">
        <f>IF([2]species_comp_Region2_forR!$D102&gt;49,[2]species_comp_Region2_forR!$O102,[2]species_comp_Region2_forR!$Q102)</f>
        <v>4.031242E-3</v>
      </c>
      <c r="Q80" s="18">
        <f t="shared" si="48"/>
        <v>278.06288648164428</v>
      </c>
      <c r="R80" s="83">
        <f t="shared" si="71"/>
        <v>53792.895856370858</v>
      </c>
      <c r="S80">
        <f t="shared" si="54"/>
        <v>231.93295552027715</v>
      </c>
      <c r="T80" s="9">
        <f t="shared" si="55"/>
        <v>454.58859281974321</v>
      </c>
      <c r="V80" s="18">
        <f t="shared" si="49"/>
        <v>332.9576232296443</v>
      </c>
      <c r="W80" s="50">
        <f t="shared" si="50"/>
        <v>53863.505337634859</v>
      </c>
      <c r="X80">
        <f t="shared" si="56"/>
        <v>232.08512519684422</v>
      </c>
      <c r="Y80" s="9">
        <f t="shared" si="57"/>
        <v>454.88684538581464</v>
      </c>
      <c r="Z80" s="19">
        <f t="shared" si="72"/>
        <v>0.69704103166538023</v>
      </c>
    </row>
    <row r="81" spans="1:26" x14ac:dyDescent="0.25">
      <c r="A81" t="str">
        <f>'rockfish release'!A80</f>
        <v>SC</v>
      </c>
      <c r="B81">
        <f>'rockfish release'!B80</f>
        <v>2013</v>
      </c>
      <c r="C81" t="str">
        <f>'rockfish release'!C80</f>
        <v>CI</v>
      </c>
      <c r="D81">
        <f>'rockfish release'!D80</f>
        <v>564</v>
      </c>
      <c r="E81">
        <f>[1]logbook_release_forR!$E100</f>
        <v>460</v>
      </c>
      <c r="F81" s="13">
        <f>IF([2]species_comp_Region2_forR!$G76&gt;49,[2]species_comp_Region2_forR!$AD76,[2]species_comp_Region2_forR!$AF76)</f>
        <v>0.40579710099999999</v>
      </c>
      <c r="G81" s="13">
        <f>IF([2]species_comp_Region2_forR!$G76&gt;49,[2]species_comp_Region2_forR!$AE76,[2]species_comp_Region2_forR!$AG76)</f>
        <v>3.545968E-3</v>
      </c>
      <c r="H81" s="10">
        <f t="shared" si="51"/>
        <v>186.66666645999999</v>
      </c>
      <c r="I81" s="8">
        <f t="shared" si="58"/>
        <v>750.32682880000004</v>
      </c>
      <c r="J81">
        <f t="shared" si="52"/>
        <v>27.3920942755387</v>
      </c>
      <c r="K81" s="9">
        <f t="shared" si="53"/>
        <v>53.688504780055851</v>
      </c>
      <c r="M81" s="2">
        <f>'rockfish release'!O80</f>
        <v>834.85890200102631</v>
      </c>
      <c r="N81">
        <f>'rockfish release'!P80</f>
        <v>376691.77400375862</v>
      </c>
      <c r="O81" s="13">
        <f>IF([2]species_comp_Region2_forR!$D103&gt;49,[2]species_comp_Region2_forR!$N103,[2]species_comp_Region2_forR!$P103)</f>
        <v>0.39743589699999998</v>
      </c>
      <c r="P81" s="13">
        <f>IF([2]species_comp_Region2_forR!$D103&gt;49,[2]species_comp_Region2_forR!$O103,[2]species_comp_Region2_forR!$Q103)</f>
        <v>3.1101380000000001E-3</v>
      </c>
      <c r="Q81" s="18">
        <f t="shared" si="48"/>
        <v>331.80289658521298</v>
      </c>
      <c r="R81" s="83">
        <f t="shared" si="71"/>
        <v>60496.629016371386</v>
      </c>
      <c r="S81">
        <f t="shared" si="54"/>
        <v>245.96062493084415</v>
      </c>
      <c r="T81" s="9">
        <f t="shared" si="55"/>
        <v>482.08282486445449</v>
      </c>
      <c r="V81" s="18">
        <f t="shared" si="49"/>
        <v>518.46956304521291</v>
      </c>
      <c r="W81" s="50">
        <f t="shared" si="50"/>
        <v>61246.955845171389</v>
      </c>
      <c r="X81">
        <f t="shared" si="56"/>
        <v>247.48122321738146</v>
      </c>
      <c r="Y81" s="9">
        <f t="shared" si="57"/>
        <v>485.06319750606764</v>
      </c>
      <c r="Z81" s="19">
        <f t="shared" si="72"/>
        <v>0.47733028292694585</v>
      </c>
    </row>
    <row r="82" spans="1:26" x14ac:dyDescent="0.25">
      <c r="A82" t="str">
        <f>'rockfish release'!A81</f>
        <v>SC</v>
      </c>
      <c r="B82">
        <f>'rockfish release'!B81</f>
        <v>2014</v>
      </c>
      <c r="C82" t="str">
        <f>'rockfish release'!C81</f>
        <v>CI</v>
      </c>
      <c r="D82">
        <f>'rockfish release'!D81</f>
        <v>351</v>
      </c>
      <c r="E82">
        <f>[1]logbook_release_forR!$E101</f>
        <v>287</v>
      </c>
      <c r="F82" s="13">
        <f>IF([2]species_comp_Region2_forR!$G77&gt;49,[2]species_comp_Region2_forR!$AD77,[2]species_comp_Region2_forR!$AF77)</f>
        <v>0.40410958899999999</v>
      </c>
      <c r="G82" s="13">
        <f>IF([2]species_comp_Region2_forR!$G77&gt;49,[2]species_comp_Region2_forR!$AE77,[2]species_comp_Region2_forR!$AG77)</f>
        <v>1.6607239999999999E-3</v>
      </c>
      <c r="H82" s="10">
        <f t="shared" si="51"/>
        <v>115.97945204299999</v>
      </c>
      <c r="I82" s="8">
        <f t="shared" si="58"/>
        <v>136.79217515599998</v>
      </c>
      <c r="J82">
        <f t="shared" si="52"/>
        <v>11.69581870396425</v>
      </c>
      <c r="K82" s="9">
        <f t="shared" si="53"/>
        <v>22.923804659769928</v>
      </c>
      <c r="M82" s="2">
        <f>'rockfish release'!O81</f>
        <v>720.52342487883675</v>
      </c>
      <c r="N82">
        <f>'rockfish release'!P81</f>
        <v>414487.87274656334</v>
      </c>
      <c r="O82" s="13">
        <f>IF([2]species_comp_Region2_forR!$D104&gt;49,[2]species_comp_Region2_forR!$N104,[2]species_comp_Region2_forR!$P104)</f>
        <v>0.30578512400000002</v>
      </c>
      <c r="P82" s="13">
        <f>IF([2]species_comp_Region2_forR!$D104&gt;49,[2]species_comp_Region2_forR!$O104,[2]species_comp_Region2_forR!$Q104)</f>
        <v>1.7690049999999999E-3</v>
      </c>
      <c r="Q82" s="18">
        <f t="shared" si="48"/>
        <v>220.3253448214798</v>
      </c>
      <c r="R82" s="83">
        <f t="shared" si="71"/>
        <v>38941.653643165359</v>
      </c>
      <c r="S82">
        <f t="shared" si="54"/>
        <v>197.33639715765909</v>
      </c>
      <c r="T82" s="9">
        <f t="shared" si="55"/>
        <v>386.77933842901183</v>
      </c>
      <c r="V82" s="18">
        <f t="shared" si="49"/>
        <v>336.30479686447978</v>
      </c>
      <c r="W82" s="50">
        <f t="shared" si="50"/>
        <v>39078.445818321357</v>
      </c>
      <c r="X82">
        <f t="shared" si="56"/>
        <v>197.68268972856819</v>
      </c>
      <c r="Y82" s="9">
        <f t="shared" si="57"/>
        <v>387.45807186799362</v>
      </c>
      <c r="Z82" s="19">
        <f t="shared" si="72"/>
        <v>0.5878081180276119</v>
      </c>
    </row>
    <row r="83" spans="1:26" x14ac:dyDescent="0.25">
      <c r="A83" t="str">
        <f>'rockfish release'!A82</f>
        <v>SC</v>
      </c>
      <c r="B83">
        <f>'rockfish release'!B82</f>
        <v>2015</v>
      </c>
      <c r="C83" t="str">
        <f>'rockfish release'!C82</f>
        <v>CI</v>
      </c>
      <c r="D83">
        <f>'rockfish release'!D82</f>
        <v>609</v>
      </c>
      <c r="E83">
        <f>[1]logbook_release_forR!$E102</f>
        <v>486</v>
      </c>
      <c r="F83" s="13">
        <f>IF([2]species_comp_Region2_forR!$G78&gt;49,[2]species_comp_Region2_forR!$AD78,[2]species_comp_Region2_forR!$AF78)</f>
        <v>0.428571429</v>
      </c>
      <c r="G83" s="13">
        <f>IF([2]species_comp_Region2_forR!$G78&gt;49,[2]species_comp_Region2_forR!$AE78,[2]species_comp_Region2_forR!$AG78)</f>
        <v>3.9499670000000004E-3</v>
      </c>
      <c r="H83" s="10">
        <f t="shared" si="51"/>
        <v>208.28571449399999</v>
      </c>
      <c r="I83" s="8">
        <f t="shared" si="58"/>
        <v>932.96640553200007</v>
      </c>
      <c r="J83">
        <f t="shared" si="52"/>
        <v>30.544498776899253</v>
      </c>
      <c r="K83" s="9">
        <f t="shared" si="53"/>
        <v>59.867217602722533</v>
      </c>
      <c r="M83" s="2">
        <f>'rockfish release'!O82</f>
        <v>1152.6606776180697</v>
      </c>
      <c r="N83">
        <f>'rockfish release'!P82</f>
        <v>990408.27553210699</v>
      </c>
      <c r="O83" s="13">
        <f>IF([2]species_comp_Region2_forR!$D105&gt;49,[2]species_comp_Region2_forR!$N105,[2]species_comp_Region2_forR!$P105)</f>
        <v>0.31645569600000001</v>
      </c>
      <c r="P83" s="13">
        <f>IF([2]species_comp_Region2_forR!$D105&gt;49,[2]species_comp_Region2_forR!$O105,[2]species_comp_Region2_forR!$Q105)</f>
        <v>1.3777800000000001E-3</v>
      </c>
      <c r="Q83" s="18">
        <f t="shared" si="48"/>
        <v>364.76603698745788</v>
      </c>
      <c r="R83" s="83">
        <f t="shared" si="71"/>
        <v>99649.642380217876</v>
      </c>
      <c r="S83">
        <f t="shared" si="54"/>
        <v>315.67331591412329</v>
      </c>
      <c r="T83" s="9">
        <f t="shared" si="55"/>
        <v>618.71969919168168</v>
      </c>
      <c r="V83" s="18">
        <f t="shared" si="49"/>
        <v>573.05175148145781</v>
      </c>
      <c r="W83" s="50">
        <f t="shared" si="50"/>
        <v>100582.60878574988</v>
      </c>
      <c r="X83">
        <f t="shared" si="56"/>
        <v>317.14761355833957</v>
      </c>
      <c r="Y83" s="9">
        <f t="shared" si="57"/>
        <v>621.60932257434558</v>
      </c>
      <c r="Z83" s="19">
        <f t="shared" si="72"/>
        <v>0.55343625202862934</v>
      </c>
    </row>
    <row r="84" spans="1:26" x14ac:dyDescent="0.25">
      <c r="A84" t="str">
        <f>'rockfish release'!A83</f>
        <v>SC</v>
      </c>
      <c r="B84">
        <f>'rockfish release'!B83</f>
        <v>2016</v>
      </c>
      <c r="C84" t="str">
        <f>'rockfish release'!C83</f>
        <v>CI</v>
      </c>
      <c r="D84">
        <f>'rockfish release'!D83</f>
        <v>441</v>
      </c>
      <c r="E84">
        <f>[1]logbook_release_forR!$E103</f>
        <v>355</v>
      </c>
      <c r="F84" s="13">
        <f>IF([2]species_comp_Region2_forR!$G79&gt;49,[2]species_comp_Region2_forR!$AD79,[2]species_comp_Region2_forR!$AF79)</f>
        <v>0.39047619</v>
      </c>
      <c r="G84" s="13">
        <f>IF([2]species_comp_Region2_forR!$G79&gt;49,[2]species_comp_Region2_forR!$AE79,[2]species_comp_Region2_forR!$AG79)</f>
        <v>2.2885050000000001E-3</v>
      </c>
      <c r="H84" s="10">
        <f t="shared" si="51"/>
        <v>138.61904745000001</v>
      </c>
      <c r="I84" s="8">
        <f t="shared" si="58"/>
        <v>288.40884262500003</v>
      </c>
      <c r="J84">
        <f t="shared" si="52"/>
        <v>16.982604117890755</v>
      </c>
      <c r="K84" s="9">
        <f t="shared" si="53"/>
        <v>33.285904071065879</v>
      </c>
      <c r="M84" s="2">
        <f>'rockfish release'!O83</f>
        <v>588.20060043668127</v>
      </c>
      <c r="N84">
        <f>'rockfish release'!P83</f>
        <v>143523.43263146057</v>
      </c>
      <c r="O84" s="13">
        <f>IF([2]species_comp_Region2_forR!$D106&gt;49,[2]species_comp_Region2_forR!$N106,[2]species_comp_Region2_forR!$P106)</f>
        <v>0.36448598100000001</v>
      </c>
      <c r="P84" s="13">
        <f>IF([2]species_comp_Region2_forR!$D106&gt;49,[2]species_comp_Region2_forR!$O106,[2]species_comp_Region2_forR!$Q106)</f>
        <v>2.1852450000000002E-3</v>
      </c>
      <c r="Q84" s="18">
        <f t="shared" si="48"/>
        <v>214.39087287495281</v>
      </c>
      <c r="R84" s="83">
        <f t="shared" si="71"/>
        <v>19509.509464714276</v>
      </c>
      <c r="S84">
        <f t="shared" si="54"/>
        <v>139.67644563316421</v>
      </c>
      <c r="T84" s="9">
        <f t="shared" si="55"/>
        <v>273.76583344100186</v>
      </c>
      <c r="V84" s="18">
        <f t="shared" si="49"/>
        <v>353.00992032495282</v>
      </c>
      <c r="W84" s="50">
        <f t="shared" si="50"/>
        <v>19797.918307339278</v>
      </c>
      <c r="X84">
        <f t="shared" si="56"/>
        <v>140.70507562749569</v>
      </c>
      <c r="Y84" s="9">
        <f t="shared" si="57"/>
        <v>275.78194822989155</v>
      </c>
      <c r="Z84" s="19">
        <f t="shared" si="72"/>
        <v>0.39858674650835252</v>
      </c>
    </row>
    <row r="85" spans="1:26" x14ac:dyDescent="0.25">
      <c r="A85" t="str">
        <f>'rockfish release'!A84</f>
        <v>SC</v>
      </c>
      <c r="B85">
        <f>'rockfish release'!B84</f>
        <v>2017</v>
      </c>
      <c r="C85" t="str">
        <f>'rockfish release'!C84</f>
        <v>CI</v>
      </c>
      <c r="D85">
        <f>'rockfish release'!D84</f>
        <v>256</v>
      </c>
      <c r="E85">
        <f>[1]logbook_release_forR!$E104</f>
        <v>228</v>
      </c>
      <c r="F85" s="13">
        <f>IF([2]species_comp_Region2_forR!$G80&gt;49,[2]species_comp_Region2_forR!$AD80,[2]species_comp_Region2_forR!$AF80)</f>
        <v>0.60810810800000004</v>
      </c>
      <c r="G85" s="13">
        <f>IF([2]species_comp_Region2_forR!$G80&gt;49,[2]species_comp_Region2_forR!$AE80,[2]species_comp_Region2_forR!$AG80)</f>
        <v>3.264557E-3</v>
      </c>
      <c r="H85" s="10">
        <f t="shared" si="51"/>
        <v>138.648648624</v>
      </c>
      <c r="I85" s="8">
        <f t="shared" si="58"/>
        <v>169.70473108799999</v>
      </c>
      <c r="J85">
        <f t="shared" si="52"/>
        <v>13.027076843559341</v>
      </c>
      <c r="K85" s="9">
        <f t="shared" si="53"/>
        <v>25.533070613376307</v>
      </c>
      <c r="M85" s="2">
        <f>'rockfish release'!O84</f>
        <v>415.61685144124169</v>
      </c>
      <c r="N85">
        <f>'rockfish release'!P84</f>
        <v>116443.01477531147</v>
      </c>
      <c r="O85" s="13">
        <f>IF([2]species_comp_Region2_forR!$D107&gt;49,[2]species_comp_Region2_forR!$N107,[2]species_comp_Region2_forR!$P107)</f>
        <v>0.419753086</v>
      </c>
      <c r="P85" s="13">
        <f>IF([2]species_comp_Region2_forR!$D107&gt;49,[2]species_comp_Region2_forR!$O107,[2]species_comp_Region2_forR!$Q107)</f>
        <v>3.0445049999999999E-3</v>
      </c>
      <c r="Q85" s="18">
        <f t="shared" si="48"/>
        <v>174.45645598606475</v>
      </c>
      <c r="R85" s="83">
        <f t="shared" si="71"/>
        <v>20687.792158063137</v>
      </c>
      <c r="S85">
        <f t="shared" si="54"/>
        <v>143.83251425899201</v>
      </c>
      <c r="T85" s="9">
        <f t="shared" si="55"/>
        <v>281.91172794762434</v>
      </c>
      <c r="V85" s="18">
        <f t="shared" si="49"/>
        <v>313.10510461006476</v>
      </c>
      <c r="W85" s="50">
        <f t="shared" si="50"/>
        <v>20857.496889151138</v>
      </c>
      <c r="X85">
        <f t="shared" si="56"/>
        <v>144.42124805287875</v>
      </c>
      <c r="Y85" s="9">
        <f t="shared" si="57"/>
        <v>283.06564618364234</v>
      </c>
      <c r="Z85" s="19">
        <f t="shared" si="72"/>
        <v>0.46125484997358401</v>
      </c>
    </row>
    <row r="86" spans="1:26" x14ac:dyDescent="0.25">
      <c r="A86" t="str">
        <f>'rockfish release'!A85</f>
        <v>SC</v>
      </c>
      <c r="B86">
        <f>'rockfish release'!B85</f>
        <v>2018</v>
      </c>
      <c r="C86" t="str">
        <f>'rockfish release'!C85</f>
        <v>CI</v>
      </c>
      <c r="D86">
        <f>'rockfish release'!D85</f>
        <v>378</v>
      </c>
      <c r="E86">
        <f>[1]logbook_release_forR!$E105</f>
        <v>342</v>
      </c>
      <c r="F86" s="13">
        <f>IF([2]species_comp_Region2_forR!$G81&gt;49,[2]species_comp_Region2_forR!$AD81,[2]species_comp_Region2_forR!$AF81)</f>
        <v>0.487804878</v>
      </c>
      <c r="G86" s="13">
        <f>IF([2]species_comp_Region2_forR!$G81&gt;49,[2]species_comp_Region2_forR!$AE81,[2]species_comp_Region2_forR!$AG81)</f>
        <v>8.7360599999999997E-4</v>
      </c>
      <c r="H86" s="10">
        <f t="shared" si="51"/>
        <v>166.82926827599999</v>
      </c>
      <c r="I86" s="8">
        <f t="shared" si="58"/>
        <v>102.180452184</v>
      </c>
      <c r="J86">
        <f t="shared" si="52"/>
        <v>10.108434704938247</v>
      </c>
      <c r="K86" s="9">
        <f t="shared" si="53"/>
        <v>19.812532021678965</v>
      </c>
      <c r="M86" s="2">
        <f>'rockfish release'!O85</f>
        <v>1080.4914054600606</v>
      </c>
      <c r="N86">
        <f>'rockfish release'!P85</f>
        <v>1139629.6871772241</v>
      </c>
      <c r="O86" s="13">
        <f>IF([2]species_comp_Region2_forR!$D108&gt;49,[2]species_comp_Region2_forR!$N108,[2]species_comp_Region2_forR!$P108)</f>
        <v>0.57309941499999995</v>
      </c>
      <c r="P86" s="13">
        <f>IF([2]species_comp_Region2_forR!$D108&gt;49,[2]species_comp_Region2_forR!$O108,[2]species_comp_Region2_forR!$Q108)</f>
        <v>1.439156E-3</v>
      </c>
      <c r="Q86" s="18">
        <f t="shared" si="48"/>
        <v>619.2289923816885</v>
      </c>
      <c r="R86" s="83">
        <f t="shared" si="71"/>
        <v>374343.37894311128</v>
      </c>
      <c r="S86">
        <f t="shared" si="54"/>
        <v>611.83607195319178</v>
      </c>
      <c r="T86" s="9">
        <f t="shared" si="55"/>
        <v>1199.1987010282558</v>
      </c>
      <c r="V86" s="18">
        <f t="shared" si="49"/>
        <v>786.05826065768849</v>
      </c>
      <c r="W86" s="50">
        <f t="shared" si="50"/>
        <v>374445.55939529528</v>
      </c>
      <c r="X86">
        <f t="shared" si="56"/>
        <v>611.91956938415956</v>
      </c>
      <c r="Y86" s="9">
        <f t="shared" si="57"/>
        <v>1199.3623559929526</v>
      </c>
      <c r="Z86" s="19">
        <f t="shared" si="72"/>
        <v>0.77846592296119566</v>
      </c>
    </row>
    <row r="87" spans="1:26" x14ac:dyDescent="0.25">
      <c r="A87" t="str">
        <f>'rockfish release'!A86</f>
        <v>SC</v>
      </c>
      <c r="B87">
        <f>'rockfish release'!B86</f>
        <v>2019</v>
      </c>
      <c r="C87" t="str">
        <f>'rockfish release'!C86</f>
        <v>CI</v>
      </c>
      <c r="D87">
        <f>'rockfish release'!D86</f>
        <v>348</v>
      </c>
      <c r="E87">
        <f>[1]logbook_release_forR!$E106</f>
        <v>306</v>
      </c>
      <c r="F87" s="13">
        <f>IF([2]species_comp_Region2_forR!$G82&gt;49,[2]species_comp_Region2_forR!$AD82,[2]species_comp_Region2_forR!$AF82)</f>
        <v>0.8</v>
      </c>
      <c r="G87" s="13">
        <f>IF([2]species_comp_Region2_forR!$G82&gt;49,[2]species_comp_Region2_forR!$AE82,[2]species_comp_Region2_forR!$AG82)</f>
        <v>5.9479599999999997E-4</v>
      </c>
      <c r="H87" s="10">
        <f t="shared" ref="H87" si="73">E87*F87</f>
        <v>244.8</v>
      </c>
      <c r="I87" s="8">
        <f t="shared" ref="I87" si="74">(E87^2)*G87</f>
        <v>55.694318255999995</v>
      </c>
      <c r="J87">
        <f t="shared" ref="J87" si="75">SQRT(I87)</f>
        <v>7.462862604657813</v>
      </c>
      <c r="K87" s="9">
        <f t="shared" ref="K87" si="76">(1.96*J87)</f>
        <v>14.627210705129313</v>
      </c>
      <c r="M87" s="2">
        <f>'rockfish release'!O86</f>
        <v>547.29113924050637</v>
      </c>
      <c r="N87">
        <f>'rockfish release'!P86</f>
        <v>271302.84405913076</v>
      </c>
      <c r="O87" s="13">
        <f>IF([2]species_comp_Region2_forR!$D109&gt;49,[2]species_comp_Region2_forR!$N109,[2]species_comp_Region2_forR!$P109)</f>
        <v>0.73684210500000002</v>
      </c>
      <c r="P87" s="13">
        <f>IF([2]species_comp_Region2_forR!$D109&gt;49,[2]species_comp_Region2_forR!$O109,[2]species_comp_Region2_forR!$Q109)</f>
        <v>8.5421100000000001E-4</v>
      </c>
      <c r="Q87" s="18">
        <f t="shared" ref="Q87" si="77">M87*O87</f>
        <v>403.26715508582282</v>
      </c>
      <c r="R87" s="83">
        <f t="shared" ref="R87" si="78">(M87^2)*P87+(O87^2)*N87-(P87*N87)</f>
        <v>147324.2688855289</v>
      </c>
      <c r="S87">
        <f t="shared" ref="S87" si="79">SQRT(R87)</f>
        <v>383.82843678592769</v>
      </c>
      <c r="T87" s="9">
        <f t="shared" ref="T87" si="80">(1.96*S87)</f>
        <v>752.30373610041829</v>
      </c>
      <c r="V87" s="18">
        <f t="shared" ref="V87" si="81">Q87+H87</f>
        <v>648.06715508582283</v>
      </c>
      <c r="W87" s="50">
        <f t="shared" ref="W87" si="82">R87+I87</f>
        <v>147379.96320378489</v>
      </c>
      <c r="X87">
        <f t="shared" ref="X87" si="83">SQRT(W87)</f>
        <v>383.90098098830759</v>
      </c>
      <c r="Y87" s="9">
        <f t="shared" ref="Y87" si="84">(1.96*X87)</f>
        <v>752.44592273708292</v>
      </c>
      <c r="Z87" s="19">
        <f t="shared" si="72"/>
        <v>0.59237839470119114</v>
      </c>
    </row>
    <row r="88" spans="1:26" x14ac:dyDescent="0.25">
      <c r="A88" t="str">
        <f>'rockfish release'!A87</f>
        <v>SC</v>
      </c>
      <c r="B88">
        <f>'rockfish release'!B87</f>
        <v>1999</v>
      </c>
      <c r="C88" t="str">
        <f>'rockfish release'!C87</f>
        <v>EASTSIDE</v>
      </c>
      <c r="D88">
        <f>'rockfish release'!D87</f>
        <v>434</v>
      </c>
      <c r="E88">
        <f>[1]logbook_release_forR!$E107</f>
        <v>301</v>
      </c>
      <c r="F88" s="91">
        <v>0.94230769199999997</v>
      </c>
      <c r="G88" s="91">
        <v>2.7272310000000001E-3</v>
      </c>
      <c r="H88" s="10">
        <f t="shared" si="51"/>
        <v>283.63461529199998</v>
      </c>
      <c r="I88" s="8">
        <f t="shared" si="58"/>
        <v>247.08985583100002</v>
      </c>
      <c r="J88">
        <f t="shared" si="52"/>
        <v>15.719092080365202</v>
      </c>
      <c r="K88" s="9">
        <f t="shared" si="53"/>
        <v>30.809420477515797</v>
      </c>
      <c r="M88" s="2">
        <f>'rockfish release'!O87</f>
        <v>162.859496047015</v>
      </c>
      <c r="N88">
        <f>'rockfish release'!P87</f>
        <v>70201.723372615947</v>
      </c>
      <c r="O88" s="32">
        <f>O130</f>
        <v>0.71300448400000005</v>
      </c>
      <c r="P88" s="32">
        <f t="shared" ref="O88:P108" si="85">P130</f>
        <v>9.2175299999999998E-4</v>
      </c>
      <c r="Q88" s="18">
        <f t="shared" si="48"/>
        <v>116.11955094350198</v>
      </c>
      <c r="R88" s="83">
        <f>(M88^2)*P88+(O88^2)*N88-(P88*N88)</f>
        <v>35648.567997650542</v>
      </c>
      <c r="S88">
        <f t="shared" si="54"/>
        <v>188.80828371035668</v>
      </c>
      <c r="T88" s="9">
        <f t="shared" si="55"/>
        <v>370.06423607229908</v>
      </c>
      <c r="V88" s="18">
        <f t="shared" si="49"/>
        <v>399.75416623550194</v>
      </c>
      <c r="W88" s="50">
        <f t="shared" si="50"/>
        <v>35895.657853481542</v>
      </c>
      <c r="X88">
        <f t="shared" si="56"/>
        <v>189.46149438205521</v>
      </c>
      <c r="Y88" s="9">
        <f t="shared" si="57"/>
        <v>371.34452898882819</v>
      </c>
      <c r="Z88" s="19">
        <f>X88/V88</f>
        <v>0.47394501517325083</v>
      </c>
    </row>
    <row r="89" spans="1:26" x14ac:dyDescent="0.25">
      <c r="A89" t="str">
        <f>'rockfish release'!A88</f>
        <v>SC</v>
      </c>
      <c r="B89">
        <f>'rockfish release'!B88</f>
        <v>2000</v>
      </c>
      <c r="C89" t="str">
        <f>'rockfish release'!C88</f>
        <v>EASTSIDE</v>
      </c>
      <c r="D89">
        <f>'rockfish release'!D88</f>
        <v>1194</v>
      </c>
      <c r="E89">
        <f>[1]logbook_release_forR!$E108</f>
        <v>1035</v>
      </c>
      <c r="F89" s="91">
        <v>0.94230769199999997</v>
      </c>
      <c r="G89" s="91">
        <v>2.7272310000000001E-3</v>
      </c>
      <c r="H89" s="10">
        <f t="shared" si="51"/>
        <v>975.28846121999993</v>
      </c>
      <c r="I89" s="8">
        <f t="shared" si="58"/>
        <v>2921.4780279750003</v>
      </c>
      <c r="J89">
        <f t="shared" si="52"/>
        <v>54.050698681654431</v>
      </c>
      <c r="K89" s="9">
        <f t="shared" si="53"/>
        <v>105.93936941604268</v>
      </c>
      <c r="M89" s="2">
        <f>'rockfish release'!O88</f>
        <v>448.05124027681086</v>
      </c>
      <c r="N89">
        <f>'rockfish release'!P88</f>
        <v>531345.45277051278</v>
      </c>
      <c r="O89" s="32">
        <f t="shared" si="85"/>
        <v>0.743589744</v>
      </c>
      <c r="P89" s="32">
        <f t="shared" si="85"/>
        <v>9.828040000000001E-4</v>
      </c>
      <c r="Q89" s="18">
        <f t="shared" si="48"/>
        <v>333.16630705631627</v>
      </c>
      <c r="R89" s="83">
        <f t="shared" ref="R89:R107" si="86">(M89^2)*P89+(O89^2)*N89-(P89*N89)</f>
        <v>293469.64971936645</v>
      </c>
      <c r="S89">
        <f t="shared" si="54"/>
        <v>541.72839109591303</v>
      </c>
      <c r="T89" s="9">
        <f t="shared" si="55"/>
        <v>1061.7876465479894</v>
      </c>
      <c r="V89" s="18">
        <f t="shared" si="49"/>
        <v>1308.4547682763161</v>
      </c>
      <c r="W89" s="50">
        <f t="shared" si="50"/>
        <v>296391.12774734147</v>
      </c>
      <c r="X89">
        <f t="shared" si="56"/>
        <v>544.41815523303546</v>
      </c>
      <c r="Y89" s="9">
        <f t="shared" si="57"/>
        <v>1067.0595842567495</v>
      </c>
      <c r="Z89" s="19">
        <f t="shared" ref="Z89:Z108" si="87">X89/V89</f>
        <v>0.41607716860569888</v>
      </c>
    </row>
    <row r="90" spans="1:26" x14ac:dyDescent="0.25">
      <c r="A90" t="str">
        <f>'rockfish release'!A89</f>
        <v>SC</v>
      </c>
      <c r="B90">
        <f>'rockfish release'!B89</f>
        <v>2001</v>
      </c>
      <c r="C90" t="str">
        <f>'rockfish release'!C89</f>
        <v>EASTSIDE</v>
      </c>
      <c r="D90">
        <f>'rockfish release'!D89</f>
        <v>548</v>
      </c>
      <c r="E90">
        <f>[1]logbook_release_forR!$E109</f>
        <v>385</v>
      </c>
      <c r="F90" s="91">
        <v>0.94230769199999997</v>
      </c>
      <c r="G90" s="91">
        <v>2.7272310000000001E-3</v>
      </c>
      <c r="H90" s="10">
        <f t="shared" si="51"/>
        <v>362.78846141999998</v>
      </c>
      <c r="I90" s="8">
        <f t="shared" si="58"/>
        <v>404.24381497500002</v>
      </c>
      <c r="J90">
        <f t="shared" si="52"/>
        <v>20.105815451629908</v>
      </c>
      <c r="K90" s="9">
        <f t="shared" si="53"/>
        <v>39.407398285194617</v>
      </c>
      <c r="M90" s="2">
        <f>'rockfish release'!O89</f>
        <v>205.63825768148433</v>
      </c>
      <c r="N90">
        <f>'rockfish release'!P89</f>
        <v>111925.60011727823</v>
      </c>
      <c r="O90" s="32">
        <f t="shared" si="85"/>
        <v>0.82022471900000005</v>
      </c>
      <c r="P90" s="32">
        <f t="shared" si="85"/>
        <v>1.6756379999999999E-3</v>
      </c>
      <c r="Q90" s="18">
        <f t="shared" si="48"/>
        <v>168.66958212244509</v>
      </c>
      <c r="R90" s="83">
        <f t="shared" si="86"/>
        <v>75183.339208845311</v>
      </c>
      <c r="S90">
        <f t="shared" si="54"/>
        <v>274.19580450627853</v>
      </c>
      <c r="T90" s="9">
        <f t="shared" si="55"/>
        <v>537.42377683230586</v>
      </c>
      <c r="V90" s="18">
        <f t="shared" si="49"/>
        <v>531.45804354244501</v>
      </c>
      <c r="W90" s="50">
        <f t="shared" si="50"/>
        <v>75587.583023820305</v>
      </c>
      <c r="X90">
        <f t="shared" si="56"/>
        <v>274.93196071722963</v>
      </c>
      <c r="Y90" s="9">
        <f t="shared" si="57"/>
        <v>538.86664300577002</v>
      </c>
      <c r="Z90" s="19">
        <f t="shared" si="87"/>
        <v>0.51731639789411166</v>
      </c>
    </row>
    <row r="91" spans="1:26" x14ac:dyDescent="0.25">
      <c r="A91" t="str">
        <f>'rockfish release'!A90</f>
        <v>SC</v>
      </c>
      <c r="B91">
        <f>'rockfish release'!B90</f>
        <v>2002</v>
      </c>
      <c r="C91" t="str">
        <f>'rockfish release'!C90</f>
        <v>EASTSIDE</v>
      </c>
      <c r="D91">
        <f>'rockfish release'!D90</f>
        <v>736</v>
      </c>
      <c r="E91">
        <f>[1]logbook_release_forR!$E110</f>
        <v>695</v>
      </c>
      <c r="F91" s="91">
        <v>0.94230769199999997</v>
      </c>
      <c r="G91" s="91">
        <v>2.7272310000000001E-3</v>
      </c>
      <c r="H91" s="10">
        <f t="shared" si="51"/>
        <v>654.90384594</v>
      </c>
      <c r="I91" s="8">
        <f t="shared" si="58"/>
        <v>1317.320753775</v>
      </c>
      <c r="J91">
        <f t="shared" si="52"/>
        <v>36.294913607487757</v>
      </c>
      <c r="K91" s="9">
        <f t="shared" si="53"/>
        <v>71.138030670676002</v>
      </c>
      <c r="M91" s="2">
        <f>'rockfish release'!O90</f>
        <v>276.18568914885498</v>
      </c>
      <c r="N91">
        <f>'rockfish release'!P90</f>
        <v>201894.24676703988</v>
      </c>
      <c r="O91" s="32">
        <f t="shared" si="85"/>
        <v>0.60843373499999998</v>
      </c>
      <c r="P91" s="32">
        <f t="shared" si="85"/>
        <v>1.443892E-3</v>
      </c>
      <c r="Q91" s="18">
        <f t="shared" si="48"/>
        <v>168.04069040238679</v>
      </c>
      <c r="R91" s="83">
        <f t="shared" si="86"/>
        <v>74558.180715969327</v>
      </c>
      <c r="S91">
        <f t="shared" si="54"/>
        <v>273.05343930441404</v>
      </c>
      <c r="T91" s="9">
        <f t="shared" si="55"/>
        <v>535.18474103665153</v>
      </c>
      <c r="V91" s="18">
        <f t="shared" si="49"/>
        <v>822.94453634238675</v>
      </c>
      <c r="W91" s="50">
        <f t="shared" si="50"/>
        <v>75875.501469744326</v>
      </c>
      <c r="X91">
        <f t="shared" si="56"/>
        <v>275.45508067513356</v>
      </c>
      <c r="Y91" s="9">
        <f t="shared" si="57"/>
        <v>539.89195812326182</v>
      </c>
      <c r="Z91" s="19">
        <f t="shared" si="87"/>
        <v>0.33471888871078215</v>
      </c>
    </row>
    <row r="92" spans="1:26" x14ac:dyDescent="0.25">
      <c r="A92" t="str">
        <f>'rockfish release'!A91</f>
        <v>SC</v>
      </c>
      <c r="B92">
        <f>'rockfish release'!B91</f>
        <v>2003</v>
      </c>
      <c r="C92" t="str">
        <f>'rockfish release'!C91</f>
        <v>EASTSIDE</v>
      </c>
      <c r="D92">
        <f>'rockfish release'!D91</f>
        <v>878</v>
      </c>
      <c r="E92">
        <f>[1]logbook_release_forR!$E111</f>
        <v>834</v>
      </c>
      <c r="F92" s="91">
        <v>0.94230769199999997</v>
      </c>
      <c r="G92" s="91">
        <v>2.7272310000000001E-3</v>
      </c>
      <c r="H92" s="10">
        <f t="shared" si="51"/>
        <v>785.88461512799995</v>
      </c>
      <c r="I92" s="8">
        <f t="shared" si="58"/>
        <v>1896.9418854360001</v>
      </c>
      <c r="J92">
        <f t="shared" si="52"/>
        <v>43.55389632898531</v>
      </c>
      <c r="K92" s="9">
        <f t="shared" si="53"/>
        <v>85.365636804811203</v>
      </c>
      <c r="M92" s="2">
        <f>'rockfish release'!O91</f>
        <v>329.47151504442195</v>
      </c>
      <c r="N92">
        <f>'rockfish release'!P91</f>
        <v>287314.36917526205</v>
      </c>
      <c r="O92" s="32">
        <f t="shared" si="85"/>
        <v>0.73262032099999996</v>
      </c>
      <c r="P92" s="32">
        <f t="shared" si="85"/>
        <v>1.05316E-3</v>
      </c>
      <c r="Q92" s="18">
        <f t="shared" si="48"/>
        <v>241.37752711220074</v>
      </c>
      <c r="R92" s="83">
        <f t="shared" si="86"/>
        <v>154022.70371009893</v>
      </c>
      <c r="S92">
        <f t="shared" si="54"/>
        <v>392.45726354610758</v>
      </c>
      <c r="T92" s="9">
        <f t="shared" si="55"/>
        <v>769.21623655037081</v>
      </c>
      <c r="V92" s="18">
        <f t="shared" si="49"/>
        <v>1027.2621422402008</v>
      </c>
      <c r="W92" s="50">
        <f t="shared" si="50"/>
        <v>155919.64559553494</v>
      </c>
      <c r="X92">
        <f t="shared" si="56"/>
        <v>394.86661747422374</v>
      </c>
      <c r="Y92" s="9">
        <f t="shared" si="57"/>
        <v>773.93857024947852</v>
      </c>
      <c r="Z92" s="19">
        <f t="shared" si="87"/>
        <v>0.38438739367258179</v>
      </c>
    </row>
    <row r="93" spans="1:26" x14ac:dyDescent="0.25">
      <c r="A93" t="str">
        <f>'rockfish release'!A92</f>
        <v>SC</v>
      </c>
      <c r="B93">
        <f>'rockfish release'!B92</f>
        <v>2004</v>
      </c>
      <c r="C93" t="str">
        <f>'rockfish release'!C92</f>
        <v>EASTSIDE</v>
      </c>
      <c r="D93">
        <f>'rockfish release'!D92</f>
        <v>453</v>
      </c>
      <c r="E93">
        <f>[1]logbook_release_forR!$E112</f>
        <v>420</v>
      </c>
      <c r="F93" s="91">
        <v>0.94230769199999997</v>
      </c>
      <c r="G93" s="91">
        <v>2.7272310000000001E-3</v>
      </c>
      <c r="H93" s="10">
        <f t="shared" si="51"/>
        <v>395.76923063999999</v>
      </c>
      <c r="I93" s="8">
        <f t="shared" si="58"/>
        <v>481.08354840000004</v>
      </c>
      <c r="J93">
        <f t="shared" si="52"/>
        <v>21.933616856323539</v>
      </c>
      <c r="K93" s="9">
        <f t="shared" si="53"/>
        <v>42.989889038394132</v>
      </c>
      <c r="M93" s="2">
        <f>'rockfish release'!O92</f>
        <v>169.98928965275991</v>
      </c>
      <c r="N93">
        <f>'rockfish release'!P92</f>
        <v>76482.965509838526</v>
      </c>
      <c r="O93" s="32">
        <f t="shared" si="85"/>
        <v>0.77966101700000001</v>
      </c>
      <c r="P93" s="32">
        <f t="shared" si="85"/>
        <v>1.4682880000000001E-3</v>
      </c>
      <c r="Q93" s="18">
        <f t="shared" si="48"/>
        <v>132.53402244977838</v>
      </c>
      <c r="R93" s="83">
        <f t="shared" si="86"/>
        <v>46421.928937759789</v>
      </c>
      <c r="S93">
        <f t="shared" si="54"/>
        <v>215.4574875416489</v>
      </c>
      <c r="T93" s="9">
        <f t="shared" si="55"/>
        <v>422.29667558163186</v>
      </c>
      <c r="V93" s="18">
        <f t="shared" si="49"/>
        <v>528.30325308977831</v>
      </c>
      <c r="W93" s="50">
        <f t="shared" si="50"/>
        <v>46903.012486159787</v>
      </c>
      <c r="X93">
        <f t="shared" si="56"/>
        <v>216.57103334970674</v>
      </c>
      <c r="Y93" s="9">
        <f t="shared" si="57"/>
        <v>424.47922536542518</v>
      </c>
      <c r="Z93" s="19">
        <f t="shared" si="87"/>
        <v>0.40993696723064338</v>
      </c>
    </row>
    <row r="94" spans="1:26" x14ac:dyDescent="0.25">
      <c r="A94" t="str">
        <f>'rockfish release'!A93</f>
        <v>SC</v>
      </c>
      <c r="B94">
        <f>'rockfish release'!B93</f>
        <v>2005</v>
      </c>
      <c r="C94" t="str">
        <f>'rockfish release'!C93</f>
        <v>EASTSIDE</v>
      </c>
      <c r="D94">
        <f>'rockfish release'!D93</f>
        <v>744</v>
      </c>
      <c r="E94">
        <f>[1]logbook_release_forR!$E113</f>
        <v>697</v>
      </c>
      <c r="F94" s="91">
        <v>0.94230769199999997</v>
      </c>
      <c r="G94" s="91">
        <v>2.7272310000000001E-3</v>
      </c>
      <c r="H94" s="10">
        <f t="shared" si="51"/>
        <v>656.78846132399997</v>
      </c>
      <c r="I94" s="8">
        <f t="shared" si="58"/>
        <v>1324.913364879</v>
      </c>
      <c r="J94">
        <f t="shared" si="52"/>
        <v>36.399359402041682</v>
      </c>
      <c r="K94" s="9">
        <f t="shared" si="53"/>
        <v>71.342744428001694</v>
      </c>
      <c r="M94" s="2">
        <f>'rockfish release'!O93</f>
        <v>279.1877075091686</v>
      </c>
      <c r="N94">
        <f>'rockfish release'!P93</f>
        <v>206307.10542156521</v>
      </c>
      <c r="O94" s="32">
        <f t="shared" si="85"/>
        <v>0.82183908000000006</v>
      </c>
      <c r="P94" s="32">
        <f t="shared" si="85"/>
        <v>8.4635600000000004E-4</v>
      </c>
      <c r="Q94" s="18">
        <f t="shared" si="48"/>
        <v>229.44736868664424</v>
      </c>
      <c r="R94" s="83">
        <f t="shared" si="86"/>
        <v>139235.19712435387</v>
      </c>
      <c r="S94">
        <f t="shared" si="54"/>
        <v>373.14232823998123</v>
      </c>
      <c r="T94" s="9">
        <f t="shared" si="55"/>
        <v>731.35896335036318</v>
      </c>
      <c r="V94" s="18">
        <f t="shared" si="49"/>
        <v>886.23583001064424</v>
      </c>
      <c r="W94" s="50">
        <f t="shared" si="50"/>
        <v>140560.11048923287</v>
      </c>
      <c r="X94">
        <f t="shared" si="56"/>
        <v>374.91347066921037</v>
      </c>
      <c r="Y94" s="9">
        <f t="shared" si="57"/>
        <v>734.83040251165232</v>
      </c>
      <c r="Z94" s="19">
        <f t="shared" si="87"/>
        <v>0.42304029917714725</v>
      </c>
    </row>
    <row r="95" spans="1:26" x14ac:dyDescent="0.25">
      <c r="A95" t="str">
        <f>'rockfish release'!A94</f>
        <v>SC</v>
      </c>
      <c r="B95">
        <f>'rockfish release'!B94</f>
        <v>2006</v>
      </c>
      <c r="C95" t="str">
        <f>'rockfish release'!C94</f>
        <v>EASTSIDE</v>
      </c>
      <c r="D95">
        <f>'rockfish release'!D94</f>
        <v>822</v>
      </c>
      <c r="E95">
        <f>[1]logbook_release_forR!$E114</f>
        <v>795</v>
      </c>
      <c r="F95" s="91">
        <v>0.94230769199999997</v>
      </c>
      <c r="G95" s="91">
        <v>2.7272310000000001E-3</v>
      </c>
      <c r="H95" s="10">
        <f t="shared" si="51"/>
        <v>749.13461513999994</v>
      </c>
      <c r="I95" s="8">
        <f t="shared" si="58"/>
        <v>1723.6781727750001</v>
      </c>
      <c r="J95">
        <f t="shared" si="52"/>
        <v>41.517203335183837</v>
      </c>
      <c r="K95" s="9">
        <f t="shared" si="53"/>
        <v>81.373718536960311</v>
      </c>
      <c r="M95" s="2">
        <f>'rockfish release'!O94</f>
        <v>308.45738652222667</v>
      </c>
      <c r="N95">
        <f>'rockfish release'!P94</f>
        <v>251832.60026387597</v>
      </c>
      <c r="O95" s="32">
        <f t="shared" si="85"/>
        <v>0.79807692299999999</v>
      </c>
      <c r="P95" s="32">
        <f t="shared" si="85"/>
        <v>1.564565E-3</v>
      </c>
      <c r="Q95" s="18">
        <f t="shared" si="48"/>
        <v>246.17272191228034</v>
      </c>
      <c r="R95" s="83">
        <f t="shared" si="86"/>
        <v>160153.77949784827</v>
      </c>
      <c r="S95">
        <f t="shared" si="54"/>
        <v>400.1921782067314</v>
      </c>
      <c r="T95" s="9">
        <f t="shared" si="55"/>
        <v>784.37666928519354</v>
      </c>
      <c r="V95" s="18">
        <f t="shared" si="49"/>
        <v>995.30733705228022</v>
      </c>
      <c r="W95" s="50">
        <f t="shared" si="50"/>
        <v>161877.45767062326</v>
      </c>
      <c r="X95">
        <f t="shared" si="56"/>
        <v>402.33997771862448</v>
      </c>
      <c r="Y95" s="9">
        <f t="shared" si="57"/>
        <v>788.58635632850394</v>
      </c>
      <c r="Z95" s="19">
        <f t="shared" si="87"/>
        <v>0.40423692536036321</v>
      </c>
    </row>
    <row r="96" spans="1:26" x14ac:dyDescent="0.25">
      <c r="A96" t="str">
        <f>'rockfish release'!A95</f>
        <v>SC</v>
      </c>
      <c r="B96">
        <f>'rockfish release'!B95</f>
        <v>2007</v>
      </c>
      <c r="C96" t="str">
        <f>'rockfish release'!C95</f>
        <v>EASTSIDE</v>
      </c>
      <c r="D96">
        <f>'rockfish release'!D95</f>
        <v>2661</v>
      </c>
      <c r="E96">
        <f>[1]logbook_release_forR!$E115</f>
        <v>2611</v>
      </c>
      <c r="F96" s="91">
        <v>0.94230769199999997</v>
      </c>
      <c r="G96" s="91">
        <v>2.7272310000000001E-3</v>
      </c>
      <c r="H96" s="10">
        <f t="shared" si="51"/>
        <v>2460.3653838119999</v>
      </c>
      <c r="I96" s="8">
        <f t="shared" si="58"/>
        <v>18592.409168151</v>
      </c>
      <c r="J96">
        <f t="shared" si="52"/>
        <v>136.35398479014466</v>
      </c>
      <c r="K96" s="9">
        <f t="shared" si="53"/>
        <v>267.25381018868353</v>
      </c>
      <c r="M96" s="2">
        <f>'rockfish release'!O95</f>
        <v>998.54635709932472</v>
      </c>
      <c r="N96">
        <f>'rockfish release'!P95</f>
        <v>2639113.4727077819</v>
      </c>
      <c r="O96" s="32">
        <f t="shared" si="85"/>
        <v>0.89411764699999996</v>
      </c>
      <c r="P96" s="32">
        <f t="shared" si="85"/>
        <v>1.127039E-3</v>
      </c>
      <c r="Q96" s="18">
        <f t="shared" si="48"/>
        <v>892.81791923006995</v>
      </c>
      <c r="R96" s="83">
        <f t="shared" si="86"/>
        <v>2107979.0579519439</v>
      </c>
      <c r="S96">
        <f t="shared" si="54"/>
        <v>1451.8881010435839</v>
      </c>
      <c r="T96" s="9">
        <f t="shared" si="55"/>
        <v>2845.7006780454244</v>
      </c>
      <c r="V96" s="18">
        <f t="shared" si="49"/>
        <v>3353.1833030420698</v>
      </c>
      <c r="W96" s="50">
        <f t="shared" si="50"/>
        <v>2126571.4671200952</v>
      </c>
      <c r="X96">
        <f t="shared" si="56"/>
        <v>1458.2768828724177</v>
      </c>
      <c r="Y96" s="9">
        <f t="shared" si="57"/>
        <v>2858.2226904299387</v>
      </c>
      <c r="Z96" s="19">
        <f t="shared" si="87"/>
        <v>0.43489327933532351</v>
      </c>
    </row>
    <row r="97" spans="1:26" x14ac:dyDescent="0.25">
      <c r="A97" t="str">
        <f>'rockfish release'!A96</f>
        <v>SC</v>
      </c>
      <c r="B97">
        <f>'rockfish release'!B96</f>
        <v>2008</v>
      </c>
      <c r="C97" t="str">
        <f>'rockfish release'!C96</f>
        <v>EASTSIDE</v>
      </c>
      <c r="D97">
        <f>'rockfish release'!D96</f>
        <v>902</v>
      </c>
      <c r="E97">
        <f>[1]logbook_release_forR!$E116</f>
        <v>786</v>
      </c>
      <c r="F97" s="91">
        <v>0.94230769199999997</v>
      </c>
      <c r="G97" s="91">
        <v>2.7272310000000001E-3</v>
      </c>
      <c r="H97" s="10">
        <f t="shared" si="51"/>
        <v>740.65384591199995</v>
      </c>
      <c r="I97" s="8">
        <f t="shared" si="58"/>
        <v>1684.872402876</v>
      </c>
      <c r="J97">
        <f t="shared" si="52"/>
        <v>41.047197259691188</v>
      </c>
      <c r="K97" s="9">
        <f t="shared" si="53"/>
        <v>80.452506628994726</v>
      </c>
      <c r="M97" s="2">
        <f>'rockfish release'!O96</f>
        <v>338.47757012536294</v>
      </c>
      <c r="N97">
        <f>'rockfish release'!P96</f>
        <v>303236.44026658998</v>
      </c>
      <c r="O97" s="32">
        <f t="shared" si="85"/>
        <v>0.693333333</v>
      </c>
      <c r="P97" s="32">
        <f t="shared" si="85"/>
        <v>2.873273E-3</v>
      </c>
      <c r="Q97" s="18">
        <f t="shared" si="48"/>
        <v>234.67778184075911</v>
      </c>
      <c r="R97" s="83">
        <f t="shared" si="86"/>
        <v>145227.0273692609</v>
      </c>
      <c r="S97">
        <f t="shared" si="54"/>
        <v>381.08664023980282</v>
      </c>
      <c r="T97" s="9">
        <f t="shared" si="55"/>
        <v>746.9298148700135</v>
      </c>
      <c r="V97" s="18">
        <f t="shared" si="49"/>
        <v>975.331627752759</v>
      </c>
      <c r="W97" s="50">
        <f t="shared" si="50"/>
        <v>146911.89977213691</v>
      </c>
      <c r="X97">
        <f t="shared" si="56"/>
        <v>383.29088141010726</v>
      </c>
      <c r="Y97" s="9">
        <f t="shared" si="57"/>
        <v>751.25012756381022</v>
      </c>
      <c r="Z97" s="19">
        <f t="shared" si="87"/>
        <v>0.39298518627273443</v>
      </c>
    </row>
    <row r="98" spans="1:26" x14ac:dyDescent="0.25">
      <c r="A98" t="str">
        <f>'rockfish release'!A97</f>
        <v>SC</v>
      </c>
      <c r="B98">
        <f>'rockfish release'!B97</f>
        <v>2009</v>
      </c>
      <c r="C98" t="str">
        <f>'rockfish release'!C97</f>
        <v>EASTSIDE</v>
      </c>
      <c r="D98">
        <f>'rockfish release'!D97</f>
        <v>637</v>
      </c>
      <c r="E98">
        <f>[1]logbook_release_forR!$E117</f>
        <v>604</v>
      </c>
      <c r="F98" s="13">
        <f>IF([2]species_comp_Region2_forR!$G126&gt;49,[2]species_comp_Region2_forR!$AD126,[2]species_comp_Region2_forR!$AF126)</f>
        <v>1</v>
      </c>
      <c r="G98" s="13">
        <f>IF([2]species_comp_Region2_forR!$G126&gt;49,[2]species_comp_Region2_forR!$AE126,[2]species_comp_Region2_forR!$AG126)</f>
        <v>0</v>
      </c>
      <c r="H98" s="10">
        <f t="shared" si="51"/>
        <v>604</v>
      </c>
      <c r="I98" s="8">
        <f t="shared" si="58"/>
        <v>0</v>
      </c>
      <c r="J98">
        <f t="shared" si="52"/>
        <v>0</v>
      </c>
      <c r="K98" s="9">
        <f t="shared" si="53"/>
        <v>0</v>
      </c>
      <c r="M98" s="2">
        <f>'rockfish release'!O97</f>
        <v>239.03571193997368</v>
      </c>
      <c r="N98">
        <f>'rockfish release'!P97</f>
        <v>151233.21312399392</v>
      </c>
      <c r="O98" s="32">
        <f t="shared" si="85"/>
        <v>0.55882352899999999</v>
      </c>
      <c r="P98" s="32">
        <f t="shared" si="85"/>
        <v>3.6796979999999999E-3</v>
      </c>
      <c r="Q98" s="18">
        <f t="shared" si="48"/>
        <v>133.57878010332354</v>
      </c>
      <c r="R98" s="83">
        <f t="shared" si="86"/>
        <v>46881.431182803273</v>
      </c>
      <c r="S98">
        <f t="shared" si="54"/>
        <v>216.52120261721086</v>
      </c>
      <c r="T98" s="9">
        <f t="shared" si="55"/>
        <v>424.38155712973327</v>
      </c>
      <c r="V98" s="18">
        <f t="shared" si="49"/>
        <v>737.57878010332354</v>
      </c>
      <c r="W98" s="50">
        <f t="shared" si="50"/>
        <v>46881.431182803273</v>
      </c>
      <c r="X98">
        <f t="shared" si="56"/>
        <v>216.52120261721086</v>
      </c>
      <c r="Y98" s="9">
        <f t="shared" si="57"/>
        <v>424.38155712973327</v>
      </c>
      <c r="Z98" s="19">
        <f t="shared" si="87"/>
        <v>0.29355671347659912</v>
      </c>
    </row>
    <row r="99" spans="1:26" x14ac:dyDescent="0.25">
      <c r="A99" t="str">
        <f>'rockfish release'!A98</f>
        <v>SC</v>
      </c>
      <c r="B99">
        <f>'rockfish release'!B98</f>
        <v>2010</v>
      </c>
      <c r="C99" t="str">
        <f>'rockfish release'!C98</f>
        <v>EASTSIDE</v>
      </c>
      <c r="D99">
        <f>'rockfish release'!D98</f>
        <v>1209</v>
      </c>
      <c r="E99">
        <f>[1]logbook_release_forR!$E118</f>
        <v>1014</v>
      </c>
      <c r="F99" s="91">
        <v>0.94230769199999997</v>
      </c>
      <c r="G99" s="91">
        <v>2.7272310000000001E-3</v>
      </c>
      <c r="H99" s="10">
        <f t="shared" si="51"/>
        <v>955.499999688</v>
      </c>
      <c r="I99" s="8">
        <f t="shared" si="58"/>
        <v>2804.1280052760003</v>
      </c>
      <c r="J99">
        <f t="shared" si="52"/>
        <v>52.954017838838254</v>
      </c>
      <c r="K99" s="9">
        <f t="shared" si="53"/>
        <v>103.78987496412297</v>
      </c>
      <c r="M99" s="2">
        <f>'rockfish release'!O98</f>
        <v>453.6800247023989</v>
      </c>
      <c r="N99">
        <f>'rockfish release'!P98</f>
        <v>544779.70025382063</v>
      </c>
      <c r="O99" s="32">
        <f t="shared" si="85"/>
        <v>0.74806438500000005</v>
      </c>
      <c r="P99" s="32">
        <f t="shared" si="85"/>
        <v>6.3493509999999996E-3</v>
      </c>
      <c r="Q99" s="18">
        <f t="shared" si="48"/>
        <v>339.38186866578485</v>
      </c>
      <c r="R99" s="83">
        <f t="shared" si="86"/>
        <v>302706.7580492869</v>
      </c>
      <c r="S99">
        <f t="shared" si="54"/>
        <v>550.18792975608517</v>
      </c>
      <c r="T99" s="9">
        <f t="shared" si="55"/>
        <v>1078.368342321927</v>
      </c>
      <c r="V99" s="18">
        <f t="shared" si="49"/>
        <v>1294.8818683537847</v>
      </c>
      <c r="W99" s="50">
        <f t="shared" si="50"/>
        <v>305510.88605456293</v>
      </c>
      <c r="X99">
        <f t="shared" si="56"/>
        <v>552.73039183182516</v>
      </c>
      <c r="Y99" s="9">
        <f t="shared" si="57"/>
        <v>1083.3515679903774</v>
      </c>
      <c r="Z99" s="19">
        <f t="shared" si="87"/>
        <v>0.42685777393309626</v>
      </c>
    </row>
    <row r="100" spans="1:26" x14ac:dyDescent="0.25">
      <c r="A100" t="str">
        <f>'rockfish release'!A99</f>
        <v>SC</v>
      </c>
      <c r="B100">
        <f>'rockfish release'!B99</f>
        <v>2011</v>
      </c>
      <c r="C100" t="str">
        <f>'rockfish release'!C99</f>
        <v>EASTSIDE</v>
      </c>
      <c r="D100">
        <f>'rockfish release'!D99</f>
        <v>491</v>
      </c>
      <c r="E100">
        <f>[1]logbook_release_forR!$E119</f>
        <v>489</v>
      </c>
      <c r="F100" s="91">
        <v>0.94230769199999997</v>
      </c>
      <c r="G100" s="91">
        <v>2.7272310000000001E-3</v>
      </c>
      <c r="H100" s="10">
        <f t="shared" si="51"/>
        <v>460.78846138799997</v>
      </c>
      <c r="I100" s="8">
        <f t="shared" si="58"/>
        <v>652.13820395100004</v>
      </c>
      <c r="J100">
        <f t="shared" si="52"/>
        <v>25.536996768433834</v>
      </c>
      <c r="K100" s="9">
        <f t="shared" si="53"/>
        <v>50.052513666130316</v>
      </c>
      <c r="M100" s="2">
        <f>'rockfish release'!O99</f>
        <v>71.087542087542033</v>
      </c>
      <c r="N100">
        <f>'rockfish release'!P99</f>
        <v>14775.888674929201</v>
      </c>
      <c r="O100" s="32">
        <f t="shared" si="85"/>
        <v>0.71830985899999999</v>
      </c>
      <c r="P100" s="32">
        <f t="shared" si="85"/>
        <v>2.890583E-3</v>
      </c>
      <c r="Q100" s="18">
        <f t="shared" si="48"/>
        <v>51.062882333558882</v>
      </c>
      <c r="R100" s="83">
        <f t="shared" si="86"/>
        <v>7595.7977459762069</v>
      </c>
      <c r="S100">
        <f t="shared" si="54"/>
        <v>87.153873958512065</v>
      </c>
      <c r="T100" s="9">
        <f t="shared" si="55"/>
        <v>170.82159295868365</v>
      </c>
      <c r="V100" s="18">
        <f t="shared" si="49"/>
        <v>511.85134372155886</v>
      </c>
      <c r="W100" s="50">
        <f t="shared" si="50"/>
        <v>8247.9359499272068</v>
      </c>
      <c r="X100">
        <f t="shared" si="56"/>
        <v>90.818147690465509</v>
      </c>
      <c r="Y100" s="9">
        <f t="shared" si="57"/>
        <v>178.00356947331238</v>
      </c>
      <c r="Z100" s="19">
        <f t="shared" si="87"/>
        <v>0.17743071070234315</v>
      </c>
    </row>
    <row r="101" spans="1:26" x14ac:dyDescent="0.25">
      <c r="A101" t="str">
        <f>'rockfish release'!A100</f>
        <v>SC</v>
      </c>
      <c r="B101">
        <f>'rockfish release'!B100</f>
        <v>2012</v>
      </c>
      <c r="C101" t="str">
        <f>'rockfish release'!C100</f>
        <v>EASTSIDE</v>
      </c>
      <c r="D101">
        <f>'rockfish release'!D100</f>
        <v>540</v>
      </c>
      <c r="E101">
        <f>[1]logbook_release_forR!$E120</f>
        <v>524</v>
      </c>
      <c r="F101" s="91">
        <v>0.94230769199999997</v>
      </c>
      <c r="G101" s="91">
        <v>2.7272310000000001E-3</v>
      </c>
      <c r="H101" s="10">
        <f t="shared" si="51"/>
        <v>493.76923060799999</v>
      </c>
      <c r="I101" s="8">
        <f t="shared" si="58"/>
        <v>748.83217905599997</v>
      </c>
      <c r="J101">
        <f t="shared" si="52"/>
        <v>27.364798173127461</v>
      </c>
      <c r="K101" s="9">
        <f t="shared" si="53"/>
        <v>53.635004419329825</v>
      </c>
      <c r="M101" s="2">
        <f>'rockfish release'!O100</f>
        <v>458.47058823529403</v>
      </c>
      <c r="N101">
        <f>'rockfish release'!P100</f>
        <v>1490481.068122806</v>
      </c>
      <c r="O101" s="32">
        <f t="shared" si="85"/>
        <v>0.74509803900000005</v>
      </c>
      <c r="P101" s="32">
        <f t="shared" si="85"/>
        <v>1.2495189999999999E-3</v>
      </c>
      <c r="Q101" s="18">
        <f t="shared" si="48"/>
        <v>341.60553623329406</v>
      </c>
      <c r="R101" s="83">
        <f t="shared" si="86"/>
        <v>825872.25440091488</v>
      </c>
      <c r="S101">
        <f t="shared" si="54"/>
        <v>908.77513962526223</v>
      </c>
      <c r="T101" s="9">
        <f t="shared" si="55"/>
        <v>1781.1992736655138</v>
      </c>
      <c r="V101" s="18">
        <f t="shared" si="49"/>
        <v>835.3747668412941</v>
      </c>
      <c r="W101" s="50">
        <f t="shared" si="50"/>
        <v>826621.0865799709</v>
      </c>
      <c r="X101">
        <f t="shared" si="56"/>
        <v>909.18704708105633</v>
      </c>
      <c r="Y101" s="9">
        <f t="shared" si="57"/>
        <v>1782.0066122788703</v>
      </c>
      <c r="Z101" s="19">
        <f t="shared" si="87"/>
        <v>1.08835828321564</v>
      </c>
    </row>
    <row r="102" spans="1:26" x14ac:dyDescent="0.25">
      <c r="A102" t="str">
        <f>'rockfish release'!A101</f>
        <v>SC</v>
      </c>
      <c r="B102">
        <f>'rockfish release'!B101</f>
        <v>2013</v>
      </c>
      <c r="C102" t="str">
        <f>'rockfish release'!C101</f>
        <v>EASTSIDE</v>
      </c>
      <c r="D102">
        <f>'rockfish release'!D101</f>
        <v>635</v>
      </c>
      <c r="E102">
        <f>[1]logbook_release_forR!$E121</f>
        <v>628</v>
      </c>
      <c r="F102" s="91">
        <v>0.94230769199999997</v>
      </c>
      <c r="G102" s="91">
        <v>2.7272310000000001E-3</v>
      </c>
      <c r="H102" s="10">
        <f t="shared" si="51"/>
        <v>591.76923057599993</v>
      </c>
      <c r="I102" s="8">
        <f t="shared" si="58"/>
        <v>1075.5762707040001</v>
      </c>
      <c r="J102">
        <f t="shared" si="52"/>
        <v>32.795979489931383</v>
      </c>
      <c r="K102" s="9">
        <f t="shared" si="53"/>
        <v>64.28011980026551</v>
      </c>
      <c r="M102" s="2">
        <f>'rockfish release'!O101</f>
        <v>47.370160528800739</v>
      </c>
      <c r="N102">
        <f>'rockfish release'!P101</f>
        <v>68725.118908531891</v>
      </c>
      <c r="O102" s="32">
        <f t="shared" si="85"/>
        <v>0.674846626</v>
      </c>
      <c r="P102" s="32">
        <f t="shared" si="85"/>
        <v>1.354498E-3</v>
      </c>
      <c r="Q102" s="18">
        <f t="shared" si="48"/>
        <v>31.967593005939555</v>
      </c>
      <c r="R102" s="83">
        <f t="shared" si="86"/>
        <v>31208.605412179611</v>
      </c>
      <c r="S102">
        <f t="shared" si="54"/>
        <v>176.65957492357896</v>
      </c>
      <c r="T102" s="9">
        <f t="shared" si="55"/>
        <v>346.25276685021475</v>
      </c>
      <c r="V102" s="18">
        <f t="shared" si="49"/>
        <v>623.73682358193946</v>
      </c>
      <c r="W102" s="50">
        <f t="shared" si="50"/>
        <v>32284.181682883613</v>
      </c>
      <c r="X102">
        <f t="shared" si="56"/>
        <v>179.67799443138165</v>
      </c>
      <c r="Y102" s="9">
        <f t="shared" si="57"/>
        <v>352.16886908550805</v>
      </c>
      <c r="Z102" s="19">
        <f t="shared" si="87"/>
        <v>0.28806699819251186</v>
      </c>
    </row>
    <row r="103" spans="1:26" x14ac:dyDescent="0.25">
      <c r="A103" t="str">
        <f>'rockfish release'!A102</f>
        <v>SC</v>
      </c>
      <c r="B103">
        <f>'rockfish release'!B102</f>
        <v>2014</v>
      </c>
      <c r="C103" t="str">
        <f>'rockfish release'!C102</f>
        <v>EASTSIDE</v>
      </c>
      <c r="D103">
        <f>'rockfish release'!D102</f>
        <v>835</v>
      </c>
      <c r="E103">
        <f>[1]logbook_release_forR!$E122</f>
        <v>825</v>
      </c>
      <c r="F103" s="91">
        <v>0.94230769199999997</v>
      </c>
      <c r="G103" s="91">
        <v>2.7272310000000001E-3</v>
      </c>
      <c r="H103" s="10">
        <f t="shared" si="51"/>
        <v>777.40384589999996</v>
      </c>
      <c r="I103" s="8">
        <f t="shared" si="58"/>
        <v>1856.2215993750001</v>
      </c>
      <c r="J103">
        <f t="shared" si="52"/>
        <v>43.083890253492662</v>
      </c>
      <c r="K103" s="9">
        <f t="shared" si="53"/>
        <v>84.444424896845618</v>
      </c>
      <c r="M103" s="2">
        <f>'rockfish release'!O102</f>
        <v>34.065210407966561</v>
      </c>
      <c r="N103">
        <f>'rockfish release'!P102</f>
        <v>3250.7424273281285</v>
      </c>
      <c r="O103" s="32">
        <f t="shared" si="85"/>
        <v>0.77777777800000003</v>
      </c>
      <c r="P103" s="32">
        <f t="shared" si="85"/>
        <v>1.382716E-3</v>
      </c>
      <c r="Q103" s="18">
        <f t="shared" si="48"/>
        <v>26.495163658210707</v>
      </c>
      <c r="R103" s="83">
        <f t="shared" si="86"/>
        <v>1963.6082099424093</v>
      </c>
      <c r="S103">
        <f t="shared" si="54"/>
        <v>44.312619082405966</v>
      </c>
      <c r="T103" s="9">
        <f t="shared" si="55"/>
        <v>86.852733401515692</v>
      </c>
      <c r="V103" s="18">
        <f t="shared" si="49"/>
        <v>803.89900955821065</v>
      </c>
      <c r="W103" s="50">
        <f t="shared" si="50"/>
        <v>3819.8298093174094</v>
      </c>
      <c r="X103">
        <f t="shared" si="56"/>
        <v>61.804771735824808</v>
      </c>
      <c r="Y103" s="9">
        <f t="shared" si="57"/>
        <v>121.13735260221662</v>
      </c>
      <c r="Z103" s="19">
        <f t="shared" si="87"/>
        <v>7.6881263692301513E-2</v>
      </c>
    </row>
    <row r="104" spans="1:26" x14ac:dyDescent="0.25">
      <c r="A104" t="str">
        <f>'rockfish release'!A103</f>
        <v>SC</v>
      </c>
      <c r="B104">
        <f>'rockfish release'!B103</f>
        <v>2015</v>
      </c>
      <c r="C104" t="str">
        <f>'rockfish release'!C103</f>
        <v>EASTSIDE</v>
      </c>
      <c r="D104">
        <f>'rockfish release'!D103</f>
        <v>769</v>
      </c>
      <c r="E104">
        <f>[1]logbook_release_forR!$E123</f>
        <v>758</v>
      </c>
      <c r="F104" s="91">
        <v>0.94230769199999997</v>
      </c>
      <c r="G104" s="91">
        <v>2.7272310000000001E-3</v>
      </c>
      <c r="H104" s="10">
        <f t="shared" si="51"/>
        <v>714.26923053600001</v>
      </c>
      <c r="I104" s="8">
        <f t="shared" si="58"/>
        <v>1566.9687522839999</v>
      </c>
      <c r="J104">
        <f t="shared" si="52"/>
        <v>39.584956135936288</v>
      </c>
      <c r="K104" s="9">
        <f t="shared" si="53"/>
        <v>77.586514026435125</v>
      </c>
      <c r="M104" s="2">
        <f>'rockfish release'!O103</f>
        <v>51.545289855072497</v>
      </c>
      <c r="N104">
        <f>'rockfish release'!P103</f>
        <v>68872.735103343221</v>
      </c>
      <c r="O104" s="32">
        <f t="shared" si="85"/>
        <v>0.73947368400000002</v>
      </c>
      <c r="P104" s="32">
        <f t="shared" si="85"/>
        <v>5.0831800000000001E-4</v>
      </c>
      <c r="Q104" s="18">
        <f t="shared" si="48"/>
        <v>38.116385381978283</v>
      </c>
      <c r="R104" s="83">
        <f t="shared" si="86"/>
        <v>37627.421871427665</v>
      </c>
      <c r="S104">
        <f t="shared" si="54"/>
        <v>193.97789016129562</v>
      </c>
      <c r="T104" s="9">
        <f t="shared" si="55"/>
        <v>380.19666471613942</v>
      </c>
      <c r="V104" s="18">
        <f t="shared" si="49"/>
        <v>752.38561591797827</v>
      </c>
      <c r="W104" s="50">
        <f t="shared" si="50"/>
        <v>39194.390623711668</v>
      </c>
      <c r="X104">
        <f t="shared" si="56"/>
        <v>197.97573241110049</v>
      </c>
      <c r="Y104" s="9">
        <f t="shared" si="57"/>
        <v>388.03243552575697</v>
      </c>
      <c r="Z104" s="19">
        <f t="shared" si="87"/>
        <v>0.26313067158992964</v>
      </c>
    </row>
    <row r="105" spans="1:26" x14ac:dyDescent="0.25">
      <c r="A105" t="str">
        <f>'rockfish release'!A104</f>
        <v>SC</v>
      </c>
      <c r="B105">
        <f>'rockfish release'!B104</f>
        <v>2016</v>
      </c>
      <c r="C105" t="str">
        <f>'rockfish release'!C104</f>
        <v>EASTSIDE</v>
      </c>
      <c r="D105">
        <f>'rockfish release'!D104</f>
        <v>1006</v>
      </c>
      <c r="E105">
        <f>[1]logbook_release_forR!$E124</f>
        <v>996</v>
      </c>
      <c r="F105" s="13">
        <f>IF([2]species_comp_Region2_forR!$G133&gt;49,[2]species_comp_Region2_forR!$AD133,[2]species_comp_Region2_forR!$AF133)</f>
        <v>0.90384615400000001</v>
      </c>
      <c r="G105" s="13">
        <f>IF([2]species_comp_Region2_forR!$G133&gt;49,[2]species_comp_Region2_forR!$AE133,[2]species_comp_Region2_forR!$AG133)</f>
        <v>1.704084E-3</v>
      </c>
      <c r="H105" s="10">
        <f t="shared" si="51"/>
        <v>900.23076938400004</v>
      </c>
      <c r="I105" s="8">
        <f t="shared" si="58"/>
        <v>1690.478593344</v>
      </c>
      <c r="J105">
        <f t="shared" si="52"/>
        <v>41.115430112598844</v>
      </c>
      <c r="K105" s="9">
        <f t="shared" si="53"/>
        <v>80.586243020693729</v>
      </c>
      <c r="M105" s="2">
        <f>'rockfish release'!O104</f>
        <v>738.60291734197722</v>
      </c>
      <c r="N105">
        <f>'rockfish release'!P104</f>
        <v>1565888.8041370797</v>
      </c>
      <c r="O105" s="32">
        <f t="shared" si="85"/>
        <v>0.83437499999999998</v>
      </c>
      <c r="P105" s="32">
        <f t="shared" si="85"/>
        <v>4.3320799999999998E-4</v>
      </c>
      <c r="Q105" s="18">
        <f t="shared" si="48"/>
        <v>616.27180915721226</v>
      </c>
      <c r="R105" s="83">
        <f t="shared" si="86"/>
        <v>1089701.0109532331</v>
      </c>
      <c r="S105">
        <f t="shared" si="54"/>
        <v>1043.8874512864081</v>
      </c>
      <c r="T105" s="9">
        <f t="shared" si="55"/>
        <v>2046.0194045213598</v>
      </c>
      <c r="V105" s="18">
        <f t="shared" si="49"/>
        <v>1516.5025785412122</v>
      </c>
      <c r="W105" s="50">
        <f t="shared" si="50"/>
        <v>1091391.4895465772</v>
      </c>
      <c r="X105">
        <f t="shared" si="56"/>
        <v>1044.696840976643</v>
      </c>
      <c r="Y105" s="9">
        <f t="shared" si="57"/>
        <v>2047.6058083142202</v>
      </c>
      <c r="Z105" s="19">
        <f t="shared" si="87"/>
        <v>0.68888563445871687</v>
      </c>
    </row>
    <row r="106" spans="1:26" x14ac:dyDescent="0.25">
      <c r="A106" t="str">
        <f>'rockfish release'!A105</f>
        <v>SC</v>
      </c>
      <c r="B106">
        <f>'rockfish release'!B105</f>
        <v>2017</v>
      </c>
      <c r="C106" t="str">
        <f>'rockfish release'!C105</f>
        <v>EASTSIDE</v>
      </c>
      <c r="D106">
        <f>'rockfish release'!D105</f>
        <v>745</v>
      </c>
      <c r="E106">
        <f>[1]logbook_release_forR!$E125</f>
        <v>745</v>
      </c>
      <c r="F106" s="13">
        <f>IF([2]species_comp_Region2_forR!$G134&gt;49,[2]species_comp_Region2_forR!$AD134,[2]species_comp_Region2_forR!$AF134)</f>
        <v>0.92307692299999999</v>
      </c>
      <c r="G106" s="13">
        <f>IF([2]species_comp_Region2_forR!$G134&gt;49,[2]species_comp_Region2_forR!$AE134,[2]species_comp_Region2_forR!$AG134)</f>
        <v>6.1211999999999996E-4</v>
      </c>
      <c r="H106" s="10">
        <f t="shared" si="51"/>
        <v>687.69230763500002</v>
      </c>
      <c r="I106" s="8">
        <f t="shared" si="58"/>
        <v>339.74190299999998</v>
      </c>
      <c r="J106">
        <f t="shared" si="52"/>
        <v>18.432088948353087</v>
      </c>
      <c r="K106" s="9">
        <f t="shared" si="53"/>
        <v>36.126894338772047</v>
      </c>
      <c r="M106" s="2">
        <f>'rockfish release'!O105</f>
        <v>2528.141304347826</v>
      </c>
      <c r="N106">
        <f>'rockfish release'!P105</f>
        <v>60137626.14791777</v>
      </c>
      <c r="O106" s="32">
        <f t="shared" si="85"/>
        <v>0.71515151499999996</v>
      </c>
      <c r="P106" s="32">
        <f t="shared" si="85"/>
        <v>6.1917899999999998E-4</v>
      </c>
      <c r="Q106" s="18">
        <f t="shared" si="48"/>
        <v>1808.0040839384237</v>
      </c>
      <c r="R106" s="83">
        <f t="shared" si="86"/>
        <v>30723610.640406389</v>
      </c>
      <c r="S106">
        <f t="shared" si="54"/>
        <v>5542.888294058107</v>
      </c>
      <c r="T106" s="9">
        <f t="shared" si="55"/>
        <v>10864.06105635389</v>
      </c>
      <c r="V106" s="18">
        <f t="shared" si="49"/>
        <v>2495.6963915734236</v>
      </c>
      <c r="W106" s="50">
        <f t="shared" si="50"/>
        <v>30723950.382309388</v>
      </c>
      <c r="X106">
        <f t="shared" si="56"/>
        <v>5542.9189406222949</v>
      </c>
      <c r="Y106" s="9">
        <f t="shared" si="57"/>
        <v>10864.121123619698</v>
      </c>
      <c r="Z106" s="19">
        <f t="shared" si="87"/>
        <v>2.2209908862863466</v>
      </c>
    </row>
    <row r="107" spans="1:26" x14ac:dyDescent="0.25">
      <c r="A107" t="str">
        <f>'rockfish release'!A106</f>
        <v>SC</v>
      </c>
      <c r="B107">
        <f>'rockfish release'!B106</f>
        <v>2018</v>
      </c>
      <c r="C107" t="str">
        <f>'rockfish release'!C106</f>
        <v>EASTSIDE</v>
      </c>
      <c r="D107">
        <f>'rockfish release'!D106</f>
        <v>730</v>
      </c>
      <c r="E107">
        <f>[1]logbook_release_forR!$E126</f>
        <v>659</v>
      </c>
      <c r="F107" s="91">
        <v>0.94230769199999997</v>
      </c>
      <c r="G107" s="91">
        <v>2.7272310000000001E-3</v>
      </c>
      <c r="H107" s="10">
        <f t="shared" si="51"/>
        <v>620.98076902799994</v>
      </c>
      <c r="I107" s="8">
        <f t="shared" si="58"/>
        <v>1184.3846059110001</v>
      </c>
      <c r="J107">
        <f t="shared" si="52"/>
        <v>34.414889305517171</v>
      </c>
      <c r="K107" s="9">
        <f t="shared" si="53"/>
        <v>67.453183038813648</v>
      </c>
      <c r="M107" s="2">
        <f>'rockfish release'!O106</f>
        <v>218.11574697173626</v>
      </c>
      <c r="N107">
        <f>'rockfish release'!P106</f>
        <v>204519.58191929138</v>
      </c>
      <c r="O107" s="32">
        <f t="shared" si="85"/>
        <v>0.75919732399999995</v>
      </c>
      <c r="P107" s="32">
        <f t="shared" si="85"/>
        <v>6.13479E-4</v>
      </c>
      <c r="Q107" s="18">
        <f t="shared" si="48"/>
        <v>165.59289142320327</v>
      </c>
      <c r="R107" s="83">
        <f t="shared" si="86"/>
        <v>117784.83206240044</v>
      </c>
      <c r="S107">
        <f t="shared" si="54"/>
        <v>343.19794880272877</v>
      </c>
      <c r="T107" s="9">
        <f t="shared" si="55"/>
        <v>672.66797965334843</v>
      </c>
      <c r="V107" s="18">
        <f>Q107+H107</f>
        <v>786.57366045120318</v>
      </c>
      <c r="W107" s="50">
        <f t="shared" si="50"/>
        <v>118969.21666831145</v>
      </c>
      <c r="X107">
        <f t="shared" si="56"/>
        <v>344.91914511710053</v>
      </c>
      <c r="Y107" s="9">
        <f t="shared" si="57"/>
        <v>676.04152442951704</v>
      </c>
      <c r="Z107" s="19">
        <f t="shared" si="87"/>
        <v>0.43850838447761414</v>
      </c>
    </row>
    <row r="108" spans="1:26" x14ac:dyDescent="0.25">
      <c r="A108" t="str">
        <f>'rockfish release'!A107</f>
        <v>SC</v>
      </c>
      <c r="B108">
        <f>'rockfish release'!B107</f>
        <v>2019</v>
      </c>
      <c r="C108" t="str">
        <f>'rockfish release'!C107</f>
        <v>EASTSIDE</v>
      </c>
      <c r="D108">
        <f>'rockfish release'!D107</f>
        <v>675</v>
      </c>
      <c r="E108">
        <f>[1]logbook_release_forR!$E127</f>
        <v>675</v>
      </c>
      <c r="F108" s="37">
        <f>IF([2]species_comp_Region2_forR!$G136&gt;49,[2]species_comp_Region2_forR!$AD136,[2]species_comp_Region2_forR!$AF136)</f>
        <v>0.94230769199999997</v>
      </c>
      <c r="G108" s="37">
        <f>IF([2]species_comp_Region2_forR!$G136&gt;49,[2]species_comp_Region2_forR!$AE136,[2]species_comp_Region2_forR!$AG136)</f>
        <v>2.7314359999999998E-3</v>
      </c>
      <c r="H108" s="10">
        <f t="shared" ref="H108" si="88">E108*F108</f>
        <v>636.05769209999994</v>
      </c>
      <c r="I108" s="8">
        <f t="shared" ref="I108" si="89">(E108^2)*G108</f>
        <v>1244.5105274999999</v>
      </c>
      <c r="J108">
        <f t="shared" ref="J108" si="90">SQRT(I108)</f>
        <v>35.277620774366291</v>
      </c>
      <c r="K108" s="9">
        <f t="shared" ref="K108" si="91">(1.96*J108)</f>
        <v>69.144136717757931</v>
      </c>
      <c r="M108" s="2">
        <f>'rockfish release'!O107</f>
        <v>437.38789237668175</v>
      </c>
      <c r="N108">
        <f>'rockfish release'!P107</f>
        <v>2196614.6727796867</v>
      </c>
      <c r="O108" s="32">
        <f t="shared" si="85"/>
        <v>0.79583333300000003</v>
      </c>
      <c r="P108" s="32">
        <f t="shared" si="85"/>
        <v>6.7984399999999998E-4</v>
      </c>
      <c r="Q108" s="18">
        <f t="shared" ref="Q108" si="92">M108*O108</f>
        <v>348.08786420397996</v>
      </c>
      <c r="R108" s="83">
        <f t="shared" ref="R108" si="93">(M108^2)*P108+(O108^2)*N108-(P108*N108)</f>
        <v>1389864.1316712799</v>
      </c>
      <c r="S108">
        <f t="shared" ref="S108" si="94">SQRT(R108)</f>
        <v>1178.9249898408634</v>
      </c>
      <c r="T108" s="9">
        <f t="shared" ref="T108" si="95">(1.96*S108)</f>
        <v>2310.6929800880921</v>
      </c>
      <c r="V108" s="18">
        <f t="shared" ref="V108" si="96">Q108+H108</f>
        <v>984.1455563039799</v>
      </c>
      <c r="W108" s="50">
        <f t="shared" ref="W108" si="97">R108+I108</f>
        <v>1391108.6421987799</v>
      </c>
      <c r="X108">
        <f t="shared" ref="X108" si="98">SQRT(W108)</f>
        <v>1179.4526875626593</v>
      </c>
      <c r="Y108" s="9">
        <f t="shared" ref="Y108" si="99">(1.96*X108)</f>
        <v>2311.7272676228122</v>
      </c>
      <c r="Z108" s="19">
        <f t="shared" si="87"/>
        <v>1.1984535011184398</v>
      </c>
    </row>
    <row r="109" spans="1:26" x14ac:dyDescent="0.25">
      <c r="A109" t="str">
        <f>'rockfish release'!A108</f>
        <v>SC</v>
      </c>
      <c r="B109">
        <f>'rockfish release'!B108</f>
        <v>1999</v>
      </c>
      <c r="C109" t="str">
        <f>'rockfish release'!C108</f>
        <v>NG</v>
      </c>
      <c r="D109">
        <f>'rockfish release'!D108</f>
        <v>3209</v>
      </c>
      <c r="E109">
        <f>[1]logbook_release_forR!$E149</f>
        <v>3084</v>
      </c>
      <c r="F109" s="13">
        <f>IF([2]species_comp_Region2_forR!$G170&gt;49,[2]species_comp_Region2_forR!$AD170,[2]species_comp_Region2_forR!$AF170)</f>
        <v>0.93184353799999997</v>
      </c>
      <c r="G109" s="13">
        <f>IF([2]species_comp_Region2_forR!$G170&gt;49,[2]species_comp_Region2_forR!$AE170,[2]species_comp_Region2_forR!$AG170)</f>
        <v>2.6463000000000002E-4</v>
      </c>
      <c r="H109" s="10">
        <f t="shared" si="51"/>
        <v>2873.8054711919999</v>
      </c>
      <c r="I109" s="8">
        <f t="shared" si="58"/>
        <v>2516.9107492800003</v>
      </c>
      <c r="J109">
        <f t="shared" si="52"/>
        <v>50.168822482494051</v>
      </c>
      <c r="K109" s="9">
        <f t="shared" si="53"/>
        <v>98.330892065688332</v>
      </c>
      <c r="M109" s="2">
        <f>'rockfish release'!O108</f>
        <v>3707.3175962775076</v>
      </c>
      <c r="N109">
        <f>'rockfish release'!P108</f>
        <v>2137459.1917773169</v>
      </c>
      <c r="O109">
        <f>IF([2]species_comp_Region2_forR!$D197&gt;49,[2]species_comp_Region2_forR!$N197,[2]species_comp_Region2_forR!$P197)</f>
        <v>0.57976282899999998</v>
      </c>
      <c r="P109">
        <f>IF([2]species_comp_Region2_forR!$D197&gt;49,[2]species_comp_Region2_forR!$O197,[2]species_comp_Region2_forR!$Q197)</f>
        <v>1.624253E-3</v>
      </c>
      <c r="Q109" s="18">
        <f t="shared" si="48"/>
        <v>2149.3649376193275</v>
      </c>
      <c r="R109" s="83">
        <f>(M109^2)*P109+(O109^2)*N109-(P109*N109)</f>
        <v>737305.6277633697</v>
      </c>
      <c r="S109">
        <f t="shared" si="54"/>
        <v>858.66502651695885</v>
      </c>
      <c r="T109" s="9">
        <f t="shared" si="55"/>
        <v>1682.9834519732392</v>
      </c>
      <c r="V109" s="18">
        <f t="shared" si="49"/>
        <v>5023.1704088113274</v>
      </c>
      <c r="W109" s="50">
        <f t="shared" si="50"/>
        <v>739822.53851264971</v>
      </c>
      <c r="X109">
        <f t="shared" si="56"/>
        <v>860.12937312514202</v>
      </c>
      <c r="Y109" s="9">
        <f t="shared" si="57"/>
        <v>1685.8535713252784</v>
      </c>
      <c r="Z109" s="19">
        <f>X109/V109</f>
        <v>0.1712323698229225</v>
      </c>
    </row>
    <row r="110" spans="1:26" x14ac:dyDescent="0.25">
      <c r="A110" t="str">
        <f>'rockfish release'!A109</f>
        <v>SC</v>
      </c>
      <c r="B110">
        <f>'rockfish release'!B109</f>
        <v>2000</v>
      </c>
      <c r="C110" t="str">
        <f>'rockfish release'!C109</f>
        <v>NG</v>
      </c>
      <c r="D110">
        <f>'rockfish release'!D109</f>
        <v>6487</v>
      </c>
      <c r="E110">
        <f>[1]logbook_release_forR!$E150</f>
        <v>5410</v>
      </c>
      <c r="F110" s="13">
        <f>IF([2]species_comp_Region2_forR!$G171&gt;49,[2]species_comp_Region2_forR!$AD171,[2]species_comp_Region2_forR!$AF171)</f>
        <v>0.87924992300000004</v>
      </c>
      <c r="G110" s="13">
        <f>IF([2]species_comp_Region2_forR!$G171&gt;49,[2]species_comp_Region2_forR!$AE171,[2]species_comp_Region2_forR!$AG171)</f>
        <v>1.083362E-3</v>
      </c>
      <c r="H110" s="10">
        <f t="shared" si="51"/>
        <v>4756.7420834300001</v>
      </c>
      <c r="I110" s="8">
        <f t="shared" si="58"/>
        <v>31707.947352200001</v>
      </c>
      <c r="J110">
        <f t="shared" si="52"/>
        <v>178.06725513749012</v>
      </c>
      <c r="K110" s="9">
        <f t="shared" si="53"/>
        <v>349.01182006948062</v>
      </c>
      <c r="M110" s="2">
        <f>'rockfish release'!O109</f>
        <v>7494.3500302437496</v>
      </c>
      <c r="N110">
        <f>'rockfish release'!P109</f>
        <v>8734663.8024410233</v>
      </c>
      <c r="O110">
        <f>IF([2]species_comp_Region2_forR!$D198&gt;49,[2]species_comp_Region2_forR!$N198,[2]species_comp_Region2_forR!$P198)</f>
        <v>0.74264705900000005</v>
      </c>
      <c r="P110">
        <f>IF([2]species_comp_Region2_forR!$D198&gt;49,[2]species_comp_Region2_forR!$O198,[2]species_comp_Region2_forR!$Q198)</f>
        <v>1.4157219999999999E-3</v>
      </c>
      <c r="Q110" s="18">
        <f t="shared" si="48"/>
        <v>5565.657009077082</v>
      </c>
      <c r="R110" s="83">
        <f t="shared" ref="R110:R128" si="100">(M110^2)*P110+(O110^2)*N110-(P110*N110)</f>
        <v>4884531.0037436504</v>
      </c>
      <c r="S110">
        <f t="shared" si="54"/>
        <v>2210.09751000802</v>
      </c>
      <c r="T110" s="9">
        <f t="shared" si="55"/>
        <v>4331.7911196157193</v>
      </c>
      <c r="V110" s="18">
        <f t="shared" si="49"/>
        <v>10322.399092507083</v>
      </c>
      <c r="W110" s="50">
        <f t="shared" si="50"/>
        <v>4916238.9510958502</v>
      </c>
      <c r="X110">
        <f t="shared" si="56"/>
        <v>2217.2593332977199</v>
      </c>
      <c r="Y110" s="9">
        <f t="shared" si="57"/>
        <v>4345.8282932635311</v>
      </c>
      <c r="Z110" s="19">
        <f t="shared" ref="Z110:Z129" si="101">X110/V110</f>
        <v>0.21480077581065474</v>
      </c>
    </row>
    <row r="111" spans="1:26" x14ac:dyDescent="0.25">
      <c r="A111" t="str">
        <f>'rockfish release'!A110</f>
        <v>SC</v>
      </c>
      <c r="B111">
        <f>'rockfish release'!B110</f>
        <v>2001</v>
      </c>
      <c r="C111" t="str">
        <f>'rockfish release'!C110</f>
        <v>NG</v>
      </c>
      <c r="D111">
        <f>'rockfish release'!D110</f>
        <v>5305</v>
      </c>
      <c r="E111">
        <f>[1]logbook_release_forR!$E151</f>
        <v>5021</v>
      </c>
      <c r="F111" s="13">
        <f>IF([2]species_comp_Region2_forR!$G172&gt;49,[2]species_comp_Region2_forR!$AD172,[2]species_comp_Region2_forR!$AF172)</f>
        <v>0.91030543200000003</v>
      </c>
      <c r="G111" s="13">
        <f>IF([2]species_comp_Region2_forR!$G172&gt;49,[2]species_comp_Region2_forR!$AE172,[2]species_comp_Region2_forR!$AG172)</f>
        <v>5.0400900000000003E-4</v>
      </c>
      <c r="H111" s="10">
        <f t="shared" si="51"/>
        <v>4570.6435740719999</v>
      </c>
      <c r="I111" s="8">
        <f t="shared" si="58"/>
        <v>12706.289157969</v>
      </c>
      <c r="J111">
        <f t="shared" si="52"/>
        <v>112.7221768684805</v>
      </c>
      <c r="K111" s="9">
        <f t="shared" si="53"/>
        <v>220.93546666222178</v>
      </c>
      <c r="M111" s="2">
        <f>'rockfish release'!O110</f>
        <v>6128.8002020106505</v>
      </c>
      <c r="N111">
        <f>'rockfish release'!P110</f>
        <v>5841564.4717163835</v>
      </c>
      <c r="O111">
        <f>IF([2]species_comp_Region2_forR!$D199&gt;49,[2]species_comp_Region2_forR!$N199,[2]species_comp_Region2_forR!$P199)</f>
        <v>0.73493975899999997</v>
      </c>
      <c r="P111">
        <f>IF([2]species_comp_Region2_forR!$D199&gt;49,[2]species_comp_Region2_forR!$O199,[2]species_comp_Region2_forR!$Q199)</f>
        <v>1.1806259999999999E-3</v>
      </c>
      <c r="Q111" s="18">
        <f t="shared" si="48"/>
        <v>4504.2989434248584</v>
      </c>
      <c r="R111" s="83">
        <f t="shared" si="100"/>
        <v>3192692.0899516726</v>
      </c>
      <c r="S111">
        <f t="shared" si="54"/>
        <v>1786.8105915154165</v>
      </c>
      <c r="T111" s="9">
        <f t="shared" si="55"/>
        <v>3502.1487593702163</v>
      </c>
      <c r="V111" s="18">
        <f t="shared" si="49"/>
        <v>9074.9425174968583</v>
      </c>
      <c r="W111" s="50">
        <f t="shared" si="50"/>
        <v>3205398.3791096415</v>
      </c>
      <c r="X111">
        <f t="shared" si="56"/>
        <v>1790.3626389951398</v>
      </c>
      <c r="Y111" s="9">
        <f t="shared" si="57"/>
        <v>3509.1107724304738</v>
      </c>
      <c r="Z111" s="19">
        <f t="shared" si="101"/>
        <v>0.1972863889267891</v>
      </c>
    </row>
    <row r="112" spans="1:26" x14ac:dyDescent="0.25">
      <c r="A112" t="str">
        <f>'rockfish release'!A111</f>
        <v>SC</v>
      </c>
      <c r="B112">
        <f>'rockfish release'!B111</f>
        <v>2002</v>
      </c>
      <c r="C112" t="str">
        <f>'rockfish release'!C111</f>
        <v>NG</v>
      </c>
      <c r="D112">
        <f>'rockfish release'!D111</f>
        <v>3882</v>
      </c>
      <c r="E112">
        <f>[1]logbook_release_forR!$E152</f>
        <v>3608</v>
      </c>
      <c r="F112" s="13">
        <f>IF([2]species_comp_Region2_forR!$G173&gt;49,[2]species_comp_Region2_forR!$AD173,[2]species_comp_Region2_forR!$AF173)</f>
        <v>0.88527489999999998</v>
      </c>
      <c r="G112" s="13">
        <f>IF([2]species_comp_Region2_forR!$G173&gt;49,[2]species_comp_Region2_forR!$AE173,[2]species_comp_Region2_forR!$AG173)</f>
        <v>4.83635E-4</v>
      </c>
      <c r="H112" s="10">
        <f t="shared" si="51"/>
        <v>3194.0718391999999</v>
      </c>
      <c r="I112" s="8">
        <f t="shared" si="58"/>
        <v>6295.7979286399996</v>
      </c>
      <c r="J112">
        <f t="shared" si="52"/>
        <v>79.346064355076862</v>
      </c>
      <c r="K112" s="9">
        <f t="shared" si="53"/>
        <v>155.51828613595066</v>
      </c>
      <c r="M112" s="2">
        <f>'rockfish release'!O111</f>
        <v>4484.8260856183497</v>
      </c>
      <c r="N112">
        <f>'rockfish release'!P111</f>
        <v>3128019.5583049804</v>
      </c>
      <c r="O112">
        <f>IF([2]species_comp_Region2_forR!$D200&gt;49,[2]species_comp_Region2_forR!$N200,[2]species_comp_Region2_forR!$P200)</f>
        <v>0.75615469700000004</v>
      </c>
      <c r="P112">
        <f>IF([2]species_comp_Region2_forR!$D200&gt;49,[2]species_comp_Region2_forR!$O200,[2]species_comp_Region2_forR!$Q200)</f>
        <v>6.6325499999999996E-4</v>
      </c>
      <c r="Q112" s="18">
        <f t="shared" si="48"/>
        <v>3391.2223098684394</v>
      </c>
      <c r="R112" s="83">
        <f t="shared" si="100"/>
        <v>1799773.3250173847</v>
      </c>
      <c r="S112">
        <f t="shared" si="54"/>
        <v>1341.5563070618336</v>
      </c>
      <c r="T112" s="9">
        <f t="shared" si="55"/>
        <v>2629.4503618411941</v>
      </c>
      <c r="V112" s="18">
        <f t="shared" si="49"/>
        <v>6585.2941490684389</v>
      </c>
      <c r="W112" s="50">
        <f t="shared" si="50"/>
        <v>1806069.1229460246</v>
      </c>
      <c r="X112">
        <f t="shared" si="56"/>
        <v>1343.9007117142339</v>
      </c>
      <c r="Y112" s="9">
        <f t="shared" si="57"/>
        <v>2634.0453949598987</v>
      </c>
      <c r="Z112" s="19">
        <f t="shared" si="101"/>
        <v>0.20407603385557851</v>
      </c>
    </row>
    <row r="113" spans="1:26" x14ac:dyDescent="0.25">
      <c r="A113" t="str">
        <f>'rockfish release'!A112</f>
        <v>SC</v>
      </c>
      <c r="B113">
        <f>'rockfish release'!B112</f>
        <v>2003</v>
      </c>
      <c r="C113" t="str">
        <f>'rockfish release'!C112</f>
        <v>NG</v>
      </c>
      <c r="D113">
        <f>'rockfish release'!D112</f>
        <v>4229</v>
      </c>
      <c r="E113">
        <f>[1]logbook_release_forR!$E153</f>
        <v>3621</v>
      </c>
      <c r="F113" s="13">
        <f>IF([2]species_comp_Region2_forR!$G174&gt;49,[2]species_comp_Region2_forR!$AD174,[2]species_comp_Region2_forR!$AF174)</f>
        <v>0.892801917</v>
      </c>
      <c r="G113" s="13">
        <f>IF([2]species_comp_Region2_forR!$G174&gt;49,[2]species_comp_Region2_forR!$AE174,[2]species_comp_Region2_forR!$AG174)</f>
        <v>1.9027200000000001E-4</v>
      </c>
      <c r="H113" s="10">
        <f t="shared" si="51"/>
        <v>3232.835741457</v>
      </c>
      <c r="I113" s="8">
        <f t="shared" si="58"/>
        <v>2494.7781563520002</v>
      </c>
      <c r="J113">
        <f t="shared" si="52"/>
        <v>49.947754267354206</v>
      </c>
      <c r="K113" s="9">
        <f t="shared" si="53"/>
        <v>97.897598364014243</v>
      </c>
      <c r="M113" s="2">
        <f>'rockfish release'!O112</f>
        <v>4885.7108490674909</v>
      </c>
      <c r="N113">
        <f>'rockfish release'!P112</f>
        <v>3712220.5286072767</v>
      </c>
      <c r="O113">
        <f>IF([2]species_comp_Region2_forR!$D201&gt;49,[2]species_comp_Region2_forR!$N201,[2]species_comp_Region2_forR!$P201)</f>
        <v>0.80010162399999996</v>
      </c>
      <c r="P113">
        <f>IF([2]species_comp_Region2_forR!$D201&gt;49,[2]species_comp_Region2_forR!$O201,[2]species_comp_Region2_forR!$Q201)</f>
        <v>5.2267700000000004E-4</v>
      </c>
      <c r="Q113" s="18">
        <f t="shared" si="48"/>
        <v>3909.0651847333183</v>
      </c>
      <c r="R113" s="83">
        <f t="shared" si="100"/>
        <v>2386960.8745823423</v>
      </c>
      <c r="S113">
        <f t="shared" si="54"/>
        <v>1544.9792472982742</v>
      </c>
      <c r="T113" s="9">
        <f t="shared" si="55"/>
        <v>3028.1593247046176</v>
      </c>
      <c r="V113" s="18">
        <f t="shared" si="49"/>
        <v>7141.9009261903184</v>
      </c>
      <c r="W113" s="50">
        <f t="shared" si="50"/>
        <v>2389455.6527386946</v>
      </c>
      <c r="X113">
        <f t="shared" si="56"/>
        <v>1545.7864188621579</v>
      </c>
      <c r="Y113" s="9">
        <f t="shared" si="57"/>
        <v>3029.7413809698296</v>
      </c>
      <c r="Z113" s="19">
        <f t="shared" si="101"/>
        <v>0.21643907341161087</v>
      </c>
    </row>
    <row r="114" spans="1:26" x14ac:dyDescent="0.25">
      <c r="A114" t="str">
        <f>'rockfish release'!A113</f>
        <v>SC</v>
      </c>
      <c r="B114">
        <f>'rockfish release'!B113</f>
        <v>2004</v>
      </c>
      <c r="C114" t="str">
        <f>'rockfish release'!C113</f>
        <v>NG</v>
      </c>
      <c r="D114">
        <f>'rockfish release'!D113</f>
        <v>4972</v>
      </c>
      <c r="E114">
        <f>[1]logbook_release_forR!$E154</f>
        <v>4578</v>
      </c>
      <c r="F114" s="13">
        <f>IF([2]species_comp_Region2_forR!$G175&gt;49,[2]species_comp_Region2_forR!$AD175,[2]species_comp_Region2_forR!$AF175)</f>
        <v>0.90127856799999995</v>
      </c>
      <c r="G114" s="13">
        <f>IF([2]species_comp_Region2_forR!$G175&gt;49,[2]species_comp_Region2_forR!$AE175,[2]species_comp_Region2_forR!$AG175)</f>
        <v>1.4011899999999999E-4</v>
      </c>
      <c r="H114" s="10">
        <f t="shared" ref="H114:H161" si="102">E114*F114</f>
        <v>4126.053284304</v>
      </c>
      <c r="I114" s="8">
        <f t="shared" ref="I114:I162" si="103">(E114^2)*G114</f>
        <v>2936.6257719959999</v>
      </c>
      <c r="J114">
        <f t="shared" ref="J114:J161" si="104">SQRT(I114)</f>
        <v>54.190642845384296</v>
      </c>
      <c r="K114" s="9">
        <f t="shared" ref="K114:K161" si="105">(1.96*J114)</f>
        <v>106.21365997695322</v>
      </c>
      <c r="M114" s="2">
        <f>'rockfish release'!O113</f>
        <v>5744.0894635998029</v>
      </c>
      <c r="N114">
        <f>'rockfish release'!P113</f>
        <v>5131220.0279598515</v>
      </c>
      <c r="O114">
        <f>IF([2]species_comp_Region2_forR!$D202&gt;49,[2]species_comp_Region2_forR!$N202,[2]species_comp_Region2_forR!$P202)</f>
        <v>0.72031376300000005</v>
      </c>
      <c r="P114">
        <f>IF([2]species_comp_Region2_forR!$D202&gt;49,[2]species_comp_Region2_forR!$O202,[2]species_comp_Region2_forR!$Q202)</f>
        <v>4.58911E-4</v>
      </c>
      <c r="Q114" s="18">
        <f t="shared" ref="Q114:Q160" si="106">M114*O114</f>
        <v>4137.5466965342257</v>
      </c>
      <c r="R114" s="83">
        <f t="shared" si="100"/>
        <v>2675130.1438519</v>
      </c>
      <c r="S114">
        <f t="shared" ref="S114:S161" si="107">SQRT(R114)</f>
        <v>1635.5825090321491</v>
      </c>
      <c r="T114" s="9">
        <f t="shared" ref="T114:T161" si="108">(1.96*S114)</f>
        <v>3205.741717703012</v>
      </c>
      <c r="V114" s="18">
        <f t="shared" ref="V114:V160" si="109">Q114+H114</f>
        <v>8263.5999808382257</v>
      </c>
      <c r="W114" s="50">
        <f t="shared" ref="W114:W160" si="110">R114+I114</f>
        <v>2678066.7696238961</v>
      </c>
      <c r="X114">
        <f t="shared" ref="X114:X161" si="111">SQRT(W114)</f>
        <v>1636.4799936521974</v>
      </c>
      <c r="Y114" s="9">
        <f t="shared" ref="Y114:Y161" si="112">(1.96*X114)</f>
        <v>3207.5007875583069</v>
      </c>
      <c r="Z114" s="19">
        <f t="shared" si="101"/>
        <v>0.19803475451944608</v>
      </c>
    </row>
    <row r="115" spans="1:26" x14ac:dyDescent="0.25">
      <c r="A115" t="str">
        <f>'rockfish release'!A114</f>
        <v>SC</v>
      </c>
      <c r="B115">
        <f>'rockfish release'!B114</f>
        <v>2005</v>
      </c>
      <c r="C115" t="str">
        <f>'rockfish release'!C114</f>
        <v>NG</v>
      </c>
      <c r="D115">
        <f>'rockfish release'!D114</f>
        <v>4991</v>
      </c>
      <c r="E115">
        <f>[1]logbook_release_forR!$E155</f>
        <v>4462</v>
      </c>
      <c r="F115" s="13">
        <f>IF([2]species_comp_Region2_forR!$G176&gt;49,[2]species_comp_Region2_forR!$AD176,[2]species_comp_Region2_forR!$AF176)</f>
        <v>0.91241422000000005</v>
      </c>
      <c r="G115" s="13">
        <f>IF([2]species_comp_Region2_forR!$G176&gt;49,[2]species_comp_Region2_forR!$AE176,[2]species_comp_Region2_forR!$AG176)</f>
        <v>2.19545E-4</v>
      </c>
      <c r="H115" s="10">
        <f t="shared" si="102"/>
        <v>4071.1922496400002</v>
      </c>
      <c r="I115" s="8">
        <f t="shared" si="103"/>
        <v>4371.0188829799999</v>
      </c>
      <c r="J115">
        <f t="shared" si="104"/>
        <v>66.113681511318063</v>
      </c>
      <c r="K115" s="9">
        <f t="shared" si="105"/>
        <v>129.5828157621834</v>
      </c>
      <c r="M115" s="2">
        <f>'rockfish release'!O114</f>
        <v>5766.0399261517741</v>
      </c>
      <c r="N115">
        <f>'rockfish release'!P114</f>
        <v>5170511.8464407185</v>
      </c>
      <c r="O115">
        <f>IF([2]species_comp_Region2_forR!$D203&gt;49,[2]species_comp_Region2_forR!$N203,[2]species_comp_Region2_forR!$P203)</f>
        <v>0.65745444099999995</v>
      </c>
      <c r="P115">
        <f>IF([2]species_comp_Region2_forR!$D203&gt;49,[2]species_comp_Region2_forR!$O203,[2]species_comp_Region2_forR!$Q203)</f>
        <v>9.2678200000000002E-4</v>
      </c>
      <c r="Q115" s="18">
        <f t="shared" si="106"/>
        <v>3790.9085564317957</v>
      </c>
      <c r="R115" s="83">
        <f t="shared" si="100"/>
        <v>2260955.8162705177</v>
      </c>
      <c r="S115">
        <f t="shared" si="107"/>
        <v>1503.6475039950412</v>
      </c>
      <c r="T115" s="9">
        <f t="shared" si="108"/>
        <v>2947.1491078302806</v>
      </c>
      <c r="V115" s="18">
        <f t="shared" si="109"/>
        <v>7862.1008060717959</v>
      </c>
      <c r="W115" s="50">
        <f t="shared" si="110"/>
        <v>2265326.8351534978</v>
      </c>
      <c r="X115">
        <f t="shared" si="111"/>
        <v>1505.1002741191357</v>
      </c>
      <c r="Y115" s="9">
        <f t="shared" si="112"/>
        <v>2949.996537273506</v>
      </c>
      <c r="Z115" s="19">
        <f t="shared" si="101"/>
        <v>0.19143741745930895</v>
      </c>
    </row>
    <row r="116" spans="1:26" x14ac:dyDescent="0.25">
      <c r="A116" t="str">
        <f>'rockfish release'!A115</f>
        <v>SC</v>
      </c>
      <c r="B116">
        <f>'rockfish release'!B115</f>
        <v>2006</v>
      </c>
      <c r="C116" t="str">
        <f>'rockfish release'!C115</f>
        <v>NG</v>
      </c>
      <c r="D116">
        <f>'rockfish release'!D115</f>
        <v>3683</v>
      </c>
      <c r="E116">
        <f>[1]logbook_release_forR!$E156</f>
        <v>3243</v>
      </c>
      <c r="F116" s="13">
        <f>IF([2]species_comp_Region2_forR!$G177&gt;49,[2]species_comp_Region2_forR!$AD177,[2]species_comp_Region2_forR!$AF177)</f>
        <v>0.91806032699999995</v>
      </c>
      <c r="G116" s="13">
        <f>IF([2]species_comp_Region2_forR!$G177&gt;49,[2]species_comp_Region2_forR!$AE177,[2]species_comp_Region2_forR!$AG177)</f>
        <v>1.3174399999999999E-4</v>
      </c>
      <c r="H116" s="10">
        <f t="shared" si="102"/>
        <v>2977.2696404609997</v>
      </c>
      <c r="I116" s="8">
        <f t="shared" si="103"/>
        <v>1385.5581034559998</v>
      </c>
      <c r="J116">
        <f t="shared" si="104"/>
        <v>37.223085625133223</v>
      </c>
      <c r="K116" s="9">
        <f t="shared" si="105"/>
        <v>72.957247825261121</v>
      </c>
      <c r="M116" s="2">
        <f>'rockfish release'!O115</f>
        <v>4254.9238725740297</v>
      </c>
      <c r="N116">
        <f>'rockfish release'!P115</f>
        <v>2815540.8673867746</v>
      </c>
      <c r="O116">
        <f>IF([2]species_comp_Region2_forR!$D204&gt;49,[2]species_comp_Region2_forR!$N204,[2]species_comp_Region2_forR!$P204)</f>
        <v>0.59946611999999999</v>
      </c>
      <c r="P116">
        <f>IF([2]species_comp_Region2_forR!$D204&gt;49,[2]species_comp_Region2_forR!$O204,[2]species_comp_Region2_forR!$Q204)</f>
        <v>7.7204699999999999E-4</v>
      </c>
      <c r="Q116" s="18">
        <f t="shared" si="106"/>
        <v>2550.682704787328</v>
      </c>
      <c r="R116" s="83">
        <f t="shared" si="100"/>
        <v>1023595.421811159</v>
      </c>
      <c r="S116">
        <f t="shared" si="107"/>
        <v>1011.7289270408152</v>
      </c>
      <c r="T116" s="9">
        <f t="shared" si="108"/>
        <v>1982.9886969999977</v>
      </c>
      <c r="V116" s="18">
        <f t="shared" si="109"/>
        <v>5527.9523452483281</v>
      </c>
      <c r="W116" s="50">
        <f t="shared" si="110"/>
        <v>1024980.979914615</v>
      </c>
      <c r="X116">
        <f t="shared" si="111"/>
        <v>1012.41344317162</v>
      </c>
      <c r="Y116" s="9">
        <f t="shared" si="112"/>
        <v>1984.3303486163752</v>
      </c>
      <c r="Z116" s="19">
        <f t="shared" si="101"/>
        <v>0.18314438691604532</v>
      </c>
    </row>
    <row r="117" spans="1:26" x14ac:dyDescent="0.25">
      <c r="A117" t="str">
        <f>'rockfish release'!A116</f>
        <v>SC</v>
      </c>
      <c r="B117">
        <f>'rockfish release'!B116</f>
        <v>2007</v>
      </c>
      <c r="C117" t="str">
        <f>'rockfish release'!C116</f>
        <v>NG</v>
      </c>
      <c r="D117">
        <f>'rockfish release'!D116</f>
        <v>3175</v>
      </c>
      <c r="E117">
        <f>[1]logbook_release_forR!$E157</f>
        <v>2816</v>
      </c>
      <c r="F117" s="13">
        <f>IF([2]species_comp_Region2_forR!$G178&gt;49,[2]species_comp_Region2_forR!$AD178,[2]species_comp_Region2_forR!$AF178)</f>
        <v>0.96377290800000004</v>
      </c>
      <c r="G117" s="13">
        <f>IF([2]species_comp_Region2_forR!$G178&gt;49,[2]species_comp_Region2_forR!$AE178,[2]species_comp_Region2_forR!$AG178)</f>
        <v>6.5752699999999998E-5</v>
      </c>
      <c r="H117" s="10">
        <f t="shared" si="102"/>
        <v>2713.9845089280002</v>
      </c>
      <c r="I117" s="8">
        <f t="shared" si="103"/>
        <v>521.40944261120001</v>
      </c>
      <c r="J117">
        <f t="shared" si="104"/>
        <v>22.834391662822988</v>
      </c>
      <c r="K117" s="9">
        <f t="shared" si="105"/>
        <v>44.755407659133056</v>
      </c>
      <c r="M117" s="2">
        <f>'rockfish release'!O116</f>
        <v>3668.0378211845082</v>
      </c>
      <c r="N117">
        <f>'rockfish release'!P116</f>
        <v>2092405.5197583043</v>
      </c>
      <c r="O117">
        <f>IF([2]species_comp_Region2_forR!$D205&gt;49,[2]species_comp_Region2_forR!$N205,[2]species_comp_Region2_forR!$P205)</f>
        <v>0.69551280599999998</v>
      </c>
      <c r="P117">
        <f>IF([2]species_comp_Region2_forR!$D205&gt;49,[2]species_comp_Region2_forR!$O205,[2]species_comp_Region2_forR!$Q205)</f>
        <v>8.3048900000000001E-4</v>
      </c>
      <c r="Q117" s="18">
        <f t="shared" si="106"/>
        <v>2551.1672775261636</v>
      </c>
      <c r="R117" s="83">
        <f t="shared" si="100"/>
        <v>1021612.2894803782</v>
      </c>
      <c r="S117">
        <f t="shared" si="107"/>
        <v>1010.748380894265</v>
      </c>
      <c r="T117" s="9">
        <f t="shared" si="108"/>
        <v>1981.0668265527593</v>
      </c>
      <c r="V117" s="18">
        <f t="shared" si="109"/>
        <v>5265.1517864541638</v>
      </c>
      <c r="W117" s="50">
        <f t="shared" si="110"/>
        <v>1022133.6989229893</v>
      </c>
      <c r="X117">
        <f t="shared" si="111"/>
        <v>1011.006280357837</v>
      </c>
      <c r="Y117" s="9">
        <f t="shared" si="112"/>
        <v>1981.5723095013605</v>
      </c>
      <c r="Z117" s="19">
        <f t="shared" si="101"/>
        <v>0.19201844910889129</v>
      </c>
    </row>
    <row r="118" spans="1:26" x14ac:dyDescent="0.25">
      <c r="A118" t="str">
        <f>'rockfish release'!A117</f>
        <v>SC</v>
      </c>
      <c r="B118">
        <f>'rockfish release'!B117</f>
        <v>2008</v>
      </c>
      <c r="C118" t="str">
        <f>'rockfish release'!C117</f>
        <v>NG</v>
      </c>
      <c r="D118">
        <f>'rockfish release'!D117</f>
        <v>2762</v>
      </c>
      <c r="E118">
        <f>[1]logbook_release_forR!$E158</f>
        <v>2366</v>
      </c>
      <c r="F118" s="13">
        <f>IF([2]species_comp_Region2_forR!$G179&gt;49,[2]species_comp_Region2_forR!$AD179,[2]species_comp_Region2_forR!$AF179)</f>
        <v>0.95413883899999996</v>
      </c>
      <c r="G118" s="13">
        <f>IF([2]species_comp_Region2_forR!$G179&gt;49,[2]species_comp_Region2_forR!$AE179,[2]species_comp_Region2_forR!$AG179)</f>
        <v>7.6366300000000001E-5</v>
      </c>
      <c r="H118" s="10">
        <f t="shared" si="102"/>
        <v>2257.4924930739999</v>
      </c>
      <c r="I118" s="8">
        <f t="shared" si="103"/>
        <v>427.49518728280003</v>
      </c>
      <c r="J118">
        <f t="shared" si="104"/>
        <v>20.675956744073538</v>
      </c>
      <c r="K118" s="9">
        <f t="shared" si="105"/>
        <v>40.524875218384132</v>
      </c>
      <c r="M118" s="2">
        <f>'rockfish release'!O117</f>
        <v>3190.9040825548382</v>
      </c>
      <c r="N118">
        <f>'rockfish release'!P117</f>
        <v>1583455.0748461601</v>
      </c>
      <c r="O118">
        <f>IF([2]species_comp_Region2_forR!$D206&gt;49,[2]species_comp_Region2_forR!$N206,[2]species_comp_Region2_forR!$P206)</f>
        <v>0.69406392699999997</v>
      </c>
      <c r="P118">
        <f>IF([2]species_comp_Region2_forR!$D206&gt;49,[2]species_comp_Region2_forR!$O206,[2]species_comp_Region2_forR!$Q206)</f>
        <v>9.7403300000000002E-4</v>
      </c>
      <c r="Q118" s="18">
        <f t="shared" si="106"/>
        <v>2214.6914182183432</v>
      </c>
      <c r="R118" s="83">
        <f t="shared" si="100"/>
        <v>771164.61471721088</v>
      </c>
      <c r="S118">
        <f t="shared" si="107"/>
        <v>878.15978882957904</v>
      </c>
      <c r="T118" s="9">
        <f t="shared" si="108"/>
        <v>1721.193186105975</v>
      </c>
      <c r="V118" s="18">
        <f t="shared" si="109"/>
        <v>4472.1839112923426</v>
      </c>
      <c r="W118" s="50">
        <f t="shared" si="110"/>
        <v>771592.10990449367</v>
      </c>
      <c r="X118">
        <f t="shared" si="111"/>
        <v>878.403159092961</v>
      </c>
      <c r="Y118" s="9">
        <f t="shared" si="112"/>
        <v>1721.6701918222036</v>
      </c>
      <c r="Z118" s="19">
        <f t="shared" si="101"/>
        <v>0.19641481131287505</v>
      </c>
    </row>
    <row r="119" spans="1:26" x14ac:dyDescent="0.25">
      <c r="A119" t="str">
        <f>'rockfish release'!A118</f>
        <v>SC</v>
      </c>
      <c r="B119">
        <f>'rockfish release'!B118</f>
        <v>2009</v>
      </c>
      <c r="C119" t="str">
        <f>'rockfish release'!C118</f>
        <v>NG</v>
      </c>
      <c r="D119">
        <f>'rockfish release'!D118</f>
        <v>1655</v>
      </c>
      <c r="E119">
        <f>[1]logbook_release_forR!$E159</f>
        <v>1435</v>
      </c>
      <c r="F119" s="13">
        <f>IF([2]species_comp_Region2_forR!$G180&gt;49,[2]species_comp_Region2_forR!$AD180,[2]species_comp_Region2_forR!$AF180)</f>
        <v>0.82317551899999997</v>
      </c>
      <c r="G119" s="13">
        <f>IF([2]species_comp_Region2_forR!$G180&gt;49,[2]species_comp_Region2_forR!$AE180,[2]species_comp_Region2_forR!$AG180)</f>
        <v>1.8425000000000001E-4</v>
      </c>
      <c r="H119" s="10">
        <f t="shared" si="102"/>
        <v>1181.2568697649999</v>
      </c>
      <c r="I119" s="8">
        <f t="shared" si="103"/>
        <v>379.41220625</v>
      </c>
      <c r="J119">
        <f t="shared" si="104"/>
        <v>19.478506263314955</v>
      </c>
      <c r="K119" s="9">
        <f t="shared" si="105"/>
        <v>38.177872276097311</v>
      </c>
      <c r="M119" s="2">
        <f>'rockfish release'!O118</f>
        <v>1912.0008170268852</v>
      </c>
      <c r="N119">
        <f>'rockfish release'!P118</f>
        <v>568531.31911523244</v>
      </c>
      <c r="O119">
        <f>IF([2]species_comp_Region2_forR!$D207&gt;49,[2]species_comp_Region2_forR!$N207,[2]species_comp_Region2_forR!$P207)</f>
        <v>0.67383496099999995</v>
      </c>
      <c r="P119">
        <f>IF([2]species_comp_Region2_forR!$D207&gt;49,[2]species_comp_Region2_forR!$O207,[2]species_comp_Region2_forR!$Q207)</f>
        <v>3.9743500000000002E-4</v>
      </c>
      <c r="Q119" s="18">
        <f t="shared" si="106"/>
        <v>1288.3729959732793</v>
      </c>
      <c r="R119" s="83">
        <f t="shared" si="100"/>
        <v>259370.63399668635</v>
      </c>
      <c r="S119">
        <f t="shared" si="107"/>
        <v>509.28443329507564</v>
      </c>
      <c r="T119" s="9">
        <f t="shared" si="108"/>
        <v>998.19748925834824</v>
      </c>
      <c r="V119" s="18">
        <f t="shared" si="109"/>
        <v>2469.6298657382795</v>
      </c>
      <c r="W119" s="50">
        <f t="shared" si="110"/>
        <v>259750.04620293636</v>
      </c>
      <c r="X119">
        <f t="shared" si="111"/>
        <v>509.65679256038209</v>
      </c>
      <c r="Y119" s="9">
        <f t="shared" si="112"/>
        <v>998.92731341834883</v>
      </c>
      <c r="Z119" s="19">
        <f t="shared" si="101"/>
        <v>0.20636970731159487</v>
      </c>
    </row>
    <row r="120" spans="1:26" x14ac:dyDescent="0.25">
      <c r="A120" t="str">
        <f>'rockfish release'!A119</f>
        <v>SC</v>
      </c>
      <c r="B120">
        <f>'rockfish release'!B119</f>
        <v>2010</v>
      </c>
      <c r="C120" t="str">
        <f>'rockfish release'!C119</f>
        <v>NG</v>
      </c>
      <c r="D120">
        <f>'rockfish release'!D119</f>
        <v>1667</v>
      </c>
      <c r="E120">
        <f>[1]logbook_release_forR!$E160</f>
        <v>1370</v>
      </c>
      <c r="F120" s="13">
        <f>IF([2]species_comp_Region2_forR!$G181&gt;49,[2]species_comp_Region2_forR!$AD181,[2]species_comp_Region2_forR!$AF181)</f>
        <v>0.85620829099999995</v>
      </c>
      <c r="G120" s="13">
        <f>IF([2]species_comp_Region2_forR!$G181&gt;49,[2]species_comp_Region2_forR!$AE181,[2]species_comp_Region2_forR!$AG181)</f>
        <v>1.43158E-4</v>
      </c>
      <c r="H120" s="10">
        <f t="shared" si="102"/>
        <v>1173.0053586699999</v>
      </c>
      <c r="I120" s="8">
        <f t="shared" si="103"/>
        <v>268.69325020000002</v>
      </c>
      <c r="J120">
        <f t="shared" si="104"/>
        <v>16.391865366699424</v>
      </c>
      <c r="K120" s="9">
        <f t="shared" si="105"/>
        <v>32.128056118730868</v>
      </c>
      <c r="M120" s="2">
        <f>'rockfish release'!O119</f>
        <v>1925.8642670597087</v>
      </c>
      <c r="N120">
        <f>'rockfish release'!P119</f>
        <v>576805.77170519042</v>
      </c>
      <c r="O120">
        <f>IF([2]species_comp_Region2_forR!$D208&gt;49,[2]species_comp_Region2_forR!$N208,[2]species_comp_Region2_forR!$P208)</f>
        <v>0.676178744</v>
      </c>
      <c r="P120">
        <f>IF([2]species_comp_Region2_forR!$D208&gt;49,[2]species_comp_Region2_forR!$O208,[2]species_comp_Region2_forR!$Q208)</f>
        <v>4.0176300000000002E-4</v>
      </c>
      <c r="Q120" s="18">
        <f t="shared" si="106"/>
        <v>1302.2284812149144</v>
      </c>
      <c r="R120" s="83">
        <f t="shared" si="100"/>
        <v>264984.18566840427</v>
      </c>
      <c r="S120">
        <f t="shared" si="107"/>
        <v>514.76614658347944</v>
      </c>
      <c r="T120" s="9">
        <f t="shared" si="108"/>
        <v>1008.9416473036197</v>
      </c>
      <c r="V120" s="18">
        <f t="shared" si="109"/>
        <v>2475.2338398849142</v>
      </c>
      <c r="W120" s="50">
        <f t="shared" si="110"/>
        <v>265252.87891860428</v>
      </c>
      <c r="X120">
        <f t="shared" si="111"/>
        <v>515.02706620002436</v>
      </c>
      <c r="Y120" s="9">
        <f t="shared" si="112"/>
        <v>1009.4530497520477</v>
      </c>
      <c r="Z120" s="19">
        <f t="shared" si="101"/>
        <v>0.2080720851101367</v>
      </c>
    </row>
    <row r="121" spans="1:26" x14ac:dyDescent="0.25">
      <c r="A121" t="str">
        <f>'rockfish release'!A120</f>
        <v>SC</v>
      </c>
      <c r="B121">
        <f>'rockfish release'!B120</f>
        <v>2011</v>
      </c>
      <c r="C121" t="str">
        <f>'rockfish release'!C120</f>
        <v>NG</v>
      </c>
      <c r="D121">
        <f>'rockfish release'!D120</f>
        <v>1572</v>
      </c>
      <c r="E121">
        <f>[1]logbook_release_forR!$E161</f>
        <v>1223</v>
      </c>
      <c r="F121" s="13">
        <f>IF([2]species_comp_Region2_forR!$G182&gt;49,[2]species_comp_Region2_forR!$AD182,[2]species_comp_Region2_forR!$AF182)</f>
        <v>0.79315106300000005</v>
      </c>
      <c r="G121" s="13">
        <f>IF([2]species_comp_Region2_forR!$G182&gt;49,[2]species_comp_Region2_forR!$AE182,[2]species_comp_Region2_forR!$AG182)</f>
        <v>2.3238299999999999E-4</v>
      </c>
      <c r="H121" s="10">
        <f t="shared" si="102"/>
        <v>970.023750049</v>
      </c>
      <c r="I121" s="8">
        <f t="shared" si="103"/>
        <v>347.58199220699998</v>
      </c>
      <c r="J121">
        <f t="shared" si="104"/>
        <v>18.643550954874449</v>
      </c>
      <c r="K121" s="9">
        <f t="shared" si="105"/>
        <v>36.541359871553922</v>
      </c>
      <c r="M121" s="2">
        <f>'rockfish release'!O120</f>
        <v>2275.6784090909091</v>
      </c>
      <c r="N121">
        <f>'rockfish release'!P120</f>
        <v>892264.95911748335</v>
      </c>
      <c r="O121">
        <f>IF([2]species_comp_Region2_forR!$D209&gt;49,[2]species_comp_Region2_forR!$N209,[2]species_comp_Region2_forR!$P209)</f>
        <v>0.49397571499999998</v>
      </c>
      <c r="P121">
        <f>IF([2]species_comp_Region2_forR!$D209&gt;49,[2]species_comp_Region2_forR!$O209,[2]species_comp_Region2_forR!$Q209)</f>
        <v>6.4757400000000004E-4</v>
      </c>
      <c r="Q121" s="18">
        <f t="shared" si="106"/>
        <v>1124.1298692407443</v>
      </c>
      <c r="R121" s="83">
        <f t="shared" si="100"/>
        <v>220499.15525829612</v>
      </c>
      <c r="S121">
        <f t="shared" si="107"/>
        <v>469.57337579796422</v>
      </c>
      <c r="T121" s="9">
        <f t="shared" si="108"/>
        <v>920.36381656400988</v>
      </c>
      <c r="V121" s="18">
        <f t="shared" si="109"/>
        <v>2094.1536192897443</v>
      </c>
      <c r="W121" s="50">
        <f t="shared" si="110"/>
        <v>220846.73725050312</v>
      </c>
      <c r="X121">
        <f t="shared" si="111"/>
        <v>469.94333408455014</v>
      </c>
      <c r="Y121" s="9">
        <f t="shared" si="112"/>
        <v>921.08893480571828</v>
      </c>
      <c r="Z121" s="19">
        <f t="shared" si="101"/>
        <v>0.22440728786837363</v>
      </c>
    </row>
    <row r="122" spans="1:26" x14ac:dyDescent="0.25">
      <c r="A122" t="str">
        <f>'rockfish release'!A121</f>
        <v>SC</v>
      </c>
      <c r="B122">
        <f>'rockfish release'!B121</f>
        <v>2012</v>
      </c>
      <c r="C122" t="str">
        <f>'rockfish release'!C121</f>
        <v>NG</v>
      </c>
      <c r="D122">
        <f>'rockfish release'!D121</f>
        <v>1193</v>
      </c>
      <c r="E122">
        <f>[1]logbook_release_forR!$E162</f>
        <v>860</v>
      </c>
      <c r="F122" s="13">
        <f>IF([2]species_comp_Region2_forR!$G183&gt;49,[2]species_comp_Region2_forR!$AD183,[2]species_comp_Region2_forR!$AF183)</f>
        <v>0.88672560300000003</v>
      </c>
      <c r="G122" s="13">
        <f>IF([2]species_comp_Region2_forR!$G183&gt;49,[2]species_comp_Region2_forR!$AE183,[2]species_comp_Region2_forR!$AG183)</f>
        <v>1.5405400000000001E-4</v>
      </c>
      <c r="H122" s="10">
        <f t="shared" si="102"/>
        <v>762.58401858000002</v>
      </c>
      <c r="I122" s="8">
        <f t="shared" si="103"/>
        <v>113.93833840000001</v>
      </c>
      <c r="J122">
        <f t="shared" si="104"/>
        <v>10.674190292476521</v>
      </c>
      <c r="K122" s="9">
        <f t="shared" si="105"/>
        <v>20.921412973253979</v>
      </c>
      <c r="M122" s="2">
        <f>'rockfish release'!O121</f>
        <v>949.13010468192806</v>
      </c>
      <c r="N122">
        <f>'rockfish release'!P121</f>
        <v>240497.98554259419</v>
      </c>
      <c r="O122">
        <f>IF([2]species_comp_Region2_forR!$D210&gt;49,[2]species_comp_Region2_forR!$N210,[2]species_comp_Region2_forR!$P210)</f>
        <v>0.62068968700000005</v>
      </c>
      <c r="P122">
        <f>IF([2]species_comp_Region2_forR!$D210&gt;49,[2]species_comp_Region2_forR!$O210,[2]species_comp_Region2_forR!$Q210)</f>
        <v>4.5188900000000002E-4</v>
      </c>
      <c r="Q122" s="18">
        <f t="shared" si="106"/>
        <v>589.11526759730316</v>
      </c>
      <c r="R122" s="83">
        <f t="shared" si="100"/>
        <v>92951.621661784477</v>
      </c>
      <c r="S122">
        <f t="shared" si="107"/>
        <v>304.87968391118568</v>
      </c>
      <c r="T122" s="9">
        <f t="shared" si="108"/>
        <v>597.56418046592387</v>
      </c>
      <c r="V122" s="18">
        <f t="shared" si="109"/>
        <v>1351.6992861773033</v>
      </c>
      <c r="W122" s="50">
        <f t="shared" si="110"/>
        <v>93065.560000184472</v>
      </c>
      <c r="X122">
        <f t="shared" si="111"/>
        <v>305.06648455735757</v>
      </c>
      <c r="Y122" s="9">
        <f t="shared" si="112"/>
        <v>597.93030973242082</v>
      </c>
      <c r="Z122" s="19">
        <f t="shared" si="101"/>
        <v>0.2256910894878891</v>
      </c>
    </row>
    <row r="123" spans="1:26" x14ac:dyDescent="0.25">
      <c r="A123" t="str">
        <f>'rockfish release'!A122</f>
        <v>SC</v>
      </c>
      <c r="B123">
        <f>'rockfish release'!B122</f>
        <v>2013</v>
      </c>
      <c r="C123" t="str">
        <f>'rockfish release'!C122</f>
        <v>NG</v>
      </c>
      <c r="D123">
        <f>'rockfish release'!D122</f>
        <v>1672</v>
      </c>
      <c r="E123">
        <f>[1]logbook_release_forR!$E163</f>
        <v>1258</v>
      </c>
      <c r="F123" s="13">
        <f>IF([2]species_comp_Region2_forR!$G184&gt;49,[2]species_comp_Region2_forR!$AD184,[2]species_comp_Region2_forR!$AF184)</f>
        <v>0.81632559500000001</v>
      </c>
      <c r="G123" s="13">
        <f>IF([2]species_comp_Region2_forR!$G184&gt;49,[2]species_comp_Region2_forR!$AE184,[2]species_comp_Region2_forR!$AG184)</f>
        <v>1.53468E-4</v>
      </c>
      <c r="H123" s="10">
        <f t="shared" si="102"/>
        <v>1026.93759851</v>
      </c>
      <c r="I123" s="8">
        <f t="shared" si="103"/>
        <v>242.87293195200002</v>
      </c>
      <c r="J123">
        <f t="shared" si="104"/>
        <v>15.584381025629476</v>
      </c>
      <c r="K123" s="9">
        <f t="shared" si="105"/>
        <v>30.545386810233772</v>
      </c>
      <c r="M123" s="2">
        <f>'rockfish release'!O122</f>
        <v>2602.9620253164558</v>
      </c>
      <c r="N123">
        <f>'rockfish release'!P122</f>
        <v>2110427.8950474532</v>
      </c>
      <c r="O123">
        <f>IF([2]species_comp_Region2_forR!$D211&gt;49,[2]species_comp_Region2_forR!$N211,[2]species_comp_Region2_forR!$P211)</f>
        <v>0.78481222799999995</v>
      </c>
      <c r="P123">
        <f>IF([2]species_comp_Region2_forR!$D211&gt;49,[2]species_comp_Region2_forR!$O211,[2]species_comp_Region2_forR!$Q211)</f>
        <v>2.61833E-4</v>
      </c>
      <c r="Q123" s="18">
        <f t="shared" si="106"/>
        <v>2042.8364264879999</v>
      </c>
      <c r="R123" s="83">
        <f t="shared" si="100"/>
        <v>1301097.7921882751</v>
      </c>
      <c r="S123">
        <f t="shared" si="107"/>
        <v>1140.6567372300376</v>
      </c>
      <c r="T123" s="9">
        <f t="shared" si="108"/>
        <v>2235.6872049708736</v>
      </c>
      <c r="V123" s="18">
        <f t="shared" si="109"/>
        <v>3069.7740249979997</v>
      </c>
      <c r="W123" s="50">
        <f t="shared" si="110"/>
        <v>1301340.665120227</v>
      </c>
      <c r="X123">
        <f t="shared" si="111"/>
        <v>1140.7631941468953</v>
      </c>
      <c r="Y123" s="9">
        <f t="shared" si="112"/>
        <v>2235.8958605279149</v>
      </c>
      <c r="Z123" s="19">
        <f t="shared" si="101"/>
        <v>0.37161145571542148</v>
      </c>
    </row>
    <row r="124" spans="1:26" x14ac:dyDescent="0.25">
      <c r="A124" t="str">
        <f>'rockfish release'!A123</f>
        <v>SC</v>
      </c>
      <c r="B124">
        <f>'rockfish release'!B123</f>
        <v>2014</v>
      </c>
      <c r="C124" t="str">
        <f>'rockfish release'!C123</f>
        <v>NG</v>
      </c>
      <c r="D124">
        <f>'rockfish release'!D123</f>
        <v>1570</v>
      </c>
      <c r="E124">
        <f>[1]logbook_release_forR!$E164</f>
        <v>1220</v>
      </c>
      <c r="F124" s="13">
        <f>IF([2]species_comp_Region2_forR!$G185&gt;49,[2]species_comp_Region2_forR!$AD185,[2]species_comp_Region2_forR!$AF185)</f>
        <v>0.84300274100000006</v>
      </c>
      <c r="G124" s="13">
        <f>IF([2]species_comp_Region2_forR!$G185&gt;49,[2]species_comp_Region2_forR!$AE185,[2]species_comp_Region2_forR!$AG185)</f>
        <v>1.7391499999999999E-4</v>
      </c>
      <c r="H124" s="10">
        <f t="shared" si="102"/>
        <v>1028.46334402</v>
      </c>
      <c r="I124" s="8">
        <f t="shared" si="103"/>
        <v>258.85508599999997</v>
      </c>
      <c r="J124">
        <f t="shared" si="104"/>
        <v>16.088974050572645</v>
      </c>
      <c r="K124" s="9">
        <f t="shared" si="105"/>
        <v>31.534389139122382</v>
      </c>
      <c r="M124" s="2">
        <f>'rockfish release'!O123</f>
        <v>3083.2881210736723</v>
      </c>
      <c r="N124">
        <f>'rockfish release'!P123</f>
        <v>2945178.4390610256</v>
      </c>
      <c r="O124">
        <f>IF([2]species_comp_Region2_forR!$D212&gt;49,[2]species_comp_Region2_forR!$N212,[2]species_comp_Region2_forR!$P212)</f>
        <v>0.67737336199999998</v>
      </c>
      <c r="P124">
        <f>IF([2]species_comp_Region2_forR!$D212&gt;49,[2]species_comp_Region2_forR!$O212,[2]species_comp_Region2_forR!$Q212)</f>
        <v>4.1389900000000002E-4</v>
      </c>
      <c r="Q124" s="18">
        <f t="shared" si="106"/>
        <v>2088.5372405863363</v>
      </c>
      <c r="R124" s="83">
        <f t="shared" si="100"/>
        <v>1354065.7747243799</v>
      </c>
      <c r="S124">
        <f t="shared" si="107"/>
        <v>1163.6433193742746</v>
      </c>
      <c r="T124" s="9">
        <f t="shared" si="108"/>
        <v>2280.7409059735783</v>
      </c>
      <c r="V124" s="18">
        <f t="shared" si="109"/>
        <v>3117.0005846063364</v>
      </c>
      <c r="W124" s="50">
        <f t="shared" si="110"/>
        <v>1354324.6298103798</v>
      </c>
      <c r="X124">
        <f t="shared" si="111"/>
        <v>1163.7545401889438</v>
      </c>
      <c r="Y124" s="9">
        <f t="shared" si="112"/>
        <v>2280.9588987703296</v>
      </c>
      <c r="Z124" s="19">
        <f t="shared" si="101"/>
        <v>0.37335717738914731</v>
      </c>
    </row>
    <row r="125" spans="1:26" x14ac:dyDescent="0.25">
      <c r="A125" t="str">
        <f>'rockfish release'!A124</f>
        <v>SC</v>
      </c>
      <c r="B125">
        <f>'rockfish release'!B124</f>
        <v>2015</v>
      </c>
      <c r="C125" t="str">
        <f>'rockfish release'!C124</f>
        <v>NG</v>
      </c>
      <c r="D125">
        <f>'rockfish release'!D124</f>
        <v>2088</v>
      </c>
      <c r="E125">
        <f>[1]logbook_release_forR!$E165</f>
        <v>1742</v>
      </c>
      <c r="F125" s="13">
        <f>IF([2]species_comp_Region2_forR!$G186&gt;49,[2]species_comp_Region2_forR!$AD186,[2]species_comp_Region2_forR!$AF186)</f>
        <v>0.82899436900000001</v>
      </c>
      <c r="G125" s="13">
        <f>IF([2]species_comp_Region2_forR!$G186&gt;49,[2]species_comp_Region2_forR!$AE186,[2]species_comp_Region2_forR!$AG186)</f>
        <v>3.3672900000000002E-4</v>
      </c>
      <c r="H125" s="10">
        <f t="shared" si="102"/>
        <v>1444.1081907980001</v>
      </c>
      <c r="I125" s="8">
        <f t="shared" si="103"/>
        <v>1021.825701156</v>
      </c>
      <c r="J125">
        <f t="shared" si="104"/>
        <v>31.966008527121431</v>
      </c>
      <c r="K125" s="9">
        <f t="shared" si="105"/>
        <v>62.653376713158003</v>
      </c>
      <c r="M125" s="2">
        <f>'rockfish release'!O124</f>
        <v>1923.7752808988762</v>
      </c>
      <c r="N125">
        <f>'rockfish release'!P124</f>
        <v>1041844.5175399669</v>
      </c>
      <c r="O125">
        <f>IF([2]species_comp_Region2_forR!$D213&gt;49,[2]species_comp_Region2_forR!$N213,[2]species_comp_Region2_forR!$P213)</f>
        <v>0.72616414699999998</v>
      </c>
      <c r="P125">
        <f>IF([2]species_comp_Region2_forR!$D213&gt;49,[2]species_comp_Region2_forR!$O213,[2]species_comp_Region2_forR!$Q213)</f>
        <v>3.8536799999999997E-4</v>
      </c>
      <c r="Q125" s="18">
        <f t="shared" si="106"/>
        <v>1396.9766358736179</v>
      </c>
      <c r="R125" s="83">
        <f t="shared" si="100"/>
        <v>550404.3029852584</v>
      </c>
      <c r="S125">
        <f t="shared" si="107"/>
        <v>741.89237965169741</v>
      </c>
      <c r="T125" s="9">
        <f t="shared" si="108"/>
        <v>1454.1090641173269</v>
      </c>
      <c r="V125" s="18">
        <f t="shared" si="109"/>
        <v>2841.084826671618</v>
      </c>
      <c r="W125" s="50">
        <f t="shared" si="110"/>
        <v>551426.12868641445</v>
      </c>
      <c r="X125">
        <f t="shared" si="111"/>
        <v>742.58072200025128</v>
      </c>
      <c r="Y125" s="9">
        <f t="shared" si="112"/>
        <v>1455.4582151204925</v>
      </c>
      <c r="Z125" s="19">
        <f t="shared" si="101"/>
        <v>0.26137224592135744</v>
      </c>
    </row>
    <row r="126" spans="1:26" x14ac:dyDescent="0.25">
      <c r="A126" t="str">
        <f>'rockfish release'!A125</f>
        <v>SC</v>
      </c>
      <c r="B126">
        <f>'rockfish release'!B125</f>
        <v>2016</v>
      </c>
      <c r="C126" t="str">
        <f>'rockfish release'!C125</f>
        <v>NG</v>
      </c>
      <c r="D126">
        <f>'rockfish release'!D125</f>
        <v>2900</v>
      </c>
      <c r="E126">
        <f>[1]logbook_release_forR!$E166</f>
        <v>2162</v>
      </c>
      <c r="F126" s="13">
        <f>IF([2]species_comp_Region2_forR!$G187&gt;49,[2]species_comp_Region2_forR!$AD187,[2]species_comp_Region2_forR!$AF187)</f>
        <v>0.852560981</v>
      </c>
      <c r="G126" s="13">
        <f>IF([2]species_comp_Region2_forR!$G187&gt;49,[2]species_comp_Region2_forR!$AE187,[2]species_comp_Region2_forR!$AG187)</f>
        <v>1.05987E-4</v>
      </c>
      <c r="H126" s="10">
        <f t="shared" si="102"/>
        <v>1843.2368409220001</v>
      </c>
      <c r="I126" s="8">
        <f t="shared" si="103"/>
        <v>495.40909882800003</v>
      </c>
      <c r="J126">
        <f t="shared" si="104"/>
        <v>22.257787374939138</v>
      </c>
      <c r="K126" s="9">
        <f t="shared" si="105"/>
        <v>43.625263254880707</v>
      </c>
      <c r="M126" s="2">
        <f>'rockfish release'!O125</f>
        <v>2935.5314499765882</v>
      </c>
      <c r="N126">
        <f>'rockfish release'!P125</f>
        <v>2018848.2847185002</v>
      </c>
      <c r="O126">
        <f>IF([2]species_comp_Region2_forR!$D214&gt;49,[2]species_comp_Region2_forR!$N214,[2]species_comp_Region2_forR!$P214)</f>
        <v>0.60664232900000004</v>
      </c>
      <c r="P126">
        <f>IF([2]species_comp_Region2_forR!$D214&gt;49,[2]species_comp_Region2_forR!$O214,[2]species_comp_Region2_forR!$Q214)</f>
        <v>5.3028299999999999E-4</v>
      </c>
      <c r="Q126" s="18">
        <f t="shared" si="106"/>
        <v>1780.8176356665444</v>
      </c>
      <c r="R126" s="83">
        <f t="shared" si="100"/>
        <v>746465.35115132318</v>
      </c>
      <c r="S126">
        <f t="shared" si="107"/>
        <v>863.98226321570007</v>
      </c>
      <c r="T126" s="9">
        <f t="shared" si="108"/>
        <v>1693.4052359027721</v>
      </c>
      <c r="V126" s="18">
        <f t="shared" si="109"/>
        <v>3624.0544765885443</v>
      </c>
      <c r="W126" s="50">
        <f t="shared" si="110"/>
        <v>746960.76025015116</v>
      </c>
      <c r="X126">
        <f t="shared" si="111"/>
        <v>864.26891662847106</v>
      </c>
      <c r="Y126" s="9">
        <f t="shared" si="112"/>
        <v>1693.9670765918033</v>
      </c>
      <c r="Z126" s="19">
        <f t="shared" si="101"/>
        <v>0.23848121550370269</v>
      </c>
    </row>
    <row r="127" spans="1:26" x14ac:dyDescent="0.25">
      <c r="A127" t="str">
        <f>'rockfish release'!A126</f>
        <v>SC</v>
      </c>
      <c r="B127">
        <f>'rockfish release'!B126</f>
        <v>2017</v>
      </c>
      <c r="C127" t="str">
        <f>'rockfish release'!C126</f>
        <v>NG</v>
      </c>
      <c r="D127">
        <f>'rockfish release'!D126</f>
        <v>1281</v>
      </c>
      <c r="E127">
        <f>[1]logbook_release_forR!$E167</f>
        <v>859</v>
      </c>
      <c r="F127" s="13">
        <f>IF([2]species_comp_Region2_forR!$G188&gt;49,[2]species_comp_Region2_forR!$AD188,[2]species_comp_Region2_forR!$AF188)</f>
        <v>0.82740575500000002</v>
      </c>
      <c r="G127" s="13">
        <f>IF([2]species_comp_Region2_forR!$G188&gt;49,[2]species_comp_Region2_forR!$AE188,[2]species_comp_Region2_forR!$AG188)</f>
        <v>3.0384100000000001E-4</v>
      </c>
      <c r="H127" s="10">
        <f t="shared" si="102"/>
        <v>710.74154354500001</v>
      </c>
      <c r="I127" s="8">
        <f t="shared" si="103"/>
        <v>224.198500921</v>
      </c>
      <c r="J127">
        <f t="shared" si="104"/>
        <v>14.97325952894025</v>
      </c>
      <c r="K127" s="9">
        <f t="shared" si="105"/>
        <v>29.347588676722889</v>
      </c>
      <c r="M127" s="2">
        <f>'rockfish release'!O126</f>
        <v>1309.5412844036696</v>
      </c>
      <c r="N127">
        <f>'rockfish release'!P126</f>
        <v>666136.04778705724</v>
      </c>
      <c r="O127">
        <f>IF([2]species_comp_Region2_forR!$D215&gt;49,[2]species_comp_Region2_forR!$N215,[2]species_comp_Region2_forR!$P215)</f>
        <v>0.67233394599999996</v>
      </c>
      <c r="P127">
        <f>IF([2]species_comp_Region2_forR!$D215&gt;49,[2]species_comp_Region2_forR!$O215,[2]species_comp_Region2_forR!$Q215)</f>
        <v>1.0391560000000001E-3</v>
      </c>
      <c r="Q127" s="18">
        <f t="shared" si="106"/>
        <v>880.44905919302732</v>
      </c>
      <c r="R127" s="83">
        <f t="shared" si="100"/>
        <v>302205.26041861076</v>
      </c>
      <c r="S127">
        <f t="shared" si="107"/>
        <v>549.73198962640947</v>
      </c>
      <c r="T127" s="9">
        <f t="shared" si="108"/>
        <v>1077.4746996677625</v>
      </c>
      <c r="V127" s="18">
        <f t="shared" si="109"/>
        <v>1591.1906027380273</v>
      </c>
      <c r="W127" s="50">
        <f t="shared" si="110"/>
        <v>302429.45891953178</v>
      </c>
      <c r="X127">
        <f t="shared" si="111"/>
        <v>549.93586800601736</v>
      </c>
      <c r="Y127" s="9">
        <f t="shared" si="112"/>
        <v>1077.8743012917939</v>
      </c>
      <c r="Z127" s="19">
        <f t="shared" si="101"/>
        <v>0.34561281788600312</v>
      </c>
    </row>
    <row r="128" spans="1:26" x14ac:dyDescent="0.25">
      <c r="A128" t="str">
        <f>'rockfish release'!A127</f>
        <v>SC</v>
      </c>
      <c r="B128">
        <f>'rockfish release'!B127</f>
        <v>2018</v>
      </c>
      <c r="C128" t="str">
        <f>'rockfish release'!C127</f>
        <v>NG</v>
      </c>
      <c r="D128">
        <f>'rockfish release'!D127</f>
        <v>2876</v>
      </c>
      <c r="E128">
        <f>[1]logbook_release_forR!$E168</f>
        <v>1955</v>
      </c>
      <c r="F128" s="13">
        <f>IF([2]species_comp_Region2_forR!$G189&gt;49,[2]species_comp_Region2_forR!$AD189,[2]species_comp_Region2_forR!$AF189)</f>
        <v>0.82521329899999996</v>
      </c>
      <c r="G128" s="13">
        <f>IF([2]species_comp_Region2_forR!$G189&gt;49,[2]species_comp_Region2_forR!$AE189,[2]species_comp_Region2_forR!$AG189)</f>
        <v>1.6988999999999999E-4</v>
      </c>
      <c r="H128" s="10">
        <f t="shared" si="102"/>
        <v>1613.291999545</v>
      </c>
      <c r="I128" s="8">
        <f t="shared" si="103"/>
        <v>649.32382724999991</v>
      </c>
      <c r="J128">
        <f t="shared" si="104"/>
        <v>25.481833278828269</v>
      </c>
      <c r="K128" s="9">
        <f t="shared" si="105"/>
        <v>49.944393226503408</v>
      </c>
      <c r="M128" s="2">
        <f>'rockfish release'!O127</f>
        <v>2808.9590021470203</v>
      </c>
      <c r="N128">
        <f>'rockfish release'!P127</f>
        <v>2622776.2416290417</v>
      </c>
      <c r="O128">
        <f>IF([2]species_comp_Region2_forR!$D216&gt;49,[2]species_comp_Region2_forR!$N216,[2]species_comp_Region2_forR!$P216)</f>
        <v>0.56036244700000004</v>
      </c>
      <c r="P128">
        <f>IF([2]species_comp_Region2_forR!$D216&gt;49,[2]species_comp_Region2_forR!$O216,[2]species_comp_Region2_forR!$Q216)</f>
        <v>6.7494899999999999E-4</v>
      </c>
      <c r="Q128" s="18">
        <f t="shared" si="106"/>
        <v>1574.0351399657827</v>
      </c>
      <c r="R128" s="83">
        <f t="shared" si="100"/>
        <v>827122.94199121965</v>
      </c>
      <c r="S128">
        <f t="shared" si="107"/>
        <v>909.46299649365596</v>
      </c>
      <c r="T128" s="9">
        <f t="shared" si="108"/>
        <v>1782.5474731275656</v>
      </c>
      <c r="V128" s="18">
        <f t="shared" si="109"/>
        <v>3187.3271395107827</v>
      </c>
      <c r="W128" s="50">
        <f t="shared" si="110"/>
        <v>827772.26581846969</v>
      </c>
      <c r="X128">
        <f t="shared" si="111"/>
        <v>909.81990845357393</v>
      </c>
      <c r="Y128" s="9">
        <f t="shared" si="112"/>
        <v>1783.2470205690049</v>
      </c>
      <c r="Z128" s="19">
        <f t="shared" si="101"/>
        <v>0.28544917689033344</v>
      </c>
    </row>
    <row r="129" spans="1:26" x14ac:dyDescent="0.25">
      <c r="A129" t="str">
        <f>'rockfish release'!A128</f>
        <v>SC</v>
      </c>
      <c r="B129">
        <f>'rockfish release'!B128</f>
        <v>2019</v>
      </c>
      <c r="C129" t="str">
        <f>'rockfish release'!C128</f>
        <v>NG</v>
      </c>
      <c r="D129">
        <f>'rockfish release'!D128</f>
        <v>3435</v>
      </c>
      <c r="E129">
        <f>[1]logbook_release_forR!$E169</f>
        <v>2629</v>
      </c>
      <c r="F129" s="13">
        <f>IF([2]species_comp_Region2_forR!$G190&gt;49,[2]species_comp_Region2_forR!$AD190,[2]species_comp_Region2_forR!$AF190)</f>
        <v>0.78021243900000004</v>
      </c>
      <c r="G129" s="13">
        <f>IF([2]species_comp_Region2_forR!$G190&gt;49,[2]species_comp_Region2_forR!$AE190,[2]species_comp_Region2_forR!$AG190)</f>
        <v>1.88856E-4</v>
      </c>
      <c r="H129" s="10">
        <f t="shared" ref="H129" si="113">E129*F129</f>
        <v>2051.1785021310002</v>
      </c>
      <c r="I129" s="8">
        <f t="shared" ref="I129" si="114">(E129^2)*G129</f>
        <v>1305.3048726960001</v>
      </c>
      <c r="J129">
        <f t="shared" ref="J129" si="115">SQRT(I129)</f>
        <v>36.129003206509864</v>
      </c>
      <c r="K129" s="9">
        <f t="shared" ref="K129" si="116">(1.96*J129)</f>
        <v>70.812846284759331</v>
      </c>
      <c r="M129" s="2">
        <f>'rockfish release'!O128</f>
        <v>3945.7570335636719</v>
      </c>
      <c r="N129">
        <f>'rockfish release'!P128</f>
        <v>2905309.8792155185</v>
      </c>
      <c r="O129">
        <f>IF([2]species_comp_Region2_forR!$D217&gt;49,[2]species_comp_Region2_forR!$N217,[2]species_comp_Region2_forR!$P217)</f>
        <v>0.51586905000000005</v>
      </c>
      <c r="P129">
        <f>IF([2]species_comp_Region2_forR!$D217&gt;49,[2]species_comp_Region2_forR!$O217,[2]species_comp_Region2_forR!$Q217)</f>
        <v>6.9567700000000001E-4</v>
      </c>
      <c r="Q129" s="18">
        <f t="shared" ref="Q129" si="117">M129*O129</f>
        <v>2035.4939324353097</v>
      </c>
      <c r="R129" s="83">
        <f t="shared" ref="R129" si="118">(M129^2)*P129+(O129^2)*N129-(P129*N129)</f>
        <v>781973.44923706667</v>
      </c>
      <c r="S129">
        <f t="shared" ref="S129" si="119">SQRT(R129)</f>
        <v>884.29262647444182</v>
      </c>
      <c r="T129" s="9">
        <f t="shared" ref="T129" si="120">(1.96*S129)</f>
        <v>1733.2135478899058</v>
      </c>
      <c r="V129" s="18">
        <f t="shared" ref="V129" si="121">Q129+H129</f>
        <v>4086.6724345663097</v>
      </c>
      <c r="W129" s="50">
        <f t="shared" ref="W129" si="122">R129+I129</f>
        <v>783278.75410976273</v>
      </c>
      <c r="X129">
        <f t="shared" ref="X129" si="123">SQRT(W129)</f>
        <v>885.03036903247721</v>
      </c>
      <c r="Y129" s="9">
        <f t="shared" ref="Y129" si="124">(1.96*X129)</f>
        <v>1734.6595233036553</v>
      </c>
      <c r="Z129" s="19">
        <f t="shared" si="101"/>
        <v>0.21656503749765288</v>
      </c>
    </row>
    <row r="130" spans="1:26" x14ac:dyDescent="0.25">
      <c r="A130" t="str">
        <f>'rockfish release'!A129</f>
        <v>SC</v>
      </c>
      <c r="B130">
        <f>'rockfish release'!B129</f>
        <v>1999</v>
      </c>
      <c r="C130" t="str">
        <f>'rockfish release'!C129</f>
        <v>NORTHEAS</v>
      </c>
      <c r="D130">
        <f>'rockfish release'!D129</f>
        <v>1736</v>
      </c>
      <c r="E130">
        <f>[1]logbook_release_forR!$E170</f>
        <v>1626</v>
      </c>
      <c r="F130" s="13">
        <f>IF([2]species_comp_Region2_forR!$G224&gt;49,[2]species_comp_Region2_forR!$AD224,[2]species_comp_Region2_forR!$AF224)</f>
        <v>0.88571428600000002</v>
      </c>
      <c r="G130" s="13">
        <f>IF([2]species_comp_Region2_forR!$G224&gt;49,[2]species_comp_Region2_forR!$AE224,[2]species_comp_Region2_forR!$AG224)</f>
        <v>9.7331200000000005E-4</v>
      </c>
      <c r="H130" s="10">
        <f t="shared" si="102"/>
        <v>1440.1714290360001</v>
      </c>
      <c r="I130" s="8">
        <f t="shared" si="103"/>
        <v>2573.3162373120003</v>
      </c>
      <c r="J130">
        <f t="shared" si="104"/>
        <v>50.727864505732946</v>
      </c>
      <c r="K130" s="9">
        <f t="shared" si="105"/>
        <v>99.426614431236572</v>
      </c>
      <c r="M130" s="2">
        <f>'rockfish release'!O129</f>
        <v>3114.8433996588765</v>
      </c>
      <c r="N130">
        <f>'rockfish release'!P129</f>
        <v>3312896.0950870859</v>
      </c>
      <c r="O130">
        <f>IF([2]species_comp_Region2_forR!$D251&gt;49,[2]species_comp_Region2_forR!$N251,[2]species_comp_Region2_forR!$P251)</f>
        <v>0.71300448400000005</v>
      </c>
      <c r="P130">
        <f>IF([2]species_comp_Region2_forR!$D251&gt;49,[2]species_comp_Region2_forR!$O251,[2]species_comp_Region2_forR!$Q251)</f>
        <v>9.2175299999999998E-4</v>
      </c>
      <c r="Q130" s="18">
        <f t="shared" si="106"/>
        <v>2220.8973109145832</v>
      </c>
      <c r="R130" s="83">
        <f>(M130^2)*P130+(O130^2)*N130-(P130*N130)</f>
        <v>1690084.2638780596</v>
      </c>
      <c r="S130">
        <f t="shared" si="107"/>
        <v>1300.0324087798963</v>
      </c>
      <c r="T130" s="9">
        <f t="shared" si="108"/>
        <v>2548.0635212085967</v>
      </c>
      <c r="V130" s="18">
        <f t="shared" si="109"/>
        <v>3661.0687399505832</v>
      </c>
      <c r="W130" s="50">
        <f t="shared" si="110"/>
        <v>1692657.5801153716</v>
      </c>
      <c r="X130">
        <f t="shared" si="111"/>
        <v>1301.0217446743047</v>
      </c>
      <c r="Y130" s="9">
        <f t="shared" si="112"/>
        <v>2550.0026195616374</v>
      </c>
      <c r="Z130" s="19">
        <f>X130/V130</f>
        <v>0.35536665304237519</v>
      </c>
    </row>
    <row r="131" spans="1:26" x14ac:dyDescent="0.25">
      <c r="A131" t="str">
        <f>'rockfish release'!A130</f>
        <v>SC</v>
      </c>
      <c r="B131">
        <f>'rockfish release'!B130</f>
        <v>2000</v>
      </c>
      <c r="C131" t="str">
        <f>'rockfish release'!C130</f>
        <v>NORTHEAS</v>
      </c>
      <c r="D131">
        <f>'rockfish release'!D130</f>
        <v>2051</v>
      </c>
      <c r="E131">
        <f>[1]logbook_release_forR!$E171</f>
        <v>1877</v>
      </c>
      <c r="F131" s="13">
        <f>IF([2]species_comp_Region2_forR!$G225&gt;49,[2]species_comp_Region2_forR!$AD225,[2]species_comp_Region2_forR!$AF225)</f>
        <v>0.92156862699999997</v>
      </c>
      <c r="G131" s="13">
        <f>IF([2]species_comp_Region2_forR!$G225&gt;49,[2]species_comp_Region2_forR!$AE225,[2]species_comp_Region2_forR!$AG225)</f>
        <v>7.1564199999999995E-4</v>
      </c>
      <c r="H131" s="10">
        <f t="shared" si="102"/>
        <v>1729.784312879</v>
      </c>
      <c r="I131" s="8">
        <f t="shared" si="103"/>
        <v>2521.2990838179999</v>
      </c>
      <c r="J131">
        <f t="shared" si="104"/>
        <v>50.212539109449544</v>
      </c>
      <c r="K131" s="9">
        <f t="shared" si="105"/>
        <v>98.416576654521108</v>
      </c>
      <c r="M131" s="2">
        <f>'rockfish release'!O130</f>
        <v>3680.036758467947</v>
      </c>
      <c r="N131">
        <f>'rockfish release'!P130</f>
        <v>4624232.8444837937</v>
      </c>
      <c r="O131">
        <f>IF([2]species_comp_Region2_forR!$D252&gt;49,[2]species_comp_Region2_forR!$N252,[2]species_comp_Region2_forR!$P252)</f>
        <v>0.743589744</v>
      </c>
      <c r="P131">
        <f>IF([2]species_comp_Region2_forR!$D252&gt;49,[2]species_comp_Region2_forR!$O252,[2]species_comp_Region2_forR!$Q252)</f>
        <v>9.828040000000001E-4</v>
      </c>
      <c r="Q131" s="18">
        <f t="shared" si="106"/>
        <v>2736.4375911397706</v>
      </c>
      <c r="R131" s="83">
        <f t="shared" ref="R131:R149" si="125">(M131^2)*P131+(O131^2)*N131-(P131*N131)</f>
        <v>2565622.2928797291</v>
      </c>
      <c r="S131">
        <f t="shared" si="107"/>
        <v>1601.7560029167141</v>
      </c>
      <c r="T131" s="9">
        <f t="shared" si="108"/>
        <v>3139.4417657167596</v>
      </c>
      <c r="V131" s="18">
        <f t="shared" si="109"/>
        <v>4466.2219040187701</v>
      </c>
      <c r="W131" s="50">
        <f t="shared" si="110"/>
        <v>2568143.5919635473</v>
      </c>
      <c r="X131">
        <f t="shared" si="111"/>
        <v>1602.5428518337808</v>
      </c>
      <c r="Y131" s="9">
        <f t="shared" si="112"/>
        <v>3140.9839895942105</v>
      </c>
      <c r="Z131" s="19">
        <f t="shared" ref="Z131:Z150" si="126">X131/V131</f>
        <v>0.35881397885577293</v>
      </c>
    </row>
    <row r="132" spans="1:26" x14ac:dyDescent="0.25">
      <c r="A132" t="str">
        <f>'rockfish release'!A131</f>
        <v>SC</v>
      </c>
      <c r="B132">
        <f>'rockfish release'!B131</f>
        <v>2001</v>
      </c>
      <c r="C132" t="str">
        <f>'rockfish release'!C131</f>
        <v>NORTHEAS</v>
      </c>
      <c r="D132">
        <f>'rockfish release'!D131</f>
        <v>1891</v>
      </c>
      <c r="E132">
        <f>[1]logbook_release_forR!$E172</f>
        <v>1787</v>
      </c>
      <c r="F132" s="13">
        <f>IF([2]species_comp_Region2_forR!$G226&gt;49,[2]species_comp_Region2_forR!$AD226,[2]species_comp_Region2_forR!$AF226)</f>
        <v>0.95081967199999995</v>
      </c>
      <c r="G132" s="13">
        <f>IF([2]species_comp_Region2_forR!$G226&gt;49,[2]species_comp_Region2_forR!$AE226,[2]species_comp_Region2_forR!$AG226)</f>
        <v>7.7935999999999999E-4</v>
      </c>
      <c r="H132" s="10">
        <f t="shared" si="102"/>
        <v>1699.114753864</v>
      </c>
      <c r="I132" s="8">
        <f t="shared" si="103"/>
        <v>2488.7840638399998</v>
      </c>
      <c r="J132">
        <f t="shared" si="104"/>
        <v>49.887714558195583</v>
      </c>
      <c r="K132" s="9">
        <f t="shared" si="105"/>
        <v>97.779920534063336</v>
      </c>
      <c r="M132" s="2">
        <f>'rockfish release'!O131</f>
        <v>3392.9544174855628</v>
      </c>
      <c r="N132">
        <f>'rockfish release'!P131</f>
        <v>3930894.8883351549</v>
      </c>
      <c r="O132">
        <f>IF([2]species_comp_Region2_forR!$D253&gt;49,[2]species_comp_Region2_forR!$N253,[2]species_comp_Region2_forR!$P253)</f>
        <v>0.82022471900000005</v>
      </c>
      <c r="P132">
        <f>IF([2]species_comp_Region2_forR!$D253&gt;49,[2]species_comp_Region2_forR!$O253,[2]species_comp_Region2_forR!$Q253)</f>
        <v>1.6756379999999999E-3</v>
      </c>
      <c r="Q132" s="18">
        <f t="shared" si="106"/>
        <v>2782.9850836619044</v>
      </c>
      <c r="R132" s="83">
        <f t="shared" si="125"/>
        <v>2657286.0319803227</v>
      </c>
      <c r="S132">
        <f t="shared" si="107"/>
        <v>1630.118410416962</v>
      </c>
      <c r="T132" s="9">
        <f t="shared" si="108"/>
        <v>3195.0320844172456</v>
      </c>
      <c r="V132" s="18">
        <f t="shared" si="109"/>
        <v>4482.0998375259041</v>
      </c>
      <c r="W132" s="50">
        <f t="shared" si="110"/>
        <v>2659774.8160441625</v>
      </c>
      <c r="X132">
        <f t="shared" si="111"/>
        <v>1630.8816069979337</v>
      </c>
      <c r="Y132" s="9">
        <f t="shared" si="112"/>
        <v>3196.5279497159499</v>
      </c>
      <c r="Z132" s="19">
        <f t="shared" si="126"/>
        <v>0.36386552422227431</v>
      </c>
    </row>
    <row r="133" spans="1:26" x14ac:dyDescent="0.25">
      <c r="A133" t="str">
        <f>'rockfish release'!A132</f>
        <v>SC</v>
      </c>
      <c r="B133">
        <f>'rockfish release'!B132</f>
        <v>2002</v>
      </c>
      <c r="C133" t="str">
        <f>'rockfish release'!C132</f>
        <v>NORTHEAS</v>
      </c>
      <c r="D133">
        <f>'rockfish release'!D132</f>
        <v>1913</v>
      </c>
      <c r="E133">
        <f>[1]logbook_release_forR!$E173</f>
        <v>1782</v>
      </c>
      <c r="F133" s="13">
        <f>IF([2]species_comp_Region2_forR!$G227&gt;49,[2]species_comp_Region2_forR!$AD227,[2]species_comp_Region2_forR!$AF227)</f>
        <v>0.87719298199999995</v>
      </c>
      <c r="G133" s="13">
        <f>IF([2]species_comp_Region2_forR!$G227&gt;49,[2]species_comp_Region2_forR!$AE227,[2]species_comp_Region2_forR!$AG227)</f>
        <v>1.923669E-3</v>
      </c>
      <c r="H133" s="10">
        <f t="shared" si="102"/>
        <v>1563.1578939239998</v>
      </c>
      <c r="I133" s="8">
        <f t="shared" si="103"/>
        <v>6108.6570775560003</v>
      </c>
      <c r="J133">
        <f t="shared" si="104"/>
        <v>78.157898369620966</v>
      </c>
      <c r="K133" s="9">
        <f t="shared" si="105"/>
        <v>153.18948080445711</v>
      </c>
      <c r="M133" s="2">
        <f>'rockfish release'!O132</f>
        <v>3432.4282393706399</v>
      </c>
      <c r="N133">
        <f>'rockfish release'!P132</f>
        <v>4022891.4428667496</v>
      </c>
      <c r="O133">
        <f>IF([2]species_comp_Region2_forR!$D254&gt;49,[2]species_comp_Region2_forR!$N254,[2]species_comp_Region2_forR!$P254)</f>
        <v>0.60843373499999998</v>
      </c>
      <c r="P133">
        <f>IF([2]species_comp_Region2_forR!$D254&gt;49,[2]species_comp_Region2_forR!$O254,[2]species_comp_Region2_forR!$Q254)</f>
        <v>1.443892E-3</v>
      </c>
      <c r="Q133" s="18">
        <f t="shared" si="106"/>
        <v>2088.4051337997525</v>
      </c>
      <c r="R133" s="83">
        <f t="shared" si="125"/>
        <v>1500443.3443165745</v>
      </c>
      <c r="S133">
        <f t="shared" si="107"/>
        <v>1224.9258525790754</v>
      </c>
      <c r="T133" s="9">
        <f t="shared" si="108"/>
        <v>2400.8546710549876</v>
      </c>
      <c r="V133" s="18">
        <f t="shared" si="109"/>
        <v>3651.5630277237524</v>
      </c>
      <c r="W133" s="50">
        <f t="shared" si="110"/>
        <v>1506552.0013941305</v>
      </c>
      <c r="X133">
        <f t="shared" si="111"/>
        <v>1227.4168001922292</v>
      </c>
      <c r="Y133" s="9">
        <f t="shared" si="112"/>
        <v>2405.7369283767694</v>
      </c>
      <c r="Z133" s="19">
        <f t="shared" si="126"/>
        <v>0.33613463354550255</v>
      </c>
    </row>
    <row r="134" spans="1:26" x14ac:dyDescent="0.25">
      <c r="A134" t="str">
        <f>'rockfish release'!A133</f>
        <v>SC</v>
      </c>
      <c r="B134">
        <f>'rockfish release'!B133</f>
        <v>2003</v>
      </c>
      <c r="C134" t="str">
        <f>'rockfish release'!C133</f>
        <v>NORTHEAS</v>
      </c>
      <c r="D134">
        <f>'rockfish release'!D133</f>
        <v>3121</v>
      </c>
      <c r="E134">
        <f>[1]logbook_release_forR!$E174</f>
        <v>3026</v>
      </c>
      <c r="F134" s="13">
        <f>IF([2]species_comp_Region2_forR!$G228&gt;49,[2]species_comp_Region2_forR!$AD228,[2]species_comp_Region2_forR!$AF228)</f>
        <v>0.85869565199999998</v>
      </c>
      <c r="G134" s="13">
        <f>IF([2]species_comp_Region2_forR!$G228&gt;49,[2]species_comp_Region2_forR!$AE228,[2]species_comp_Region2_forR!$AG228)</f>
        <v>1.3333780000000001E-3</v>
      </c>
      <c r="H134" s="10">
        <f t="shared" si="102"/>
        <v>2598.4130429520001</v>
      </c>
      <c r="I134" s="8">
        <f t="shared" si="103"/>
        <v>12209.310331528</v>
      </c>
      <c r="J134">
        <f t="shared" si="104"/>
        <v>110.49574802465477</v>
      </c>
      <c r="K134" s="9">
        <f t="shared" si="105"/>
        <v>216.57166612832336</v>
      </c>
      <c r="M134" s="2">
        <f>'rockfish release'!O133</f>
        <v>5599.8999137876472</v>
      </c>
      <c r="N134">
        <f>'rockfish release'!P133</f>
        <v>10707692.989785686</v>
      </c>
      <c r="O134">
        <f>IF([2]species_comp_Region2_forR!$D255&gt;49,[2]species_comp_Region2_forR!$N255,[2]species_comp_Region2_forR!$P255)</f>
        <v>0.73262032099999996</v>
      </c>
      <c r="P134">
        <f>IF([2]species_comp_Region2_forR!$D255&gt;49,[2]species_comp_Region2_forR!$O255,[2]species_comp_Region2_forR!$Q255)</f>
        <v>1.05316E-3</v>
      </c>
      <c r="Q134" s="18">
        <f t="shared" si="106"/>
        <v>4102.600472406978</v>
      </c>
      <c r="R134" s="83">
        <f t="shared" si="125"/>
        <v>5768916.2027536649</v>
      </c>
      <c r="S134">
        <f t="shared" si="107"/>
        <v>2401.8568239496844</v>
      </c>
      <c r="T134" s="9">
        <f t="shared" si="108"/>
        <v>4707.639374941381</v>
      </c>
      <c r="V134" s="18">
        <f t="shared" si="109"/>
        <v>6701.0135153589781</v>
      </c>
      <c r="W134" s="50">
        <f t="shared" si="110"/>
        <v>5781125.513085193</v>
      </c>
      <c r="X134">
        <f t="shared" si="111"/>
        <v>2404.3971205034313</v>
      </c>
      <c r="Y134" s="9">
        <f t="shared" si="112"/>
        <v>4712.6183561867256</v>
      </c>
      <c r="Z134" s="19">
        <f t="shared" si="126"/>
        <v>0.35881096419108266</v>
      </c>
    </row>
    <row r="135" spans="1:26" x14ac:dyDescent="0.25">
      <c r="A135" t="str">
        <f>'rockfish release'!A134</f>
        <v>SC</v>
      </c>
      <c r="B135">
        <f>'rockfish release'!B134</f>
        <v>2004</v>
      </c>
      <c r="C135" t="str">
        <f>'rockfish release'!C134</f>
        <v>NORTHEAS</v>
      </c>
      <c r="D135">
        <f>'rockfish release'!D134</f>
        <v>1756</v>
      </c>
      <c r="E135">
        <f>[1]logbook_release_forR!$E175</f>
        <v>1598</v>
      </c>
      <c r="F135" s="13">
        <f>IF([2]species_comp_Region2_forR!$G229&gt;49,[2]species_comp_Region2_forR!$AD229,[2]species_comp_Region2_forR!$AF229)</f>
        <v>0.77564102599999996</v>
      </c>
      <c r="G135" s="13">
        <f>IF([2]species_comp_Region2_forR!$G229&gt;49,[2]species_comp_Region2_forR!$AE229,[2]species_comp_Region2_forR!$AG229)</f>
        <v>1.122723E-3</v>
      </c>
      <c r="H135" s="10">
        <f t="shared" si="102"/>
        <v>1239.4743595479999</v>
      </c>
      <c r="I135" s="8">
        <f t="shared" si="103"/>
        <v>2866.989943692</v>
      </c>
      <c r="J135">
        <f t="shared" si="104"/>
        <v>53.544280214528982</v>
      </c>
      <c r="K135" s="9">
        <f t="shared" si="105"/>
        <v>104.9467892204768</v>
      </c>
      <c r="M135" s="2">
        <f>'rockfish release'!O134</f>
        <v>3150.7286922816747</v>
      </c>
      <c r="N135">
        <f>'rockfish release'!P134</f>
        <v>3389669.8185419007</v>
      </c>
      <c r="O135">
        <f>IF([2]species_comp_Region2_forR!$D256&gt;49,[2]species_comp_Region2_forR!$N256,[2]species_comp_Region2_forR!$P256)</f>
        <v>0.77966101700000001</v>
      </c>
      <c r="P135">
        <f>IF([2]species_comp_Region2_forR!$D256&gt;49,[2]species_comp_Region2_forR!$O256,[2]species_comp_Region2_forR!$Q256)</f>
        <v>1.4682880000000001E-3</v>
      </c>
      <c r="Q135" s="18">
        <f t="shared" si="106"/>
        <v>2456.5003365154107</v>
      </c>
      <c r="R135" s="83">
        <f t="shared" si="125"/>
        <v>2070081.8215142349</v>
      </c>
      <c r="S135">
        <f t="shared" si="107"/>
        <v>1438.7778916546622</v>
      </c>
      <c r="T135" s="9">
        <f t="shared" si="108"/>
        <v>2820.004667643138</v>
      </c>
      <c r="V135" s="18">
        <f t="shared" si="109"/>
        <v>3695.9746960634106</v>
      </c>
      <c r="W135" s="50">
        <f t="shared" si="110"/>
        <v>2072948.8114579269</v>
      </c>
      <c r="X135">
        <f t="shared" si="111"/>
        <v>1439.7738751130078</v>
      </c>
      <c r="Y135" s="9">
        <f t="shared" si="112"/>
        <v>2821.9567952214952</v>
      </c>
      <c r="Z135" s="19">
        <f t="shared" si="126"/>
        <v>0.38955187562472049</v>
      </c>
    </row>
    <row r="136" spans="1:26" x14ac:dyDescent="0.25">
      <c r="A136" t="str">
        <f>'rockfish release'!A135</f>
        <v>SC</v>
      </c>
      <c r="B136">
        <f>'rockfish release'!B135</f>
        <v>2005</v>
      </c>
      <c r="C136" t="str">
        <f>'rockfish release'!C135</f>
        <v>NORTHEAS</v>
      </c>
      <c r="D136">
        <f>'rockfish release'!D135</f>
        <v>4080</v>
      </c>
      <c r="E136">
        <f>[1]logbook_release_forR!$E176</f>
        <v>3881</v>
      </c>
      <c r="F136" s="13">
        <f>IF([2]species_comp_Region2_forR!$G230&gt;49,[2]species_comp_Region2_forR!$AD230,[2]species_comp_Region2_forR!$AF230)</f>
        <v>0.93277310899999999</v>
      </c>
      <c r="G136" s="13">
        <f>IF([2]species_comp_Region2_forR!$G230&gt;49,[2]species_comp_Region2_forR!$AE230,[2]species_comp_Region2_forR!$AG230)</f>
        <v>5.3141899999999999E-4</v>
      </c>
      <c r="H136" s="10">
        <f t="shared" si="102"/>
        <v>3620.0924360290001</v>
      </c>
      <c r="I136" s="8">
        <f t="shared" si="103"/>
        <v>8004.3185364589999</v>
      </c>
      <c r="J136">
        <f t="shared" si="104"/>
        <v>89.466857195606238</v>
      </c>
      <c r="K136" s="9">
        <f t="shared" si="105"/>
        <v>175.35504010338823</v>
      </c>
      <c r="M136" s="2">
        <f>'rockfish release'!O135</f>
        <v>7320.5996950508161</v>
      </c>
      <c r="N136">
        <f>'rockfish release'!P135</f>
        <v>18299056.559539404</v>
      </c>
      <c r="O136">
        <f>IF([2]species_comp_Region2_forR!$D257&gt;49,[2]species_comp_Region2_forR!$N257,[2]species_comp_Region2_forR!$P257)</f>
        <v>0.82183908000000006</v>
      </c>
      <c r="P136">
        <f>IF([2]species_comp_Region2_forR!$D257&gt;49,[2]species_comp_Region2_forR!$O257,[2]species_comp_Region2_forR!$Q257)</f>
        <v>8.4635600000000004E-4</v>
      </c>
      <c r="Q136" s="18">
        <f t="shared" si="106"/>
        <v>6016.354918428844</v>
      </c>
      <c r="R136" s="83">
        <f t="shared" si="125"/>
        <v>12389408.845777772</v>
      </c>
      <c r="S136">
        <f t="shared" si="107"/>
        <v>3519.8592082323084</v>
      </c>
      <c r="T136" s="9">
        <f t="shared" si="108"/>
        <v>6898.9240481353245</v>
      </c>
      <c r="V136" s="18">
        <f t="shared" si="109"/>
        <v>9636.4473544578432</v>
      </c>
      <c r="W136" s="50">
        <f t="shared" si="110"/>
        <v>12397413.164314231</v>
      </c>
      <c r="X136">
        <f t="shared" si="111"/>
        <v>3520.9960471881009</v>
      </c>
      <c r="Y136" s="9">
        <f t="shared" si="112"/>
        <v>6901.1522524886777</v>
      </c>
      <c r="Z136" s="19">
        <f t="shared" si="126"/>
        <v>0.36538320790589696</v>
      </c>
    </row>
    <row r="137" spans="1:26" x14ac:dyDescent="0.25">
      <c r="A137" t="str">
        <f>'rockfish release'!A136</f>
        <v>SC</v>
      </c>
      <c r="B137">
        <f>'rockfish release'!B136</f>
        <v>2006</v>
      </c>
      <c r="C137" t="str">
        <f>'rockfish release'!C136</f>
        <v>NORTHEAS</v>
      </c>
      <c r="D137">
        <f>'rockfish release'!D136</f>
        <v>1667</v>
      </c>
      <c r="E137">
        <f>[1]logbook_release_forR!$E177</f>
        <v>1605</v>
      </c>
      <c r="F137" s="13">
        <f>IF([2]species_comp_Region2_forR!$G231&gt;49,[2]species_comp_Region2_forR!$AD231,[2]species_comp_Region2_forR!$AF231)</f>
        <v>0.866071429</v>
      </c>
      <c r="G137" s="13">
        <f>IF([2]species_comp_Region2_forR!$G231&gt;49,[2]species_comp_Region2_forR!$AE231,[2]species_comp_Region2_forR!$AG231)</f>
        <v>1.0449700000000001E-3</v>
      </c>
      <c r="H137" s="10">
        <f t="shared" si="102"/>
        <v>1390.0446435450001</v>
      </c>
      <c r="I137" s="8">
        <f t="shared" si="103"/>
        <v>2691.8688442500002</v>
      </c>
      <c r="J137">
        <f t="shared" si="104"/>
        <v>51.88322314823936</v>
      </c>
      <c r="K137" s="9">
        <f t="shared" si="105"/>
        <v>101.69111737054914</v>
      </c>
      <c r="M137" s="2">
        <f>'rockfish release'!O136</f>
        <v>2991.0391401102233</v>
      </c>
      <c r="N137">
        <f>'rockfish release'!P136</f>
        <v>3054777.4283738164</v>
      </c>
      <c r="O137">
        <f>IF([2]species_comp_Region2_forR!$D258&gt;49,[2]species_comp_Region2_forR!$N258,[2]species_comp_Region2_forR!$P258)</f>
        <v>0.79807692299999999</v>
      </c>
      <c r="P137">
        <f>IF([2]species_comp_Region2_forR!$D258&gt;49,[2]species_comp_Region2_forR!$O258,[2]species_comp_Region2_forR!$Q258)</f>
        <v>1.564565E-3</v>
      </c>
      <c r="Q137" s="18">
        <f t="shared" si="106"/>
        <v>2387.0793135117328</v>
      </c>
      <c r="R137" s="83">
        <f t="shared" si="125"/>
        <v>1954887.2295698966</v>
      </c>
      <c r="S137">
        <f t="shared" si="107"/>
        <v>1398.1728182059244</v>
      </c>
      <c r="T137" s="9">
        <f t="shared" si="108"/>
        <v>2740.4187236836119</v>
      </c>
      <c r="V137" s="18">
        <f t="shared" si="109"/>
        <v>3777.1239570567332</v>
      </c>
      <c r="W137" s="50">
        <f t="shared" si="110"/>
        <v>1957579.0984141466</v>
      </c>
      <c r="X137">
        <f t="shared" si="111"/>
        <v>1399.1351251448684</v>
      </c>
      <c r="Y137" s="9">
        <f t="shared" si="112"/>
        <v>2742.3048452839421</v>
      </c>
      <c r="Z137" s="19">
        <f t="shared" si="126"/>
        <v>0.37042340708222965</v>
      </c>
    </row>
    <row r="138" spans="1:26" x14ac:dyDescent="0.25">
      <c r="A138" t="str">
        <f>'rockfish release'!A137</f>
        <v>SC</v>
      </c>
      <c r="B138">
        <f>'rockfish release'!B137</f>
        <v>2007</v>
      </c>
      <c r="C138" t="str">
        <f>'rockfish release'!C137</f>
        <v>NORTHEAS</v>
      </c>
      <c r="D138">
        <f>'rockfish release'!D137</f>
        <v>1731</v>
      </c>
      <c r="E138">
        <f>[1]logbook_release_forR!$E178</f>
        <v>1552</v>
      </c>
      <c r="F138" s="13">
        <f>IF([2]species_comp_Region2_forR!$G232&gt;49,[2]species_comp_Region2_forR!$AD232,[2]species_comp_Region2_forR!$AF232)</f>
        <v>0.62025316500000005</v>
      </c>
      <c r="G138" s="13">
        <f>IF([2]species_comp_Region2_forR!$G232&gt;49,[2]species_comp_Region2_forR!$AE232,[2]species_comp_Region2_forR!$AG232)</f>
        <v>3.0197330000000001E-3</v>
      </c>
      <c r="H138" s="10">
        <f t="shared" si="102"/>
        <v>962.6329120800001</v>
      </c>
      <c r="I138" s="8">
        <f t="shared" si="103"/>
        <v>7273.6429560320003</v>
      </c>
      <c r="J138">
        <f t="shared" si="104"/>
        <v>85.285655042521654</v>
      </c>
      <c r="K138" s="9">
        <f t="shared" si="105"/>
        <v>167.15988388334245</v>
      </c>
      <c r="M138" s="2">
        <f>'rockfish release'!O137</f>
        <v>3105.8720765031776</v>
      </c>
      <c r="N138">
        <f>'rockfish release'!P137</f>
        <v>3293840.0742381569</v>
      </c>
      <c r="O138">
        <f>IF([2]species_comp_Region2_forR!$D259&gt;49,[2]species_comp_Region2_forR!$N259,[2]species_comp_Region2_forR!$P259)</f>
        <v>0.89411764699999996</v>
      </c>
      <c r="P138">
        <f>IF([2]species_comp_Region2_forR!$D259&gt;49,[2]species_comp_Region2_forR!$O259,[2]species_comp_Region2_forR!$Q259)</f>
        <v>1.127039E-3</v>
      </c>
      <c r="Q138" s="18">
        <f t="shared" si="106"/>
        <v>2777.015032926025</v>
      </c>
      <c r="R138" s="83">
        <f t="shared" si="125"/>
        <v>2640408.1091597378</v>
      </c>
      <c r="S138">
        <f t="shared" si="107"/>
        <v>1624.9332629864334</v>
      </c>
      <c r="T138" s="9">
        <f t="shared" si="108"/>
        <v>3184.8691954534092</v>
      </c>
      <c r="V138" s="18">
        <f t="shared" si="109"/>
        <v>3739.6479450060251</v>
      </c>
      <c r="W138" s="50">
        <f t="shared" si="110"/>
        <v>2647681.7521157698</v>
      </c>
      <c r="X138">
        <f t="shared" si="111"/>
        <v>1627.1698596384367</v>
      </c>
      <c r="Y138" s="9">
        <f t="shared" si="112"/>
        <v>3189.2529248913361</v>
      </c>
      <c r="Z138" s="19">
        <f t="shared" si="126"/>
        <v>0.43511311320397972</v>
      </c>
    </row>
    <row r="139" spans="1:26" x14ac:dyDescent="0.25">
      <c r="A139" t="str">
        <f>'rockfish release'!A138</f>
        <v>SC</v>
      </c>
      <c r="B139">
        <f>'rockfish release'!B138</f>
        <v>2008</v>
      </c>
      <c r="C139" t="str">
        <f>'rockfish release'!C138</f>
        <v>NORTHEAS</v>
      </c>
      <c r="D139">
        <f>'rockfish release'!D138</f>
        <v>1565</v>
      </c>
      <c r="E139">
        <f>[1]logbook_release_forR!$E179</f>
        <v>1448</v>
      </c>
      <c r="F139" s="13">
        <f>IF([2]species_comp_Region2_forR!$G233&gt;49,[2]species_comp_Region2_forR!$AD233,[2]species_comp_Region2_forR!$AF233)</f>
        <v>0.84251968499999996</v>
      </c>
      <c r="G139" s="13">
        <f>IF([2]species_comp_Region2_forR!$G233&gt;49,[2]species_comp_Region2_forR!$AE233,[2]species_comp_Region2_forR!$AG233)</f>
        <v>1.053018E-3</v>
      </c>
      <c r="H139" s="10">
        <f t="shared" si="102"/>
        <v>1219.9685038799998</v>
      </c>
      <c r="I139" s="8">
        <f t="shared" si="103"/>
        <v>2207.8670526719998</v>
      </c>
      <c r="J139">
        <f t="shared" si="104"/>
        <v>46.987945823072536</v>
      </c>
      <c r="K139" s="9">
        <f t="shared" si="105"/>
        <v>92.096373813222172</v>
      </c>
      <c r="M139" s="2">
        <f>'rockfish release'!O138</f>
        <v>2808.0241477339532</v>
      </c>
      <c r="N139">
        <f>'rockfish release'!P138</f>
        <v>2692384.3474888206</v>
      </c>
      <c r="O139">
        <f>IF([2]species_comp_Region2_forR!$D260&gt;49,[2]species_comp_Region2_forR!$N260,[2]species_comp_Region2_forR!$P260)</f>
        <v>0.693333333</v>
      </c>
      <c r="P139">
        <f>IF([2]species_comp_Region2_forR!$D260&gt;49,[2]species_comp_Region2_forR!$O260,[2]species_comp_Region2_forR!$Q260)</f>
        <v>2.873273E-3</v>
      </c>
      <c r="Q139" s="18">
        <f t="shared" si="106"/>
        <v>1946.8967414928661</v>
      </c>
      <c r="R139" s="83">
        <f t="shared" si="125"/>
        <v>1309178.8712204276</v>
      </c>
      <c r="S139">
        <f t="shared" si="107"/>
        <v>1144.1935462239016</v>
      </c>
      <c r="T139" s="9">
        <f t="shared" si="108"/>
        <v>2242.6193505988472</v>
      </c>
      <c r="V139" s="18">
        <f t="shared" si="109"/>
        <v>3166.865245372866</v>
      </c>
      <c r="W139" s="50">
        <f t="shared" si="110"/>
        <v>1311386.7382730995</v>
      </c>
      <c r="X139">
        <f t="shared" si="111"/>
        <v>1145.1579534165144</v>
      </c>
      <c r="Y139" s="9">
        <f t="shared" si="112"/>
        <v>2244.5095886963682</v>
      </c>
      <c r="Z139" s="19">
        <f t="shared" si="126"/>
        <v>0.36160615141099373</v>
      </c>
    </row>
    <row r="140" spans="1:26" x14ac:dyDescent="0.25">
      <c r="A140" t="str">
        <f>'rockfish release'!A139</f>
        <v>SC</v>
      </c>
      <c r="B140">
        <f>'rockfish release'!B139</f>
        <v>2009</v>
      </c>
      <c r="C140" t="str">
        <f>'rockfish release'!C139</f>
        <v>NORTHEAS</v>
      </c>
      <c r="D140">
        <f>'rockfish release'!D139</f>
        <v>1317</v>
      </c>
      <c r="E140">
        <f>[1]logbook_release_forR!$E180</f>
        <v>1278</v>
      </c>
      <c r="F140" s="13">
        <f>IF([2]species_comp_Region2_forR!$G234&gt;49,[2]species_comp_Region2_forR!$AD234,[2]species_comp_Region2_forR!$AF234)</f>
        <v>0.73611111100000004</v>
      </c>
      <c r="G140" s="13">
        <f>IF([2]species_comp_Region2_forR!$G234&gt;49,[2]species_comp_Region2_forR!$AE234,[2]species_comp_Region2_forR!$AG234)</f>
        <v>2.7359369999999999E-3</v>
      </c>
      <c r="H140" s="10">
        <f t="shared" si="102"/>
        <v>940.74999985800002</v>
      </c>
      <c r="I140" s="8">
        <f t="shared" si="103"/>
        <v>4468.5621271079999</v>
      </c>
      <c r="J140">
        <f t="shared" si="104"/>
        <v>66.847304561276061</v>
      </c>
      <c r="K140" s="9">
        <f t="shared" si="105"/>
        <v>131.02071694010107</v>
      </c>
      <c r="M140" s="2">
        <f>'rockfish release'!O139</f>
        <v>2363.0465192112561</v>
      </c>
      <c r="N140">
        <f>'rockfish release'!P139</f>
        <v>1906689.2729298193</v>
      </c>
      <c r="O140">
        <f>IF([2]species_comp_Region2_forR!$D261&gt;49,[2]species_comp_Region2_forR!$N261,[2]species_comp_Region2_forR!$P261)</f>
        <v>0.55882352899999999</v>
      </c>
      <c r="P140">
        <f>IF([2]species_comp_Region2_forR!$D261&gt;49,[2]species_comp_Region2_forR!$O261,[2]species_comp_Region2_forR!$Q261)</f>
        <v>3.6796979999999999E-3</v>
      </c>
      <c r="Q140" s="18">
        <f t="shared" si="106"/>
        <v>1320.5259950568004</v>
      </c>
      <c r="R140" s="83">
        <f t="shared" si="125"/>
        <v>608959.40252339176</v>
      </c>
      <c r="S140">
        <f t="shared" si="107"/>
        <v>780.35850897096759</v>
      </c>
      <c r="T140" s="9">
        <f t="shared" si="108"/>
        <v>1529.5026775830966</v>
      </c>
      <c r="V140" s="18">
        <f t="shared" si="109"/>
        <v>2261.2759949148003</v>
      </c>
      <c r="W140" s="50">
        <f t="shared" si="110"/>
        <v>613427.96465049975</v>
      </c>
      <c r="X140">
        <f t="shared" si="111"/>
        <v>783.21642261286866</v>
      </c>
      <c r="Y140" s="9">
        <f t="shared" si="112"/>
        <v>1535.1041883212226</v>
      </c>
      <c r="Z140" s="19">
        <f t="shared" si="126"/>
        <v>0.34636038430257093</v>
      </c>
    </row>
    <row r="141" spans="1:26" x14ac:dyDescent="0.25">
      <c r="A141" t="str">
        <f>'rockfish release'!A140</f>
        <v>SC</v>
      </c>
      <c r="B141">
        <f>'rockfish release'!B140</f>
        <v>2010</v>
      </c>
      <c r="C141" t="str">
        <f>'rockfish release'!C140</f>
        <v>NORTHEAS</v>
      </c>
      <c r="D141">
        <f>'rockfish release'!D140</f>
        <v>975</v>
      </c>
      <c r="E141">
        <f>[1]logbook_release_forR!$E181</f>
        <v>867</v>
      </c>
      <c r="F141" s="13">
        <f>IF([2]species_comp_Region2_forR!$G235&gt;49,[2]species_comp_Region2_forR!$AD235,[2]species_comp_Region2_forR!$AF235)</f>
        <v>0.53535353500000005</v>
      </c>
      <c r="G141" s="13">
        <f>IF([2]species_comp_Region2_forR!$G235&gt;49,[2]species_comp_Region2_forR!$AE235,[2]species_comp_Region2_forR!$AG235)</f>
        <v>2.5382669999999999E-3</v>
      </c>
      <c r="H141" s="10">
        <f t="shared" si="102"/>
        <v>464.15151484500007</v>
      </c>
      <c r="I141" s="8">
        <f t="shared" si="103"/>
        <v>1907.9873829629998</v>
      </c>
      <c r="J141">
        <f t="shared" si="104"/>
        <v>43.680514911834543</v>
      </c>
      <c r="K141" s="9">
        <f t="shared" si="105"/>
        <v>85.613809227195702</v>
      </c>
      <c r="M141" s="2">
        <f>'rockfish release'!O140</f>
        <v>1749.4080153614086</v>
      </c>
      <c r="N141">
        <f>'rockfish release'!P140</f>
        <v>1045003.1623601587</v>
      </c>
      <c r="O141" s="37">
        <v>0.74806438500000005</v>
      </c>
      <c r="P141" s="37">
        <v>6.3493509999999996E-3</v>
      </c>
      <c r="Q141" s="18">
        <f t="shared" si="106"/>
        <v>1308.6698311254029</v>
      </c>
      <c r="R141" s="83">
        <f t="shared" si="125"/>
        <v>597580.75062271161</v>
      </c>
      <c r="S141">
        <f t="shared" si="107"/>
        <v>773.03347315799442</v>
      </c>
      <c r="T141" s="9">
        <f t="shared" si="108"/>
        <v>1515.1456073896691</v>
      </c>
      <c r="V141" s="18">
        <f t="shared" si="109"/>
        <v>1772.8213459704029</v>
      </c>
      <c r="W141" s="50">
        <f t="shared" si="110"/>
        <v>599488.73800567456</v>
      </c>
      <c r="X141">
        <f t="shared" si="111"/>
        <v>774.26658071085217</v>
      </c>
      <c r="Y141" s="9">
        <f t="shared" si="112"/>
        <v>1517.5624981932701</v>
      </c>
      <c r="Z141" s="19">
        <f t="shared" si="126"/>
        <v>0.43674258687754908</v>
      </c>
    </row>
    <row r="142" spans="1:26" x14ac:dyDescent="0.25">
      <c r="A142" t="str">
        <f>'rockfish release'!A141</f>
        <v>SC</v>
      </c>
      <c r="B142">
        <f>'rockfish release'!B141</f>
        <v>2011</v>
      </c>
      <c r="C142" t="str">
        <f>'rockfish release'!C141</f>
        <v>NORTHEAS</v>
      </c>
      <c r="D142">
        <f>'rockfish release'!D141</f>
        <v>1219</v>
      </c>
      <c r="E142">
        <f>[1]logbook_release_forR!$E182</f>
        <v>1141</v>
      </c>
      <c r="F142" s="13">
        <f>IF([2]species_comp_Region2_forR!$G236&gt;49,[2]species_comp_Region2_forR!$AD236,[2]species_comp_Region2_forR!$AF236)</f>
        <v>0.862318841</v>
      </c>
      <c r="G142" s="13">
        <f>IF([2]species_comp_Region2_forR!$G236&gt;49,[2]species_comp_Region2_forR!$AE236,[2]species_comp_Region2_forR!$AG236)</f>
        <v>8.6660600000000002E-4</v>
      </c>
      <c r="H142" s="10">
        <f t="shared" si="102"/>
        <v>983.905797581</v>
      </c>
      <c r="I142" s="8">
        <f t="shared" si="103"/>
        <v>1128.217885886</v>
      </c>
      <c r="J142">
        <f t="shared" si="104"/>
        <v>33.588954819791581</v>
      </c>
      <c r="K142" s="9">
        <f t="shared" si="105"/>
        <v>65.834351446791501</v>
      </c>
      <c r="M142" s="2">
        <f>'rockfish release'!O141</f>
        <v>2616.6798149500855</v>
      </c>
      <c r="N142">
        <f>'rockfish release'!P141</f>
        <v>2544045.9494767035</v>
      </c>
      <c r="O142">
        <f>IF([2]species_comp_Region2_forR!$D263&gt;49,[2]species_comp_Region2_forR!$N263,[2]species_comp_Region2_forR!$P263)</f>
        <v>0.71830985899999999</v>
      </c>
      <c r="P142">
        <f>IF([2]species_comp_Region2_forR!$D263&gt;49,[2]species_comp_Region2_forR!$O263,[2]species_comp_Region2_forR!$Q263)</f>
        <v>2.890583E-3</v>
      </c>
      <c r="Q142" s="18">
        <f t="shared" si="106"/>
        <v>1879.586908924942</v>
      </c>
      <c r="R142" s="83">
        <f t="shared" si="125"/>
        <v>1325087.0648450314</v>
      </c>
      <c r="S142">
        <f t="shared" si="107"/>
        <v>1151.1242612528986</v>
      </c>
      <c r="T142" s="9">
        <f t="shared" si="108"/>
        <v>2256.203552055681</v>
      </c>
      <c r="V142" s="18">
        <f t="shared" si="109"/>
        <v>2863.4927065059419</v>
      </c>
      <c r="W142" s="50">
        <f t="shared" si="110"/>
        <v>1326215.2827309174</v>
      </c>
      <c r="X142">
        <f t="shared" si="111"/>
        <v>1151.614207419706</v>
      </c>
      <c r="Y142" s="9">
        <f t="shared" si="112"/>
        <v>2257.1638465426236</v>
      </c>
      <c r="Z142" s="19">
        <f t="shared" si="126"/>
        <v>0.40217116837881367</v>
      </c>
    </row>
    <row r="143" spans="1:26" x14ac:dyDescent="0.25">
      <c r="A143" t="str">
        <f>'rockfish release'!A142</f>
        <v>SC</v>
      </c>
      <c r="B143">
        <f>'rockfish release'!B142</f>
        <v>2012</v>
      </c>
      <c r="C143" t="str">
        <f>'rockfish release'!C142</f>
        <v>NORTHEAS</v>
      </c>
      <c r="D143">
        <f>'rockfish release'!D142</f>
        <v>898</v>
      </c>
      <c r="E143">
        <f>[1]logbook_release_forR!$E183</f>
        <v>841</v>
      </c>
      <c r="F143" s="13">
        <f>IF([2]species_comp_Region2_forR!$G237&gt;49,[2]species_comp_Region2_forR!$AD237,[2]species_comp_Region2_forR!$AF237)</f>
        <v>0.77697841700000003</v>
      </c>
      <c r="G143" s="13">
        <f>IF([2]species_comp_Region2_forR!$G237&gt;49,[2]species_comp_Region2_forR!$AE237,[2]species_comp_Region2_forR!$AG237)</f>
        <v>1.255674E-3</v>
      </c>
      <c r="H143" s="10">
        <f t="shared" si="102"/>
        <v>653.43884869700003</v>
      </c>
      <c r="I143" s="8">
        <f t="shared" si="103"/>
        <v>888.11436239400007</v>
      </c>
      <c r="J143">
        <f t="shared" si="104"/>
        <v>29.801247665055907</v>
      </c>
      <c r="K143" s="9">
        <f t="shared" si="105"/>
        <v>58.410445423509579</v>
      </c>
      <c r="M143" s="2">
        <f>'rockfish release'!O142</f>
        <v>4246.1969775924963</v>
      </c>
      <c r="N143">
        <f>'rockfish release'!P142</f>
        <v>24972801.19999427</v>
      </c>
      <c r="O143">
        <f>IF([2]species_comp_Region2_forR!$D264&gt;49,[2]species_comp_Region2_forR!$N264,[2]species_comp_Region2_forR!$P264)</f>
        <v>0.74509803900000005</v>
      </c>
      <c r="P143">
        <f>IF([2]species_comp_Region2_forR!$D264&gt;49,[2]species_comp_Region2_forR!$O264,[2]species_comp_Region2_forR!$Q264)</f>
        <v>1.2495189999999999E-3</v>
      </c>
      <c r="Q143" s="18">
        <f t="shared" si="106"/>
        <v>3163.8330412118962</v>
      </c>
      <c r="R143" s="83">
        <f t="shared" si="125"/>
        <v>13855502.279519465</v>
      </c>
      <c r="S143">
        <f t="shared" si="107"/>
        <v>3722.297983708379</v>
      </c>
      <c r="T143" s="9">
        <f t="shared" si="108"/>
        <v>7295.7040480684227</v>
      </c>
      <c r="V143" s="18">
        <f t="shared" si="109"/>
        <v>3817.2718899088964</v>
      </c>
      <c r="W143" s="50">
        <f t="shared" si="110"/>
        <v>13856390.393881859</v>
      </c>
      <c r="X143">
        <f t="shared" si="111"/>
        <v>3722.4172783128251</v>
      </c>
      <c r="Y143" s="9">
        <f t="shared" si="112"/>
        <v>7295.937865493137</v>
      </c>
      <c r="Z143" s="19">
        <f t="shared" si="126"/>
        <v>0.97515120370471309</v>
      </c>
    </row>
    <row r="144" spans="1:26" x14ac:dyDescent="0.25">
      <c r="A144" t="str">
        <f>'rockfish release'!A143</f>
        <v>SC</v>
      </c>
      <c r="B144">
        <f>'rockfish release'!B143</f>
        <v>2013</v>
      </c>
      <c r="C144" t="str">
        <f>'rockfish release'!C143</f>
        <v>NORTHEAS</v>
      </c>
      <c r="D144">
        <f>'rockfish release'!D143</f>
        <v>624</v>
      </c>
      <c r="E144">
        <f>[1]logbook_release_forR!$E184</f>
        <v>609</v>
      </c>
      <c r="F144" s="13">
        <f>IF([2]species_comp_Region2_forR!$G238&gt;49,[2]species_comp_Region2_forR!$AD238,[2]species_comp_Region2_forR!$AF238)</f>
        <v>0.53982300900000002</v>
      </c>
      <c r="G144" s="13">
        <f>IF([2]species_comp_Region2_forR!$G238&gt;49,[2]species_comp_Region2_forR!$AE238,[2]species_comp_Region2_forR!$AG238)</f>
        <v>5.5080699999999995E-4</v>
      </c>
      <c r="H144" s="10">
        <f t="shared" si="102"/>
        <v>328.75221248100002</v>
      </c>
      <c r="I144" s="8">
        <f t="shared" si="103"/>
        <v>204.28385096699998</v>
      </c>
      <c r="J144">
        <f t="shared" si="104"/>
        <v>14.29279017431516</v>
      </c>
      <c r="K144" s="9">
        <f t="shared" si="105"/>
        <v>28.013868741657713</v>
      </c>
      <c r="M144" s="2">
        <f>'rockfish release'!O143</f>
        <v>1016.9872340425534</v>
      </c>
      <c r="N144">
        <f>'rockfish release'!P143</f>
        <v>459340.41122659273</v>
      </c>
      <c r="O144">
        <f>IF([2]species_comp_Region2_forR!$D265&gt;49,[2]species_comp_Region2_forR!$N265,[2]species_comp_Region2_forR!$P265)</f>
        <v>0.674846626</v>
      </c>
      <c r="P144">
        <f>IF([2]species_comp_Region2_forR!$D265&gt;49,[2]species_comp_Region2_forR!$O265,[2]species_comp_Region2_forR!$Q265)</f>
        <v>1.354498E-3</v>
      </c>
      <c r="Q144" s="18">
        <f t="shared" si="106"/>
        <v>686.31040357868949</v>
      </c>
      <c r="R144" s="83">
        <f t="shared" si="125"/>
        <v>209970.60853051624</v>
      </c>
      <c r="S144">
        <f t="shared" si="107"/>
        <v>458.22549965111745</v>
      </c>
      <c r="T144" s="9">
        <f t="shared" si="108"/>
        <v>898.12197931619016</v>
      </c>
      <c r="V144" s="18">
        <f t="shared" si="109"/>
        <v>1015.0626160596895</v>
      </c>
      <c r="W144" s="50">
        <f t="shared" si="110"/>
        <v>210174.89238148325</v>
      </c>
      <c r="X144">
        <f t="shared" si="111"/>
        <v>458.4483530142553</v>
      </c>
      <c r="Y144" s="9">
        <f t="shared" si="112"/>
        <v>898.55877190794035</v>
      </c>
      <c r="Z144" s="19">
        <f t="shared" si="126"/>
        <v>0.45164539188122049</v>
      </c>
    </row>
    <row r="145" spans="1:27" x14ac:dyDescent="0.25">
      <c r="A145" t="str">
        <f>'rockfish release'!A144</f>
        <v>SC</v>
      </c>
      <c r="B145">
        <f>'rockfish release'!B144</f>
        <v>2014</v>
      </c>
      <c r="C145" t="str">
        <f>'rockfish release'!C144</f>
        <v>NORTHEAS</v>
      </c>
      <c r="D145">
        <f>'rockfish release'!D144</f>
        <v>958</v>
      </c>
      <c r="E145">
        <f>[1]logbook_release_forR!$E185</f>
        <v>899</v>
      </c>
      <c r="F145" s="13">
        <f>IF([2]species_comp_Region2_forR!$G239&gt;49,[2]species_comp_Region2_forR!$AD239,[2]species_comp_Region2_forR!$AF239)</f>
        <v>0.81493506500000001</v>
      </c>
      <c r="G145" s="13">
        <f>IF([2]species_comp_Region2_forR!$G239&gt;49,[2]species_comp_Region2_forR!$AE239,[2]species_comp_Region2_forR!$AG239)</f>
        <v>4.9125700000000004E-4</v>
      </c>
      <c r="H145" s="10">
        <f t="shared" si="102"/>
        <v>732.62662343500006</v>
      </c>
      <c r="I145" s="8">
        <f t="shared" si="103"/>
        <v>397.03439865700005</v>
      </c>
      <c r="J145">
        <f t="shared" si="104"/>
        <v>19.925722036026702</v>
      </c>
      <c r="K145" s="9">
        <f t="shared" si="105"/>
        <v>39.054415190612332</v>
      </c>
      <c r="M145" s="2">
        <f>'rockfish release'!O144</f>
        <v>1259.2714932126696</v>
      </c>
      <c r="N145">
        <f>'rockfish release'!P144</f>
        <v>1496236.1643266424</v>
      </c>
      <c r="O145">
        <f>IF([2]species_comp_Region2_forR!$D266&gt;49,[2]species_comp_Region2_forR!$N266,[2]species_comp_Region2_forR!$P266)</f>
        <v>0.77777777800000003</v>
      </c>
      <c r="P145">
        <f>IF([2]species_comp_Region2_forR!$D266&gt;49,[2]species_comp_Region2_forR!$O266,[2]species_comp_Region2_forR!$Q266)</f>
        <v>1.382716E-3</v>
      </c>
      <c r="Q145" s="18">
        <f t="shared" si="106"/>
        <v>979.43338388969232</v>
      </c>
      <c r="R145" s="83">
        <f t="shared" si="125"/>
        <v>905254.31220768671</v>
      </c>
      <c r="S145">
        <f t="shared" si="107"/>
        <v>951.44853366206132</v>
      </c>
      <c r="T145" s="9">
        <f t="shared" si="108"/>
        <v>1864.8391259776402</v>
      </c>
      <c r="V145" s="18">
        <f t="shared" si="109"/>
        <v>1712.0600073246924</v>
      </c>
      <c r="W145" s="50">
        <f t="shared" si="110"/>
        <v>905651.34660634375</v>
      </c>
      <c r="X145">
        <f t="shared" si="111"/>
        <v>951.65715812278938</v>
      </c>
      <c r="Y145" s="9">
        <f t="shared" si="112"/>
        <v>1865.2480299206672</v>
      </c>
      <c r="Z145" s="19">
        <f t="shared" si="126"/>
        <v>0.55585502497069161</v>
      </c>
    </row>
    <row r="146" spans="1:27" x14ac:dyDescent="0.25">
      <c r="A146" t="str">
        <f>'rockfish release'!A145</f>
        <v>SC</v>
      </c>
      <c r="B146">
        <f>'rockfish release'!B145</f>
        <v>2015</v>
      </c>
      <c r="C146" t="str">
        <f>'rockfish release'!C145</f>
        <v>NORTHEAS</v>
      </c>
      <c r="D146">
        <f>'rockfish release'!D145</f>
        <v>836</v>
      </c>
      <c r="E146">
        <f>[1]logbook_release_forR!$E186</f>
        <v>823</v>
      </c>
      <c r="F146" s="13">
        <f>IF([2]species_comp_Region2_forR!$G240&gt;49,[2]species_comp_Region2_forR!$AD240,[2]species_comp_Region2_forR!$AF240)</f>
        <v>0.699029126</v>
      </c>
      <c r="G146" s="13">
        <f>IF([2]species_comp_Region2_forR!$G240&gt;49,[2]species_comp_Region2_forR!$AE240,[2]species_comp_Region2_forR!$AG240)</f>
        <v>2.0626220000000001E-3</v>
      </c>
      <c r="H146" s="10">
        <f t="shared" si="102"/>
        <v>575.30097069800001</v>
      </c>
      <c r="I146" s="8">
        <f t="shared" si="103"/>
        <v>1397.073696638</v>
      </c>
      <c r="J146">
        <f t="shared" si="104"/>
        <v>37.377449038665013</v>
      </c>
      <c r="K146" s="9">
        <f t="shared" si="105"/>
        <v>73.25980011578342</v>
      </c>
      <c r="M146" s="2">
        <f>'rockfish release'!O145</f>
        <v>1832.1167675329298</v>
      </c>
      <c r="N146">
        <f>'rockfish release'!P145</f>
        <v>3448525.2847583601</v>
      </c>
      <c r="O146">
        <f>IF([2]species_comp_Region2_forR!$D267&gt;49,[2]species_comp_Region2_forR!$N267,[2]species_comp_Region2_forR!$P267)</f>
        <v>0.73947368400000002</v>
      </c>
      <c r="P146">
        <f>IF([2]species_comp_Region2_forR!$D267&gt;49,[2]species_comp_Region2_forR!$O267,[2]species_comp_Region2_forR!$Q267)</f>
        <v>5.0831800000000001E-4</v>
      </c>
      <c r="Q146" s="18">
        <f t="shared" si="106"/>
        <v>1354.8021356057473</v>
      </c>
      <c r="R146" s="83">
        <f t="shared" si="125"/>
        <v>1885680.4795139476</v>
      </c>
      <c r="S146">
        <f t="shared" si="107"/>
        <v>1373.2008154359462</v>
      </c>
      <c r="T146" s="9">
        <f t="shared" si="108"/>
        <v>2691.4735982544544</v>
      </c>
      <c r="V146" s="18">
        <f t="shared" si="109"/>
        <v>1930.1031063037472</v>
      </c>
      <c r="W146" s="50">
        <f t="shared" si="110"/>
        <v>1887077.5532105856</v>
      </c>
      <c r="X146">
        <f t="shared" si="111"/>
        <v>1373.7094136718238</v>
      </c>
      <c r="Y146" s="9">
        <f t="shared" si="112"/>
        <v>2692.4704507967745</v>
      </c>
      <c r="Z146" s="19">
        <f t="shared" si="126"/>
        <v>0.7117285129407166</v>
      </c>
    </row>
    <row r="147" spans="1:27" x14ac:dyDescent="0.25">
      <c r="A147" t="str">
        <f>'rockfish release'!A146</f>
        <v>SC</v>
      </c>
      <c r="B147">
        <f>'rockfish release'!B146</f>
        <v>2016</v>
      </c>
      <c r="C147" t="str">
        <f>'rockfish release'!C146</f>
        <v>NORTHEAS</v>
      </c>
      <c r="D147">
        <f>'rockfish release'!D146</f>
        <v>943</v>
      </c>
      <c r="E147">
        <f>[1]logbook_release_forR!$E187</f>
        <v>931</v>
      </c>
      <c r="F147" s="13">
        <f>IF([2]species_comp_Region2_forR!$G241&gt;49,[2]species_comp_Region2_forR!$AD241,[2]species_comp_Region2_forR!$AF241)</f>
        <v>0.54517134</v>
      </c>
      <c r="G147" s="13">
        <f>IF([2]species_comp_Region2_forR!$G241&gt;49,[2]species_comp_Region2_forR!$AE241,[2]species_comp_Region2_forR!$AG241)</f>
        <v>7.7487400000000005E-4</v>
      </c>
      <c r="H147" s="10">
        <f t="shared" si="102"/>
        <v>507.55451754000001</v>
      </c>
      <c r="I147" s="8">
        <f t="shared" si="103"/>
        <v>671.6305631140001</v>
      </c>
      <c r="J147">
        <f t="shared" si="104"/>
        <v>25.915836145376442</v>
      </c>
      <c r="K147" s="9">
        <f t="shared" si="105"/>
        <v>50.795038844937828</v>
      </c>
      <c r="M147" s="2">
        <f>'rockfish release'!O146</f>
        <v>1392.9730500951173</v>
      </c>
      <c r="N147">
        <f>'rockfish release'!P146</f>
        <v>2173555.2962333295</v>
      </c>
      <c r="O147">
        <f>IF([2]species_comp_Region2_forR!$D268&gt;49,[2]species_comp_Region2_forR!$N268,[2]species_comp_Region2_forR!$P268)</f>
        <v>0.83437499999999998</v>
      </c>
      <c r="P147">
        <f>IF([2]species_comp_Region2_forR!$D268&gt;49,[2]species_comp_Region2_forR!$O268,[2]species_comp_Region2_forR!$Q268)</f>
        <v>4.3320799999999998E-4</v>
      </c>
      <c r="Q147" s="18">
        <f t="shared" si="106"/>
        <v>1162.2618886731134</v>
      </c>
      <c r="R147" s="83">
        <f t="shared" si="125"/>
        <v>1513088.2760825017</v>
      </c>
      <c r="S147">
        <f t="shared" si="107"/>
        <v>1230.0765326118947</v>
      </c>
      <c r="T147" s="9">
        <f t="shared" si="108"/>
        <v>2410.9500039193135</v>
      </c>
      <c r="V147" s="18">
        <f t="shared" si="109"/>
        <v>1669.8164062131134</v>
      </c>
      <c r="W147" s="50">
        <f t="shared" si="110"/>
        <v>1513759.9066456158</v>
      </c>
      <c r="X147">
        <f t="shared" si="111"/>
        <v>1230.3495058907513</v>
      </c>
      <c r="Y147" s="9">
        <f t="shared" si="112"/>
        <v>2411.4850315458725</v>
      </c>
      <c r="Z147" s="19">
        <f t="shared" si="126"/>
        <v>0.73681723410599054</v>
      </c>
    </row>
    <row r="148" spans="1:27" x14ac:dyDescent="0.25">
      <c r="A148" t="str">
        <f>'rockfish release'!A147</f>
        <v>SC</v>
      </c>
      <c r="B148">
        <f>'rockfish release'!B147</f>
        <v>2017</v>
      </c>
      <c r="C148" t="str">
        <f>'rockfish release'!C147</f>
        <v>NORTHEAS</v>
      </c>
      <c r="D148">
        <f>'rockfish release'!D147</f>
        <v>461</v>
      </c>
      <c r="E148">
        <f>[1]logbook_release_forR!$E188</f>
        <v>452</v>
      </c>
      <c r="F148" s="13">
        <f>IF([2]species_comp_Region2_forR!$G242&gt;49,[2]species_comp_Region2_forR!$AD242,[2]species_comp_Region2_forR!$AF242)</f>
        <v>0.62761506300000003</v>
      </c>
      <c r="G148" s="13">
        <f>IF([2]species_comp_Region2_forR!$G242&gt;49,[2]species_comp_Region2_forR!$AE242,[2]species_comp_Region2_forR!$AG242)</f>
        <v>9.8199300000000002E-4</v>
      </c>
      <c r="H148" s="10">
        <f t="shared" si="102"/>
        <v>283.68200847600002</v>
      </c>
      <c r="I148" s="8">
        <f t="shared" si="103"/>
        <v>200.625097872</v>
      </c>
      <c r="J148">
        <f t="shared" si="104"/>
        <v>14.164218929118542</v>
      </c>
      <c r="K148" s="9">
        <f t="shared" si="105"/>
        <v>27.761869101072342</v>
      </c>
      <c r="M148" s="2">
        <f>'rockfish release'!O147</f>
        <v>617.31091122409066</v>
      </c>
      <c r="N148">
        <f>'rockfish release'!P147</f>
        <v>430226.76367217826</v>
      </c>
      <c r="O148">
        <f>IF([2]species_comp_Region2_forR!$D269&gt;49,[2]species_comp_Region2_forR!$N269,[2]species_comp_Region2_forR!$P269)</f>
        <v>0.71515151499999996</v>
      </c>
      <c r="P148">
        <f>IF([2]species_comp_Region2_forR!$D269&gt;49,[2]species_comp_Region2_forR!$O269,[2]species_comp_Region2_forR!$Q269)</f>
        <v>6.1917899999999998E-4</v>
      </c>
      <c r="Q148" s="18">
        <f t="shared" si="106"/>
        <v>441.47083338793891</v>
      </c>
      <c r="R148" s="83">
        <f t="shared" si="125"/>
        <v>220005.46771436834</v>
      </c>
      <c r="S148">
        <f t="shared" si="107"/>
        <v>469.04740454922927</v>
      </c>
      <c r="T148" s="9">
        <f t="shared" si="108"/>
        <v>919.33291291648936</v>
      </c>
      <c r="V148" s="18">
        <f t="shared" si="109"/>
        <v>725.15284186393887</v>
      </c>
      <c r="W148" s="50">
        <f t="shared" si="110"/>
        <v>220206.09281224033</v>
      </c>
      <c r="X148">
        <f t="shared" si="111"/>
        <v>469.26122023052397</v>
      </c>
      <c r="Y148" s="9">
        <f t="shared" si="112"/>
        <v>919.75199165182698</v>
      </c>
      <c r="Z148" s="19">
        <f t="shared" si="126"/>
        <v>0.64712043191381696</v>
      </c>
      <c r="AA148" s="19"/>
    </row>
    <row r="149" spans="1:27" x14ac:dyDescent="0.25">
      <c r="A149" t="str">
        <f>'rockfish release'!A148</f>
        <v>SC</v>
      </c>
      <c r="B149">
        <f>'rockfish release'!B148</f>
        <v>2018</v>
      </c>
      <c r="C149" t="str">
        <f>'rockfish release'!C148</f>
        <v>NORTHEAS</v>
      </c>
      <c r="D149">
        <f>'rockfish release'!D148</f>
        <v>461</v>
      </c>
      <c r="E149">
        <f>[1]logbook_release_forR!$E189</f>
        <v>438</v>
      </c>
      <c r="F149" s="13">
        <f>IF([2]species_comp_Region2_forR!$G243&gt;49,[2]species_comp_Region2_forR!$AD243,[2]species_comp_Region2_forR!$AF243)</f>
        <v>0.756756757</v>
      </c>
      <c r="G149" s="13">
        <f>IF([2]species_comp_Region2_forR!$G243&gt;49,[2]species_comp_Region2_forR!$AE243,[2]species_comp_Region2_forR!$AG243)</f>
        <v>5.54446E-4</v>
      </c>
      <c r="H149" s="10">
        <f t="shared" si="102"/>
        <v>331.45945956600002</v>
      </c>
      <c r="I149" s="8">
        <f t="shared" si="103"/>
        <v>106.367138424</v>
      </c>
      <c r="J149">
        <f t="shared" si="104"/>
        <v>10.313444546997866</v>
      </c>
      <c r="K149" s="9">
        <f t="shared" si="105"/>
        <v>20.214351312115816</v>
      </c>
      <c r="M149" s="2">
        <f>'rockfish release'!O148</f>
        <v>653.12273504273503</v>
      </c>
      <c r="N149">
        <f>'rockfish release'!P148</f>
        <v>350972.71966497216</v>
      </c>
      <c r="O149">
        <f>IF([2]species_comp_Region2_forR!$D270&gt;49,[2]species_comp_Region2_forR!$N270,[2]species_comp_Region2_forR!$P270)</f>
        <v>0.75919732399999995</v>
      </c>
      <c r="P149">
        <f>IF([2]species_comp_Region2_forR!$D270&gt;49,[2]species_comp_Region2_forR!$O270,[2]species_comp_Region2_forR!$Q270)</f>
        <v>6.13479E-4</v>
      </c>
      <c r="Q149" s="18">
        <f t="shared" si="106"/>
        <v>495.84903268800542</v>
      </c>
      <c r="R149" s="83">
        <f t="shared" si="125"/>
        <v>202340.23550941719</v>
      </c>
      <c r="S149">
        <f t="shared" si="107"/>
        <v>449.82244887223806</v>
      </c>
      <c r="T149" s="9">
        <f t="shared" si="108"/>
        <v>881.65199978958663</v>
      </c>
      <c r="V149" s="18">
        <f t="shared" si="109"/>
        <v>827.30849225400539</v>
      </c>
      <c r="W149" s="50">
        <f t="shared" si="110"/>
        <v>202446.60264784118</v>
      </c>
      <c r="X149">
        <f t="shared" si="111"/>
        <v>449.94066569697964</v>
      </c>
      <c r="Y149" s="9">
        <f t="shared" si="112"/>
        <v>881.88370476608009</v>
      </c>
      <c r="Z149" s="19">
        <f t="shared" si="126"/>
        <v>0.54386080876688991</v>
      </c>
      <c r="AA149" s="19"/>
    </row>
    <row r="150" spans="1:27" x14ac:dyDescent="0.25">
      <c r="A150" t="str">
        <f>'rockfish release'!A149</f>
        <v>SC</v>
      </c>
      <c r="B150">
        <f>'rockfish release'!B149</f>
        <v>2019</v>
      </c>
      <c r="C150" t="str">
        <f>'rockfish release'!C149</f>
        <v>NORTHEAS</v>
      </c>
      <c r="D150">
        <f>'rockfish release'!D149</f>
        <v>1483</v>
      </c>
      <c r="E150">
        <f>[1]logbook_release_forR!$E190</f>
        <v>1467</v>
      </c>
      <c r="F150" s="13">
        <f>IF([2]species_comp_Region2_forR!$G244&gt;49,[2]species_comp_Region2_forR!$AD244,[2]species_comp_Region2_forR!$AF244)</f>
        <v>0.81105990800000005</v>
      </c>
      <c r="G150" s="13">
        <f>IF([2]species_comp_Region2_forR!$G244&gt;49,[2]species_comp_Region2_forR!$AE244,[2]species_comp_Region2_forR!$AG244)</f>
        <v>7.0945199999999996E-4</v>
      </c>
      <c r="H150" s="10">
        <f t="shared" ref="H150" si="127">E150*F150</f>
        <v>1189.8248850360001</v>
      </c>
      <c r="I150" s="8">
        <f t="shared" ref="I150" si="128">(E150^2)*G150</f>
        <v>1526.803845228</v>
      </c>
      <c r="J150">
        <f t="shared" ref="J150" si="129">SQRT(I150)</f>
        <v>39.07433742532303</v>
      </c>
      <c r="K150" s="9">
        <f t="shared" ref="K150" si="130">(1.96*J150)</f>
        <v>76.585701353633141</v>
      </c>
      <c r="M150" s="2">
        <f>'rockfish release'!O149</f>
        <v>3667.0983074426158</v>
      </c>
      <c r="N150">
        <f>'rockfish release'!P149</f>
        <v>6276046.853790774</v>
      </c>
      <c r="O150">
        <f>IF([2]species_comp_Region2_forR!$D271&gt;49,[2]species_comp_Region2_forR!$N271,[2]species_comp_Region2_forR!$P271)</f>
        <v>0.79583333300000003</v>
      </c>
      <c r="P150">
        <f>IF([2]species_comp_Region2_forR!$D271&gt;49,[2]species_comp_Region2_forR!$O271,[2]species_comp_Region2_forR!$Q271)</f>
        <v>6.7984399999999998E-4</v>
      </c>
      <c r="Q150" s="18">
        <f t="shared" ref="Q150" si="131">M150*O150</f>
        <v>2918.3990684507157</v>
      </c>
      <c r="R150" s="83">
        <f t="shared" ref="R150" si="132">(M150^2)*P150+(O150^2)*N150-(P150*N150)</f>
        <v>3979814.1740576238</v>
      </c>
      <c r="S150">
        <f t="shared" ref="S150" si="133">SQRT(R150)</f>
        <v>1994.947160718204</v>
      </c>
      <c r="T150" s="9">
        <f t="shared" ref="T150" si="134">(1.96*S150)</f>
        <v>3910.0964350076797</v>
      </c>
      <c r="V150" s="18">
        <f t="shared" ref="V150" si="135">Q150+H150</f>
        <v>4108.2239534867158</v>
      </c>
      <c r="W150" s="50">
        <f t="shared" ref="W150" si="136">R150+I150</f>
        <v>3981340.977902852</v>
      </c>
      <c r="X150">
        <f t="shared" ref="X150" si="137">SQRT(W150)</f>
        <v>1995.3297917644722</v>
      </c>
      <c r="Y150" s="9">
        <f t="shared" ref="Y150" si="138">(1.96*X150)</f>
        <v>3910.8463918583657</v>
      </c>
      <c r="Z150" s="19">
        <f t="shared" si="126"/>
        <v>0.48569158214244962</v>
      </c>
      <c r="AA150" s="19"/>
    </row>
    <row r="151" spans="1:27" x14ac:dyDescent="0.25">
      <c r="A151" t="str">
        <f>'rockfish release'!A150</f>
        <v>SC</v>
      </c>
      <c r="B151">
        <f>'rockfish release'!B150</f>
        <v>1999</v>
      </c>
      <c r="C151" t="str">
        <f>'rockfish release'!C150</f>
        <v>PWSI</v>
      </c>
      <c r="D151">
        <f>'rockfish release'!D150</f>
        <v>1069</v>
      </c>
      <c r="E151">
        <f>[1]logbook_release_forR!$E191</f>
        <v>926</v>
      </c>
      <c r="F151">
        <f>IF([2]species_comp_Region2_forR!$G278&gt;49,[2]species_comp_Region2_forR!$AD278,[2]species_comp_Region2_forR!$AF278)</f>
        <v>0.93727304600000005</v>
      </c>
      <c r="G151">
        <f>IF([2]species_comp_Region2_forR!$G278&gt;49,[2]species_comp_Region2_forR!$AE278,[2]species_comp_Region2_forR!$AG278)</f>
        <v>4.70338E-4</v>
      </c>
      <c r="H151" s="10">
        <f t="shared" si="102"/>
        <v>867.91484059600009</v>
      </c>
      <c r="I151" s="8">
        <f t="shared" si="103"/>
        <v>403.30354688799997</v>
      </c>
      <c r="J151">
        <f t="shared" si="104"/>
        <v>20.082418850526945</v>
      </c>
      <c r="K151" s="9">
        <f t="shared" si="105"/>
        <v>39.361540947032815</v>
      </c>
      <c r="M151" s="2">
        <f>'rockfish release'!O150</f>
        <v>4538.3196652012866</v>
      </c>
      <c r="N151">
        <f>'rockfish release'!P150</f>
        <v>4601365.1222449662</v>
      </c>
      <c r="O151" s="13">
        <f>IF([2]species_comp_Region2_forR!$D305&gt;49,[2]species_comp_Region2_forR!$N305,[2]species_comp_Region2_forR!$P305)</f>
        <v>0.45590863100000001</v>
      </c>
      <c r="P151" s="13">
        <f>IF([2]species_comp_Region2_forR!$D305&gt;49,[2]species_comp_Region2_forR!$O305,[2]species_comp_Region2_forR!$Q305)</f>
        <v>1.2852639999999999E-3</v>
      </c>
      <c r="Q151" s="18">
        <f t="shared" si="106"/>
        <v>2069.0591056022968</v>
      </c>
      <c r="R151" s="83">
        <f>(M151^2)*P151+(O151^2)*N151-(P151*N151)</f>
        <v>976963.84380082123</v>
      </c>
      <c r="S151">
        <f t="shared" si="107"/>
        <v>988.41481362878267</v>
      </c>
      <c r="T151" s="9">
        <f t="shared" si="108"/>
        <v>1937.2930347124141</v>
      </c>
      <c r="V151" s="18">
        <f t="shared" si="109"/>
        <v>2936.9739461982967</v>
      </c>
      <c r="W151" s="50">
        <f t="shared" si="110"/>
        <v>977367.14734770928</v>
      </c>
      <c r="X151">
        <f t="shared" si="111"/>
        <v>988.61880790712723</v>
      </c>
      <c r="Y151" s="9">
        <f t="shared" si="112"/>
        <v>1937.6928634979693</v>
      </c>
      <c r="Z151" s="19">
        <f>X151/V151</f>
        <v>0.33661136462814856</v>
      </c>
      <c r="AA151" s="19"/>
    </row>
    <row r="152" spans="1:27" x14ac:dyDescent="0.25">
      <c r="A152" t="str">
        <f>'rockfish release'!A151</f>
        <v>SC</v>
      </c>
      <c r="B152">
        <f>'rockfish release'!B151</f>
        <v>2000</v>
      </c>
      <c r="C152" t="str">
        <f>'rockfish release'!C151</f>
        <v>PWSI</v>
      </c>
      <c r="D152">
        <f>'rockfish release'!D151</f>
        <v>913</v>
      </c>
      <c r="E152">
        <f>[1]logbook_release_forR!$E192</f>
        <v>787</v>
      </c>
      <c r="F152">
        <f>IF([2]species_comp_Region2_forR!$G279&gt;49,[2]species_comp_Region2_forR!$AD279,[2]species_comp_Region2_forR!$AF279)</f>
        <v>0.69376139599999997</v>
      </c>
      <c r="G152">
        <f>IF([2]species_comp_Region2_forR!$G279&gt;49,[2]species_comp_Region2_forR!$AE279,[2]species_comp_Region2_forR!$AG279)</f>
        <v>1.6728859999999999E-3</v>
      </c>
      <c r="H152" s="10">
        <f t="shared" si="102"/>
        <v>545.99021865199995</v>
      </c>
      <c r="I152" s="8">
        <f t="shared" si="103"/>
        <v>1036.1337289339999</v>
      </c>
      <c r="J152">
        <f t="shared" si="104"/>
        <v>32.189031189739154</v>
      </c>
      <c r="K152" s="9">
        <f t="shared" si="105"/>
        <v>63.090501131888743</v>
      </c>
      <c r="M152" s="2">
        <f>'rockfish release'!O151</f>
        <v>3876.0391527865058</v>
      </c>
      <c r="N152">
        <f>'rockfish release'!P151</f>
        <v>3356393.2647199319</v>
      </c>
      <c r="O152" s="13">
        <f>IF([2]species_comp_Region2_forR!$D306&gt;49,[2]species_comp_Region2_forR!$N306,[2]species_comp_Region2_forR!$P306)</f>
        <v>0.64025618200000001</v>
      </c>
      <c r="P152" s="13">
        <f>IF([2]species_comp_Region2_forR!$D306&gt;49,[2]species_comp_Region2_forR!$O306,[2]species_comp_Region2_forR!$Q306)</f>
        <v>1.3086829999999999E-3</v>
      </c>
      <c r="Q152" s="18">
        <f t="shared" si="106"/>
        <v>2481.6580292456028</v>
      </c>
      <c r="R152" s="83">
        <f t="shared" ref="R152:R170" si="139">(M152^2)*P152+(O152^2)*N152-(P152*N152)</f>
        <v>1391148.2855275851</v>
      </c>
      <c r="S152">
        <f t="shared" si="107"/>
        <v>1179.4694932585519</v>
      </c>
      <c r="T152" s="9">
        <f t="shared" si="108"/>
        <v>2311.7602067867615</v>
      </c>
      <c r="V152" s="18">
        <f t="shared" si="109"/>
        <v>3027.6482478976027</v>
      </c>
      <c r="W152" s="50">
        <f t="shared" si="110"/>
        <v>1392184.4192565191</v>
      </c>
      <c r="X152">
        <f t="shared" si="111"/>
        <v>1179.9086486912956</v>
      </c>
      <c r="Y152" s="9">
        <f t="shared" si="112"/>
        <v>2312.6209514349393</v>
      </c>
      <c r="Z152" s="19">
        <f t="shared" ref="Z152:Z215" si="140">X152/V152</f>
        <v>0.38971127161506414</v>
      </c>
      <c r="AA152" s="19"/>
    </row>
    <row r="153" spans="1:27" x14ac:dyDescent="0.25">
      <c r="A153" t="str">
        <f>'rockfish release'!A152</f>
        <v>SC</v>
      </c>
      <c r="B153">
        <f>'rockfish release'!B152</f>
        <v>2001</v>
      </c>
      <c r="C153" t="str">
        <f>'rockfish release'!C152</f>
        <v>PWSI</v>
      </c>
      <c r="D153">
        <f>'rockfish release'!D152</f>
        <v>1120</v>
      </c>
      <c r="E153">
        <f>[1]logbook_release_forR!$E193</f>
        <v>889</v>
      </c>
      <c r="F153">
        <f>IF([2]species_comp_Region2_forR!$G280&gt;49,[2]species_comp_Region2_forR!$AD280,[2]species_comp_Region2_forR!$AF280)</f>
        <v>0.84953667499999996</v>
      </c>
      <c r="G153">
        <f>IF([2]species_comp_Region2_forR!$G280&gt;49,[2]species_comp_Region2_forR!$AE280,[2]species_comp_Region2_forR!$AG280)</f>
        <v>1.3177740000000001E-3</v>
      </c>
      <c r="H153" s="10">
        <f t="shared" si="102"/>
        <v>755.23810407500002</v>
      </c>
      <c r="I153" s="8">
        <f t="shared" si="103"/>
        <v>1041.464465454</v>
      </c>
      <c r="J153">
        <f t="shared" si="104"/>
        <v>32.271728578649146</v>
      </c>
      <c r="K153" s="9">
        <f t="shared" si="105"/>
        <v>63.252588014152323</v>
      </c>
      <c r="M153" s="2">
        <f>'rockfish release'!O152</f>
        <v>4754.8344481061185</v>
      </c>
      <c r="N153">
        <f>'rockfish release'!P152</f>
        <v>5050883.2637306359</v>
      </c>
      <c r="O153" s="13">
        <f>IF([2]species_comp_Region2_forR!$D307&gt;49,[2]species_comp_Region2_forR!$N307,[2]species_comp_Region2_forR!$P307)</f>
        <v>6.4680016000000007E-2</v>
      </c>
      <c r="P153" s="13">
        <f>IF([2]species_comp_Region2_forR!$D307&gt;49,[2]species_comp_Region2_forR!$O307,[2]species_comp_Region2_forR!$Q307)</f>
        <v>2.49986E-4</v>
      </c>
      <c r="Q153" s="18">
        <f t="shared" si="106"/>
        <v>307.54276818085498</v>
      </c>
      <c r="R153" s="83">
        <f t="shared" si="139"/>
        <v>25519.538745402773</v>
      </c>
      <c r="S153">
        <f t="shared" si="107"/>
        <v>159.74836069707499</v>
      </c>
      <c r="T153" s="9">
        <f t="shared" si="108"/>
        <v>313.10678696626695</v>
      </c>
      <c r="V153" s="18">
        <f t="shared" si="109"/>
        <v>1062.780872255855</v>
      </c>
      <c r="W153" s="50">
        <f t="shared" si="110"/>
        <v>26561.003210856772</v>
      </c>
      <c r="X153">
        <f t="shared" si="111"/>
        <v>162.97546812590161</v>
      </c>
      <c r="Y153" s="9">
        <f t="shared" si="112"/>
        <v>319.43191752676717</v>
      </c>
      <c r="Z153" s="19">
        <f t="shared" si="140"/>
        <v>0.15334813824788779</v>
      </c>
      <c r="AA153" s="19"/>
    </row>
    <row r="154" spans="1:27" x14ac:dyDescent="0.25">
      <c r="A154" t="str">
        <f>'rockfish release'!A153</f>
        <v>SC</v>
      </c>
      <c r="B154">
        <f>'rockfish release'!B153</f>
        <v>2002</v>
      </c>
      <c r="C154" t="str">
        <f>'rockfish release'!C153</f>
        <v>PWSI</v>
      </c>
      <c r="D154">
        <f>'rockfish release'!D153</f>
        <v>1080</v>
      </c>
      <c r="E154">
        <f>[1]logbook_release_forR!$E194</f>
        <v>922</v>
      </c>
      <c r="F154">
        <f>IF([2]species_comp_Region2_forR!$G281&gt;49,[2]species_comp_Region2_forR!$AD281,[2]species_comp_Region2_forR!$AF281)</f>
        <v>0.82339424400000005</v>
      </c>
      <c r="G154">
        <f>IF([2]species_comp_Region2_forR!$G281&gt;49,[2]species_comp_Region2_forR!$AE281,[2]species_comp_Region2_forR!$AG281)</f>
        <v>1.795261E-3</v>
      </c>
      <c r="H154" s="10">
        <f t="shared" si="102"/>
        <v>759.1694929680001</v>
      </c>
      <c r="I154" s="8">
        <f t="shared" si="103"/>
        <v>1526.1226519240001</v>
      </c>
      <c r="J154">
        <f t="shared" si="104"/>
        <v>39.065619820041256</v>
      </c>
      <c r="K154" s="9">
        <f t="shared" si="105"/>
        <v>76.568614847280855</v>
      </c>
      <c r="M154" s="2">
        <f>'rockfish release'!O153</f>
        <v>4585.018932102329</v>
      </c>
      <c r="N154">
        <f>'rockfish release'!P153</f>
        <v>4696548.3408923903</v>
      </c>
      <c r="O154" s="13">
        <f>IF([2]species_comp_Region2_forR!$D308&gt;49,[2]species_comp_Region2_forR!$N308,[2]species_comp_Region2_forR!$P308)</f>
        <v>0.26346793699999999</v>
      </c>
      <c r="P154" s="13">
        <f>IF([2]species_comp_Region2_forR!$D308&gt;49,[2]species_comp_Region2_forR!$O308,[2]species_comp_Region2_forR!$Q308)</f>
        <v>1.010691E-3</v>
      </c>
      <c r="Q154" s="18">
        <f t="shared" si="106"/>
        <v>1208.0054791469436</v>
      </c>
      <c r="R154" s="83">
        <f t="shared" si="139"/>
        <v>342512.95478087122</v>
      </c>
      <c r="S154">
        <f t="shared" si="107"/>
        <v>585.24606344756501</v>
      </c>
      <c r="T154" s="9">
        <f t="shared" si="108"/>
        <v>1147.0822843572273</v>
      </c>
      <c r="V154" s="18">
        <f t="shared" si="109"/>
        <v>1967.1749721149436</v>
      </c>
      <c r="W154" s="50">
        <f t="shared" si="110"/>
        <v>344039.07743279519</v>
      </c>
      <c r="X154">
        <f t="shared" si="111"/>
        <v>586.54844423354768</v>
      </c>
      <c r="Y154" s="9">
        <f t="shared" si="112"/>
        <v>1149.6349506977535</v>
      </c>
      <c r="Z154" s="19">
        <f t="shared" si="140"/>
        <v>0.2981679070484205</v>
      </c>
      <c r="AA154" s="19"/>
    </row>
    <row r="155" spans="1:27" x14ac:dyDescent="0.25">
      <c r="A155" t="str">
        <f>'rockfish release'!A154</f>
        <v>SC</v>
      </c>
      <c r="B155">
        <f>'rockfish release'!B154</f>
        <v>2003</v>
      </c>
      <c r="C155" t="str">
        <f>'rockfish release'!C154</f>
        <v>PWSI</v>
      </c>
      <c r="D155">
        <f>'rockfish release'!D154</f>
        <v>1926</v>
      </c>
      <c r="E155">
        <f>[1]logbook_release_forR!$E195</f>
        <v>1610</v>
      </c>
      <c r="F155">
        <f>IF([2]species_comp_Region2_forR!$G282&gt;49,[2]species_comp_Region2_forR!$AD282,[2]species_comp_Region2_forR!$AF282)</f>
        <v>0.89467830500000001</v>
      </c>
      <c r="G155">
        <f>IF([2]species_comp_Region2_forR!$G282&gt;49,[2]species_comp_Region2_forR!$AE282,[2]species_comp_Region2_forR!$AG282)</f>
        <v>5.5104700000000004E-4</v>
      </c>
      <c r="H155" s="10">
        <f t="shared" si="102"/>
        <v>1440.4320710500001</v>
      </c>
      <c r="I155" s="8">
        <f t="shared" si="103"/>
        <v>1428.3689287000002</v>
      </c>
      <c r="J155">
        <f t="shared" si="104"/>
        <v>37.793768384483705</v>
      </c>
      <c r="K155" s="9">
        <f t="shared" si="105"/>
        <v>74.075786033588059</v>
      </c>
      <c r="M155" s="2">
        <f>'rockfish release'!O154</f>
        <v>8176.6170955824855</v>
      </c>
      <c r="N155">
        <f>'rockfish release'!P154</f>
        <v>14936328.320799159</v>
      </c>
      <c r="O155" s="13">
        <f>IF([2]species_comp_Region2_forR!$D309&gt;49,[2]species_comp_Region2_forR!$N309,[2]species_comp_Region2_forR!$P309)</f>
        <v>0.57733725999999996</v>
      </c>
      <c r="P155" s="13">
        <f>IF([2]species_comp_Region2_forR!$D309&gt;49,[2]species_comp_Region2_forR!$O309,[2]species_comp_Region2_forR!$Q309)</f>
        <v>6.4384900000000005E-4</v>
      </c>
      <c r="Q155" s="18">
        <f t="shared" si="106"/>
        <v>4720.6657100327502</v>
      </c>
      <c r="R155" s="83">
        <f t="shared" si="139"/>
        <v>5011980.8559050467</v>
      </c>
      <c r="S155">
        <f t="shared" si="107"/>
        <v>2238.745375406736</v>
      </c>
      <c r="T155" s="9">
        <f t="shared" si="108"/>
        <v>4387.9409357972027</v>
      </c>
      <c r="V155" s="18">
        <f t="shared" si="109"/>
        <v>6161.0977810827499</v>
      </c>
      <c r="W155" s="50">
        <f t="shared" si="110"/>
        <v>5013409.2248337464</v>
      </c>
      <c r="X155">
        <f t="shared" si="111"/>
        <v>2239.0643637094818</v>
      </c>
      <c r="Y155" s="9">
        <f t="shared" si="112"/>
        <v>4388.5661528705841</v>
      </c>
      <c r="Z155" s="19">
        <f t="shared" si="140"/>
        <v>0.36341970916033556</v>
      </c>
      <c r="AA155" s="19"/>
    </row>
    <row r="156" spans="1:27" x14ac:dyDescent="0.25">
      <c r="A156" t="str">
        <f>'rockfish release'!A155</f>
        <v>SC</v>
      </c>
      <c r="B156">
        <f>'rockfish release'!B155</f>
        <v>2004</v>
      </c>
      <c r="C156" t="str">
        <f>'rockfish release'!C155</f>
        <v>PWSI</v>
      </c>
      <c r="D156">
        <f>'rockfish release'!D155</f>
        <v>1703</v>
      </c>
      <c r="E156">
        <f>[1]logbook_release_forR!$E196</f>
        <v>1434</v>
      </c>
      <c r="F156">
        <f>IF([2]species_comp_Region2_forR!$G283&gt;49,[2]species_comp_Region2_forR!$AD283,[2]species_comp_Region2_forR!$AF283)</f>
        <v>0.86418368700000003</v>
      </c>
      <c r="G156">
        <f>IF([2]species_comp_Region2_forR!$G283&gt;49,[2]species_comp_Region2_forR!$AE283,[2]species_comp_Region2_forR!$AG283)</f>
        <v>5.6428000000000001E-4</v>
      </c>
      <c r="H156" s="10">
        <f t="shared" si="102"/>
        <v>1239.2394071579999</v>
      </c>
      <c r="I156" s="8">
        <f t="shared" si="103"/>
        <v>1160.36056368</v>
      </c>
      <c r="J156">
        <f t="shared" si="104"/>
        <v>34.064065577672906</v>
      </c>
      <c r="K156" s="9">
        <f t="shared" si="105"/>
        <v>66.765568532238902</v>
      </c>
      <c r="M156" s="2">
        <f>'rockfish release'!O155</f>
        <v>7229.8955938613581</v>
      </c>
      <c r="N156">
        <f>'rockfish release'!P155</f>
        <v>11677787.866247579</v>
      </c>
      <c r="O156" s="13">
        <f>IF([2]species_comp_Region2_forR!$D310&gt;49,[2]species_comp_Region2_forR!$N310,[2]species_comp_Region2_forR!$P310)</f>
        <v>0.46125918799999999</v>
      </c>
      <c r="P156" s="13">
        <f>IF([2]species_comp_Region2_forR!$D310&gt;49,[2]species_comp_Region2_forR!$O310,[2]species_comp_Region2_forR!$Q310)</f>
        <v>1.026856E-3</v>
      </c>
      <c r="Q156" s="18">
        <f t="shared" si="106"/>
        <v>3334.8557709492679</v>
      </c>
      <c r="R156" s="83">
        <f t="shared" si="139"/>
        <v>2526250.3804048523</v>
      </c>
      <c r="S156">
        <f t="shared" si="107"/>
        <v>1589.4182521931891</v>
      </c>
      <c r="T156" s="9">
        <f t="shared" si="108"/>
        <v>3115.2597742986504</v>
      </c>
      <c r="V156" s="18">
        <f t="shared" si="109"/>
        <v>4574.0951781072681</v>
      </c>
      <c r="W156" s="50">
        <f t="shared" si="110"/>
        <v>2527410.7409685324</v>
      </c>
      <c r="X156">
        <f t="shared" si="111"/>
        <v>1589.7832371013767</v>
      </c>
      <c r="Y156" s="9">
        <f t="shared" si="112"/>
        <v>3115.9751447186982</v>
      </c>
      <c r="Z156" s="19">
        <f t="shared" si="140"/>
        <v>0.34756234297669752</v>
      </c>
      <c r="AA156" s="19"/>
    </row>
    <row r="157" spans="1:27" x14ac:dyDescent="0.25">
      <c r="A157" t="str">
        <f>'rockfish release'!A156</f>
        <v>SC</v>
      </c>
      <c r="B157">
        <f>'rockfish release'!B156</f>
        <v>2005</v>
      </c>
      <c r="C157" t="str">
        <f>'rockfish release'!C156</f>
        <v>PWSI</v>
      </c>
      <c r="D157">
        <f>'rockfish release'!D156</f>
        <v>2399</v>
      </c>
      <c r="E157">
        <f>[1]logbook_release_forR!$E197</f>
        <v>2068</v>
      </c>
      <c r="F157">
        <f>IF([2]species_comp_Region2_forR!$G284&gt;49,[2]species_comp_Region2_forR!$AD284,[2]species_comp_Region2_forR!$AF284)</f>
        <v>0.96964636800000004</v>
      </c>
      <c r="G157">
        <f>IF([2]species_comp_Region2_forR!$G284&gt;49,[2]species_comp_Region2_forR!$AE284,[2]species_comp_Region2_forR!$AG284)</f>
        <v>2.0874000000000001E-4</v>
      </c>
      <c r="H157" s="10">
        <f t="shared" si="102"/>
        <v>2005.228689024</v>
      </c>
      <c r="I157" s="8">
        <f t="shared" si="103"/>
        <v>892.70249376000004</v>
      </c>
      <c r="J157">
        <f t="shared" si="104"/>
        <v>29.878127346940605</v>
      </c>
      <c r="K157" s="9">
        <f t="shared" si="105"/>
        <v>58.561129600003582</v>
      </c>
      <c r="M157" s="2">
        <f>'rockfish release'!O156</f>
        <v>10184.685572327302</v>
      </c>
      <c r="N157">
        <f>'rockfish release'!P156</f>
        <v>23173507.980154511</v>
      </c>
      <c r="O157" s="13">
        <f>IF([2]species_comp_Region2_forR!$D311&gt;49,[2]species_comp_Region2_forR!$N311,[2]species_comp_Region2_forR!$P311)</f>
        <v>7.200906E-3</v>
      </c>
      <c r="P157" s="13">
        <f>IF([2]species_comp_Region2_forR!$D311&gt;49,[2]species_comp_Region2_forR!$O311,[2]species_comp_Region2_forR!$Q311)</f>
        <v>2.58089E-5</v>
      </c>
      <c r="Q157" s="18">
        <f t="shared" si="106"/>
        <v>73.338963445885099</v>
      </c>
      <c r="R157" s="83">
        <f t="shared" si="139"/>
        <v>3280.6351924032406</v>
      </c>
      <c r="S157">
        <f t="shared" si="107"/>
        <v>57.276829454878531</v>
      </c>
      <c r="T157" s="9">
        <f t="shared" si="108"/>
        <v>112.26258573156191</v>
      </c>
      <c r="V157" s="18">
        <f t="shared" si="109"/>
        <v>2078.5676524698852</v>
      </c>
      <c r="W157" s="50">
        <f t="shared" si="110"/>
        <v>4173.3376861632405</v>
      </c>
      <c r="X157">
        <f t="shared" si="111"/>
        <v>64.601375265262277</v>
      </c>
      <c r="Y157" s="9">
        <f t="shared" si="112"/>
        <v>126.61869551991406</v>
      </c>
      <c r="Z157" s="19">
        <f t="shared" si="140"/>
        <v>3.1079755902339214E-2</v>
      </c>
    </row>
    <row r="158" spans="1:27" x14ac:dyDescent="0.25">
      <c r="A158" t="str">
        <f>'rockfish release'!A157</f>
        <v>SC</v>
      </c>
      <c r="B158">
        <f>'rockfish release'!B157</f>
        <v>2006</v>
      </c>
      <c r="C158" t="str">
        <f>'rockfish release'!C157</f>
        <v>PWSI</v>
      </c>
      <c r="D158">
        <f>'rockfish release'!D157</f>
        <v>974</v>
      </c>
      <c r="E158">
        <f>[1]logbook_release_forR!$E198</f>
        <v>731</v>
      </c>
      <c r="F158">
        <f>IF([2]species_comp_Region2_forR!$G285&gt;49,[2]species_comp_Region2_forR!$AD285,[2]species_comp_Region2_forR!$AF285)</f>
        <v>0.927193457</v>
      </c>
      <c r="G158">
        <f>IF([2]species_comp_Region2_forR!$G285&gt;49,[2]species_comp_Region2_forR!$AE285,[2]species_comp_Region2_forR!$AG285)</f>
        <v>6.5539600000000004E-4</v>
      </c>
      <c r="H158" s="10">
        <f t="shared" si="102"/>
        <v>677.77841706699996</v>
      </c>
      <c r="I158" s="8">
        <f t="shared" si="103"/>
        <v>350.21806195600004</v>
      </c>
      <c r="J158">
        <f t="shared" si="104"/>
        <v>18.714113977316693</v>
      </c>
      <c r="K158" s="9">
        <f t="shared" si="105"/>
        <v>36.679663395540715</v>
      </c>
      <c r="M158" s="2">
        <f>'rockfish release'!O157</f>
        <v>4135.0078146922851</v>
      </c>
      <c r="N158">
        <f>'rockfish release'!P157</f>
        <v>3819875.4233920006</v>
      </c>
      <c r="O158" s="13">
        <f>IF([2]species_comp_Region2_forR!$D312&gt;49,[2]species_comp_Region2_forR!$N312,[2]species_comp_Region2_forR!$P312)</f>
        <v>0.49833717599999999</v>
      </c>
      <c r="P158" s="13">
        <f>IF([2]species_comp_Region2_forR!$D312&gt;49,[2]species_comp_Region2_forR!$O312,[2]species_comp_Region2_forR!$Q312)</f>
        <v>7.5074199999999999E-4</v>
      </c>
      <c r="Q158" s="18">
        <f t="shared" si="106"/>
        <v>2060.6281171116848</v>
      </c>
      <c r="R158" s="83">
        <f t="shared" si="139"/>
        <v>958596.30044655362</v>
      </c>
      <c r="S158">
        <f t="shared" si="107"/>
        <v>979.07931264354352</v>
      </c>
      <c r="T158" s="9">
        <f t="shared" si="108"/>
        <v>1918.9954527813452</v>
      </c>
      <c r="V158" s="18">
        <f t="shared" si="109"/>
        <v>2738.4065341786845</v>
      </c>
      <c r="W158" s="50">
        <f t="shared" si="110"/>
        <v>958946.51850850962</v>
      </c>
      <c r="X158">
        <f t="shared" si="111"/>
        <v>979.25814702176956</v>
      </c>
      <c r="Y158" s="9">
        <f t="shared" si="112"/>
        <v>1919.3459681626682</v>
      </c>
      <c r="Z158" s="19">
        <f t="shared" si="140"/>
        <v>0.35760144989409803</v>
      </c>
    </row>
    <row r="159" spans="1:27" x14ac:dyDescent="0.25">
      <c r="A159" t="str">
        <f>'rockfish release'!A158</f>
        <v>SC</v>
      </c>
      <c r="B159">
        <f>'rockfish release'!B158</f>
        <v>2007</v>
      </c>
      <c r="C159" t="str">
        <f>'rockfish release'!C158</f>
        <v>PWSI</v>
      </c>
      <c r="D159">
        <f>'rockfish release'!D158</f>
        <v>2121</v>
      </c>
      <c r="E159">
        <f>[1]logbook_release_forR!$E199</f>
        <v>1791</v>
      </c>
      <c r="F159">
        <f>IF([2]species_comp_Region2_forR!$G286&gt;49,[2]species_comp_Region2_forR!$AD286,[2]species_comp_Region2_forR!$AF286)</f>
        <v>0.91921996800000005</v>
      </c>
      <c r="G159">
        <f>IF([2]species_comp_Region2_forR!$G286&gt;49,[2]species_comp_Region2_forR!$AE286,[2]species_comp_Region2_forR!$AG286)</f>
        <v>3.2855999999999998E-4</v>
      </c>
      <c r="H159" s="10">
        <f t="shared" si="102"/>
        <v>1646.3229626880002</v>
      </c>
      <c r="I159" s="8">
        <f t="shared" si="103"/>
        <v>1053.91566936</v>
      </c>
      <c r="J159">
        <f t="shared" si="104"/>
        <v>32.46406735700257</v>
      </c>
      <c r="K159" s="9">
        <f t="shared" si="105"/>
        <v>63.629572019725039</v>
      </c>
      <c r="M159" s="2">
        <f>'rockfish release'!O158</f>
        <v>9004.4677361009617</v>
      </c>
      <c r="N159">
        <f>'rockfish release'!P158</f>
        <v>18113927.404681485</v>
      </c>
      <c r="O159" s="13">
        <f>IF([2]species_comp_Region2_forR!$D313&gt;49,[2]species_comp_Region2_forR!$N313,[2]species_comp_Region2_forR!$P313)</f>
        <v>0.632294256</v>
      </c>
      <c r="P159" s="13">
        <f>IF([2]species_comp_Region2_forR!$D313&gt;49,[2]species_comp_Region2_forR!$O313,[2]species_comp_Region2_forR!$Q313)</f>
        <v>7.3343300000000002E-4</v>
      </c>
      <c r="Q159" s="18">
        <f t="shared" si="106"/>
        <v>5693.4732278739621</v>
      </c>
      <c r="R159" s="83">
        <f t="shared" si="139"/>
        <v>7288057.912387534</v>
      </c>
      <c r="S159">
        <f t="shared" si="107"/>
        <v>2699.6403301898449</v>
      </c>
      <c r="T159" s="9">
        <f t="shared" si="108"/>
        <v>5291.295047172096</v>
      </c>
      <c r="V159" s="18">
        <f t="shared" si="109"/>
        <v>7339.7961905619622</v>
      </c>
      <c r="W159" s="50">
        <f t="shared" si="110"/>
        <v>7289111.8280568942</v>
      </c>
      <c r="X159">
        <f t="shared" si="111"/>
        <v>2699.8355187042216</v>
      </c>
      <c r="Y159" s="9">
        <f t="shared" si="112"/>
        <v>5291.677616660274</v>
      </c>
      <c r="Z159" s="19">
        <f t="shared" si="140"/>
        <v>0.36783521621157061</v>
      </c>
    </row>
    <row r="160" spans="1:27" x14ac:dyDescent="0.25">
      <c r="A160" t="str">
        <f>'rockfish release'!A159</f>
        <v>SC</v>
      </c>
      <c r="B160">
        <f>'rockfish release'!B159</f>
        <v>2008</v>
      </c>
      <c r="C160" t="str">
        <f>'rockfish release'!C159</f>
        <v>PWSI</v>
      </c>
      <c r="D160">
        <f>'rockfish release'!D159</f>
        <v>1254</v>
      </c>
      <c r="E160">
        <f>[1]logbook_release_forR!$E200</f>
        <v>979</v>
      </c>
      <c r="F160">
        <f>IF([2]species_comp_Region2_forR!$G287&gt;49,[2]species_comp_Region2_forR!$AD287,[2]species_comp_Region2_forR!$AF287)</f>
        <v>0.82721429800000001</v>
      </c>
      <c r="G160">
        <f>IF([2]species_comp_Region2_forR!$G287&gt;49,[2]species_comp_Region2_forR!$AE287,[2]species_comp_Region2_forR!$AG287)</f>
        <v>1.0065549999999999E-3</v>
      </c>
      <c r="H160" s="10">
        <f t="shared" si="102"/>
        <v>809.84279774200002</v>
      </c>
      <c r="I160" s="8">
        <f t="shared" si="103"/>
        <v>964.72358075499994</v>
      </c>
      <c r="J160">
        <f t="shared" si="104"/>
        <v>31.059999690196392</v>
      </c>
      <c r="K160" s="9">
        <f t="shared" si="105"/>
        <v>60.87759939278493</v>
      </c>
      <c r="M160" s="2">
        <f>'rockfish release'!O159</f>
        <v>5323.7164267188155</v>
      </c>
      <c r="N160">
        <f>'rockfish release'!P159</f>
        <v>6331787.9036580389</v>
      </c>
      <c r="O160" s="13">
        <f>IF([2]species_comp_Region2_forR!$D314&gt;49,[2]species_comp_Region2_forR!$N314,[2]species_comp_Region2_forR!$P314)</f>
        <v>0.57020615699999999</v>
      </c>
      <c r="P160" s="13">
        <f>IF([2]species_comp_Region2_forR!$D314&gt;49,[2]species_comp_Region2_forR!$O314,[2]species_comp_Region2_forR!$Q314)</f>
        <v>4.6066E-4</v>
      </c>
      <c r="Q160" s="18">
        <f t="shared" si="106"/>
        <v>3035.6158846371077</v>
      </c>
      <c r="R160" s="83">
        <f t="shared" si="139"/>
        <v>2068825.453646689</v>
      </c>
      <c r="S160">
        <f t="shared" si="107"/>
        <v>1438.3412160008102</v>
      </c>
      <c r="T160" s="9">
        <f t="shared" si="108"/>
        <v>2819.1487833615879</v>
      </c>
      <c r="V160" s="18">
        <f t="shared" si="109"/>
        <v>3845.4586823791078</v>
      </c>
      <c r="W160" s="50">
        <f t="shared" si="110"/>
        <v>2069790.177227444</v>
      </c>
      <c r="X160">
        <f t="shared" si="111"/>
        <v>1438.6765366917764</v>
      </c>
      <c r="Y160" s="9">
        <f t="shared" si="112"/>
        <v>2819.8060119158818</v>
      </c>
      <c r="Z160" s="19">
        <f t="shared" si="140"/>
        <v>0.37412351959056706</v>
      </c>
    </row>
    <row r="161" spans="1:26" x14ac:dyDescent="0.25">
      <c r="A161" t="str">
        <f>'rockfish release'!A160</f>
        <v>SC</v>
      </c>
      <c r="B161">
        <f>'rockfish release'!B160</f>
        <v>2009</v>
      </c>
      <c r="C161" t="str">
        <f>'rockfish release'!C160</f>
        <v>PWSI</v>
      </c>
      <c r="D161">
        <f>'rockfish release'!D160</f>
        <v>721</v>
      </c>
      <c r="E161">
        <f>[1]logbook_release_forR!$E201</f>
        <v>603</v>
      </c>
      <c r="F161">
        <f>IF([2]species_comp_Region2_forR!$G288&gt;49,[2]species_comp_Region2_forR!$AD288,[2]species_comp_Region2_forR!$AF288)</f>
        <v>0.861424631</v>
      </c>
      <c r="G161">
        <f>IF([2]species_comp_Region2_forR!$G288&gt;49,[2]species_comp_Region2_forR!$AE288,[2]species_comp_Region2_forR!$AG288)</f>
        <v>5.4014600000000003E-4</v>
      </c>
      <c r="H161" s="10">
        <f t="shared" si="102"/>
        <v>519.43905249299996</v>
      </c>
      <c r="I161" s="8">
        <f t="shared" si="103"/>
        <v>196.40194691400001</v>
      </c>
      <c r="J161">
        <f t="shared" si="104"/>
        <v>14.014347894711335</v>
      </c>
      <c r="K161" s="9">
        <f t="shared" si="105"/>
        <v>27.468121873634217</v>
      </c>
      <c r="M161" s="2">
        <f>'rockfish release'!O160</f>
        <v>3060.9246759683137</v>
      </c>
      <c r="N161">
        <f>'rockfish release'!P160</f>
        <v>2093157.052535872</v>
      </c>
      <c r="O161" s="13">
        <f>IF([2]species_comp_Region2_forR!$D315&gt;49,[2]species_comp_Region2_forR!$N315,[2]species_comp_Region2_forR!$P315)</f>
        <v>0.33918759599999998</v>
      </c>
      <c r="P161" s="13">
        <f>IF([2]species_comp_Region2_forR!$D315&gt;49,[2]species_comp_Region2_forR!$O315,[2]species_comp_Region2_forR!$Q315)</f>
        <v>4.6891100000000002E-4</v>
      </c>
      <c r="Q161" s="18">
        <f t="shared" ref="Q161:Q201" si="141">M161*O161</f>
        <v>1038.2276823787713</v>
      </c>
      <c r="R161" s="83">
        <f t="shared" si="139"/>
        <v>244225.84877626545</v>
      </c>
      <c r="S161">
        <f t="shared" si="107"/>
        <v>494.19211727451244</v>
      </c>
      <c r="T161" s="9">
        <f t="shared" si="108"/>
        <v>968.61654985804432</v>
      </c>
      <c r="V161" s="18">
        <f t="shared" ref="V161:V201" si="142">Q161+H161</f>
        <v>1557.6667348717713</v>
      </c>
      <c r="W161" s="50">
        <f t="shared" ref="W161:W201" si="143">R161+I161</f>
        <v>244422.25072317946</v>
      </c>
      <c r="X161">
        <f t="shared" si="111"/>
        <v>494.39078745783627</v>
      </c>
      <c r="Y161" s="9">
        <f t="shared" si="112"/>
        <v>969.00594341735905</v>
      </c>
      <c r="Z161" s="19">
        <f t="shared" si="140"/>
        <v>0.31739188902851867</v>
      </c>
    </row>
    <row r="162" spans="1:26" x14ac:dyDescent="0.25">
      <c r="A162" t="str">
        <f>'rockfish release'!A161</f>
        <v>SC</v>
      </c>
      <c r="B162">
        <f>'rockfish release'!B161</f>
        <v>2010</v>
      </c>
      <c r="C162" t="str">
        <f>'rockfish release'!C161</f>
        <v>PWSI</v>
      </c>
      <c r="D162">
        <f>'rockfish release'!D161</f>
        <v>749</v>
      </c>
      <c r="E162">
        <f>[1]logbook_release_forR!$E202</f>
        <v>588</v>
      </c>
      <c r="F162">
        <f>IF([2]species_comp_Region2_forR!$G289&gt;49,[2]species_comp_Region2_forR!$AD289,[2]species_comp_Region2_forR!$AF289)</f>
        <v>0.86930544399999998</v>
      </c>
      <c r="G162">
        <f>IF([2]species_comp_Region2_forR!$G289&gt;49,[2]species_comp_Region2_forR!$AE289,[2]species_comp_Region2_forR!$AG289)</f>
        <v>5.0720300000000002E-4</v>
      </c>
      <c r="H162" s="10">
        <f t="shared" ref="H162:H201" si="144">E162*F162</f>
        <v>511.15160107200001</v>
      </c>
      <c r="I162" s="8">
        <f t="shared" si="103"/>
        <v>175.362394032</v>
      </c>
      <c r="J162">
        <f t="shared" ref="J162:J201" si="145">SQRT(I162)</f>
        <v>13.242446678465425</v>
      </c>
      <c r="K162" s="9">
        <f t="shared" ref="K162:K201" si="146">(1.96*J162)</f>
        <v>25.955195489792231</v>
      </c>
      <c r="M162" s="2">
        <f>'rockfish release'!O161</f>
        <v>3179.7955371709668</v>
      </c>
      <c r="N162">
        <f>'rockfish release'!P161</f>
        <v>2258889.1596270334</v>
      </c>
      <c r="O162" s="13">
        <f>IF([2]species_comp_Region2_forR!$D316&gt;49,[2]species_comp_Region2_forR!$N316,[2]species_comp_Region2_forR!$P316)</f>
        <v>0.57179370600000001</v>
      </c>
      <c r="P162" s="13">
        <f>IF([2]species_comp_Region2_forR!$D316&gt;49,[2]species_comp_Region2_forR!$O316,[2]species_comp_Region2_forR!$Q316)</f>
        <v>5.2654999999999998E-4</v>
      </c>
      <c r="Q162" s="18">
        <f t="shared" si="141"/>
        <v>1818.187074521248</v>
      </c>
      <c r="R162" s="83">
        <f t="shared" si="139"/>
        <v>742673.96977281303</v>
      </c>
      <c r="S162">
        <f t="shared" ref="S162:S201" si="147">SQRT(R162)</f>
        <v>861.78533856918978</v>
      </c>
      <c r="T162" s="9">
        <f t="shared" ref="T162:T201" si="148">(1.96*S162)</f>
        <v>1689.099263595612</v>
      </c>
      <c r="V162" s="18">
        <f t="shared" si="142"/>
        <v>2329.3386755932479</v>
      </c>
      <c r="W162" s="50">
        <f t="shared" si="143"/>
        <v>742849.33216684498</v>
      </c>
      <c r="X162">
        <f t="shared" ref="X162:X201" si="149">SQRT(W162)</f>
        <v>861.88707622683671</v>
      </c>
      <c r="Y162" s="9">
        <f t="shared" ref="Y162:Y201" si="150">(1.96*X162)</f>
        <v>1689.2986694045999</v>
      </c>
      <c r="Z162" s="19">
        <f t="shared" si="140"/>
        <v>0.37001363745756161</v>
      </c>
    </row>
    <row r="163" spans="1:26" x14ac:dyDescent="0.25">
      <c r="A163" t="str">
        <f>'rockfish release'!A162</f>
        <v>SC</v>
      </c>
      <c r="B163">
        <f>'rockfish release'!B162</f>
        <v>2011</v>
      </c>
      <c r="C163" t="str">
        <f>'rockfish release'!C162</f>
        <v>PWSI</v>
      </c>
      <c r="D163">
        <f>'rockfish release'!D162</f>
        <v>376</v>
      </c>
      <c r="E163">
        <f>[1]logbook_release_forR!$E203</f>
        <v>303</v>
      </c>
      <c r="F163">
        <f>IF([2]species_comp_Region2_forR!$G290&gt;49,[2]species_comp_Region2_forR!$AD290,[2]species_comp_Region2_forR!$AF290)</f>
        <v>0.795681572</v>
      </c>
      <c r="G163">
        <f>IF([2]species_comp_Region2_forR!$G290&gt;49,[2]species_comp_Region2_forR!$AE290,[2]species_comp_Region2_forR!$AG290)</f>
        <v>6.1580499999999998E-4</v>
      </c>
      <c r="H163" s="10">
        <f t="shared" si="144"/>
        <v>241.091516316</v>
      </c>
      <c r="I163" s="8">
        <f t="shared" ref="I163:I201" si="151">(E163^2)*G163</f>
        <v>56.536441244999999</v>
      </c>
      <c r="J163">
        <f t="shared" si="145"/>
        <v>7.519071834009833</v>
      </c>
      <c r="K163" s="9">
        <f t="shared" si="146"/>
        <v>14.737380794659272</v>
      </c>
      <c r="M163" s="2">
        <f>'rockfish release'!O162</f>
        <v>1849.2385147891755</v>
      </c>
      <c r="N163">
        <f>'rockfish release'!P162</f>
        <v>1977358.2285303674</v>
      </c>
      <c r="O163" s="13">
        <f>IF([2]species_comp_Region2_forR!$D317&gt;49,[2]species_comp_Region2_forR!$N317,[2]species_comp_Region2_forR!$P317)</f>
        <v>0.59104858400000004</v>
      </c>
      <c r="P163" s="13">
        <f>IF([2]species_comp_Region2_forR!$D317&gt;49,[2]species_comp_Region2_forR!$O317,[2]species_comp_Region2_forR!$Q317)</f>
        <v>4.8536199999999998E-4</v>
      </c>
      <c r="Q163" s="18">
        <f t="shared" si="141"/>
        <v>1092.9898056444054</v>
      </c>
      <c r="R163" s="83">
        <f t="shared" si="139"/>
        <v>691467.26610657421</v>
      </c>
      <c r="S163">
        <f t="shared" si="147"/>
        <v>831.54510768001887</v>
      </c>
      <c r="T163" s="9">
        <f t="shared" si="148"/>
        <v>1629.8284110528371</v>
      </c>
      <c r="V163" s="18">
        <f t="shared" si="142"/>
        <v>1334.0813219604054</v>
      </c>
      <c r="W163" s="50">
        <f t="shared" si="143"/>
        <v>691523.80254781921</v>
      </c>
      <c r="X163">
        <f t="shared" si="149"/>
        <v>831.57910179839132</v>
      </c>
      <c r="Y163" s="9">
        <f t="shared" si="150"/>
        <v>1629.8950395248469</v>
      </c>
      <c r="Z163" s="19">
        <f t="shared" si="140"/>
        <v>0.62333464093208557</v>
      </c>
    </row>
    <row r="164" spans="1:26" x14ac:dyDescent="0.25">
      <c r="A164" t="str">
        <f>'rockfish release'!A163</f>
        <v>SC</v>
      </c>
      <c r="B164">
        <f>'rockfish release'!B163</f>
        <v>2012</v>
      </c>
      <c r="C164" t="str">
        <f>'rockfish release'!C163</f>
        <v>PWSI</v>
      </c>
      <c r="D164">
        <f>'rockfish release'!D163</f>
        <v>895</v>
      </c>
      <c r="E164">
        <f>[1]logbook_release_forR!$E204</f>
        <v>682</v>
      </c>
      <c r="F164">
        <f>IF([2]species_comp_Region2_forR!$G291&gt;49,[2]species_comp_Region2_forR!$AD291,[2]species_comp_Region2_forR!$AF291)</f>
        <v>0.84658620699999998</v>
      </c>
      <c r="G164">
        <f>IF([2]species_comp_Region2_forR!$G291&gt;49,[2]species_comp_Region2_forR!$AE291,[2]species_comp_Region2_forR!$AG291)</f>
        <v>3.8312099999999999E-4</v>
      </c>
      <c r="H164" s="10">
        <f t="shared" si="144"/>
        <v>577.371793174</v>
      </c>
      <c r="I164" s="8">
        <f t="shared" si="151"/>
        <v>178.19877200400001</v>
      </c>
      <c r="J164">
        <f t="shared" si="145"/>
        <v>13.349111281429936</v>
      </c>
      <c r="K164" s="9">
        <f t="shared" si="146"/>
        <v>26.164258111602674</v>
      </c>
      <c r="M164" s="2">
        <f>'rockfish release'!O163</f>
        <v>3391.7915162454874</v>
      </c>
      <c r="N164">
        <f>'rockfish release'!P163</f>
        <v>8025139.9098796556</v>
      </c>
      <c r="O164" s="13">
        <f>IF([2]species_comp_Region2_forR!$D318&gt;49,[2]species_comp_Region2_forR!$N318,[2]species_comp_Region2_forR!$P318)</f>
        <v>0.324685055</v>
      </c>
      <c r="P164" s="13">
        <f>IF([2]species_comp_Region2_forR!$D318&gt;49,[2]species_comp_Region2_forR!$O318,[2]species_comp_Region2_forR!$Q318)</f>
        <v>4.8402800000000001E-4</v>
      </c>
      <c r="Q164" s="18">
        <f t="shared" si="141"/>
        <v>1101.2640150006994</v>
      </c>
      <c r="R164" s="83">
        <f t="shared" si="139"/>
        <v>847697.32504819788</v>
      </c>
      <c r="S164">
        <f t="shared" si="147"/>
        <v>920.70479799347083</v>
      </c>
      <c r="T164" s="9">
        <f t="shared" si="148"/>
        <v>1804.5814040672028</v>
      </c>
      <c r="V164" s="18">
        <f t="shared" si="142"/>
        <v>1678.6358081746994</v>
      </c>
      <c r="W164" s="50">
        <f t="shared" si="143"/>
        <v>847875.52382020187</v>
      </c>
      <c r="X164">
        <f t="shared" si="149"/>
        <v>920.80156593057654</v>
      </c>
      <c r="Y164" s="9">
        <f t="shared" si="150"/>
        <v>1804.77106922393</v>
      </c>
      <c r="Z164" s="19">
        <f t="shared" si="140"/>
        <v>0.54854159636438937</v>
      </c>
    </row>
    <row r="165" spans="1:26" x14ac:dyDescent="0.25">
      <c r="A165" t="str">
        <f>'rockfish release'!A164</f>
        <v>SC</v>
      </c>
      <c r="B165">
        <f>'rockfish release'!B164</f>
        <v>2013</v>
      </c>
      <c r="C165" t="str">
        <f>'rockfish release'!C164</f>
        <v>PWSI</v>
      </c>
      <c r="D165">
        <f>'rockfish release'!D164</f>
        <v>534</v>
      </c>
      <c r="E165">
        <f>[1]logbook_release_forR!$E205</f>
        <v>456</v>
      </c>
      <c r="F165">
        <f>IF([2]species_comp_Region2_forR!$G292&gt;49,[2]species_comp_Region2_forR!$AD292,[2]species_comp_Region2_forR!$AF292)</f>
        <v>0.79206865900000001</v>
      </c>
      <c r="G165">
        <f>IF([2]species_comp_Region2_forR!$G292&gt;49,[2]species_comp_Region2_forR!$AE292,[2]species_comp_Region2_forR!$AG292)</f>
        <v>4.4512399999999998E-4</v>
      </c>
      <c r="H165" s="10">
        <f t="shared" si="144"/>
        <v>361.18330850400002</v>
      </c>
      <c r="I165" s="8">
        <f t="shared" si="151"/>
        <v>92.557304063999993</v>
      </c>
      <c r="J165">
        <f t="shared" si="145"/>
        <v>9.6206706660190786</v>
      </c>
      <c r="K165" s="9">
        <f t="shared" si="146"/>
        <v>18.856514505397392</v>
      </c>
      <c r="M165" s="2">
        <f>'rockfish release'!O164</f>
        <v>2868.0712166172111</v>
      </c>
      <c r="N165">
        <f>'rockfish release'!P164</f>
        <v>7105054.9648959916</v>
      </c>
      <c r="O165" s="13">
        <f>IF([2]species_comp_Region2_forR!$D319&gt;49,[2]species_comp_Region2_forR!$N319,[2]species_comp_Region2_forR!$P319)</f>
        <v>0.273217231</v>
      </c>
      <c r="P165" s="13">
        <f>IF([2]species_comp_Region2_forR!$D319&gt;49,[2]species_comp_Region2_forR!$O319,[2]species_comp_Region2_forR!$Q319)</f>
        <v>3.0549199999999998E-4</v>
      </c>
      <c r="Q165" s="18">
        <f t="shared" si="141"/>
        <v>783.60647611495563</v>
      </c>
      <c r="R165" s="83">
        <f t="shared" si="139"/>
        <v>530718.08258771931</v>
      </c>
      <c r="S165">
        <f t="shared" si="147"/>
        <v>728.5040031377448</v>
      </c>
      <c r="T165" s="9">
        <f t="shared" si="148"/>
        <v>1427.8678461499799</v>
      </c>
      <c r="V165" s="18">
        <f t="shared" si="142"/>
        <v>1144.7897846189558</v>
      </c>
      <c r="W165" s="50">
        <f t="shared" si="143"/>
        <v>530810.63989178336</v>
      </c>
      <c r="X165">
        <f t="shared" si="149"/>
        <v>728.56752596570163</v>
      </c>
      <c r="Y165" s="9">
        <f t="shared" si="150"/>
        <v>1427.9923508927752</v>
      </c>
      <c r="Z165" s="19">
        <f t="shared" si="140"/>
        <v>0.63642035922621898</v>
      </c>
    </row>
    <row r="166" spans="1:26" x14ac:dyDescent="0.25">
      <c r="A166" t="str">
        <f>'rockfish release'!A165</f>
        <v>SC</v>
      </c>
      <c r="B166">
        <f>'rockfish release'!B165</f>
        <v>2014</v>
      </c>
      <c r="C166" t="str">
        <f>'rockfish release'!C165</f>
        <v>PWSI</v>
      </c>
      <c r="D166">
        <f>'rockfish release'!D165</f>
        <v>714</v>
      </c>
      <c r="E166">
        <f>[1]logbook_release_forR!$E206</f>
        <v>524</v>
      </c>
      <c r="F166">
        <f>IF([2]species_comp_Region2_forR!$G293&gt;49,[2]species_comp_Region2_forR!$AD293,[2]species_comp_Region2_forR!$AF293)</f>
        <v>0.78820150899999997</v>
      </c>
      <c r="G166">
        <f>IF([2]species_comp_Region2_forR!$G293&gt;49,[2]species_comp_Region2_forR!$AE293,[2]species_comp_Region2_forR!$AG293)</f>
        <v>3.2415500000000002E-4</v>
      </c>
      <c r="H166" s="10">
        <f t="shared" si="144"/>
        <v>413.01759071599997</v>
      </c>
      <c r="I166" s="8">
        <f t="shared" si="151"/>
        <v>89.005183280000011</v>
      </c>
      <c r="J166">
        <f t="shared" si="145"/>
        <v>9.4342558413475306</v>
      </c>
      <c r="K166" s="9">
        <f t="shared" si="146"/>
        <v>18.491141449041159</v>
      </c>
      <c r="M166" s="2">
        <f>'rockfish release'!O165</f>
        <v>2887.6736842105265</v>
      </c>
      <c r="N166">
        <f>'rockfish release'!P165</f>
        <v>7498565.5550228544</v>
      </c>
      <c r="O166" s="13">
        <f>IF([2]species_comp_Region2_forR!$D320&gt;49,[2]species_comp_Region2_forR!$N320,[2]species_comp_Region2_forR!$P320)</f>
        <v>0.150144051</v>
      </c>
      <c r="P166" s="13">
        <f>IF([2]species_comp_Region2_forR!$D320&gt;49,[2]species_comp_Region2_forR!$O320,[2]species_comp_Region2_forR!$Q320)</f>
        <v>2.5830100000000001E-4</v>
      </c>
      <c r="Q166" s="18">
        <f t="shared" si="141"/>
        <v>433.56702491346317</v>
      </c>
      <c r="R166" s="83">
        <f t="shared" si="139"/>
        <v>169258.93040455366</v>
      </c>
      <c r="S166">
        <f t="shared" si="147"/>
        <v>411.41090214596119</v>
      </c>
      <c r="T166" s="9">
        <f t="shared" si="148"/>
        <v>806.36536820608387</v>
      </c>
      <c r="V166" s="18">
        <f t="shared" si="142"/>
        <v>846.58461562946309</v>
      </c>
      <c r="W166" s="50">
        <f t="shared" si="143"/>
        <v>169347.93558783366</v>
      </c>
      <c r="X166">
        <f t="shared" si="149"/>
        <v>411.51905859611611</v>
      </c>
      <c r="Y166" s="9">
        <f t="shared" si="150"/>
        <v>806.57735484838759</v>
      </c>
      <c r="Z166" s="19">
        <f t="shared" si="140"/>
        <v>0.48609323982356845</v>
      </c>
    </row>
    <row r="167" spans="1:26" x14ac:dyDescent="0.25">
      <c r="A167" t="str">
        <f>'rockfish release'!A166</f>
        <v>SC</v>
      </c>
      <c r="B167">
        <f>'rockfish release'!B166</f>
        <v>2015</v>
      </c>
      <c r="C167" t="str">
        <f>'rockfish release'!C166</f>
        <v>PWSI</v>
      </c>
      <c r="D167">
        <f>'rockfish release'!D166</f>
        <v>563</v>
      </c>
      <c r="E167">
        <f>[1]logbook_release_forR!$E207</f>
        <v>464</v>
      </c>
      <c r="F167">
        <f>IF([2]species_comp_Region2_forR!$G294&gt;49,[2]species_comp_Region2_forR!$AD294,[2]species_comp_Region2_forR!$AF294)</f>
        <v>0.84435566500000003</v>
      </c>
      <c r="G167">
        <f>IF([2]species_comp_Region2_forR!$G294&gt;49,[2]species_comp_Region2_forR!$AE294,[2]species_comp_Region2_forR!$AG294)</f>
        <v>3.74414E-4</v>
      </c>
      <c r="H167" s="10">
        <f t="shared" si="144"/>
        <v>391.78102856000004</v>
      </c>
      <c r="I167" s="8">
        <f t="shared" si="151"/>
        <v>80.609836544000004</v>
      </c>
      <c r="J167">
        <f t="shared" si="145"/>
        <v>8.9782980872768974</v>
      </c>
      <c r="K167" s="9">
        <f t="shared" si="146"/>
        <v>17.597464251062718</v>
      </c>
      <c r="M167" s="2">
        <f>'rockfish release'!O166</f>
        <v>3102.5311410064778</v>
      </c>
      <c r="N167">
        <f>'rockfish release'!P166</f>
        <v>6796012.9022131283</v>
      </c>
      <c r="O167" s="13">
        <f>IF([2]species_comp_Region2_forR!$D321&gt;49,[2]species_comp_Region2_forR!$N321,[2]species_comp_Region2_forR!$P321)</f>
        <v>8.9524672999999999E-2</v>
      </c>
      <c r="P167" s="13">
        <f>IF([2]species_comp_Region2_forR!$D321&gt;49,[2]species_comp_Region2_forR!$O321,[2]species_comp_Region2_forR!$Q321)</f>
        <v>1.6567099999999999E-4</v>
      </c>
      <c r="Q167" s="18">
        <f t="shared" si="141"/>
        <v>277.75308587092184</v>
      </c>
      <c r="R167" s="83">
        <f t="shared" si="139"/>
        <v>54936.577858966957</v>
      </c>
      <c r="S167">
        <f t="shared" si="147"/>
        <v>234.38553252913661</v>
      </c>
      <c r="T167" s="9">
        <f t="shared" si="148"/>
        <v>459.39564375710773</v>
      </c>
      <c r="V167" s="18">
        <f t="shared" si="142"/>
        <v>669.53411443092182</v>
      </c>
      <c r="W167" s="50">
        <f t="shared" si="143"/>
        <v>55017.187695510955</v>
      </c>
      <c r="X167">
        <f t="shared" si="149"/>
        <v>234.55742941870537</v>
      </c>
      <c r="Y167" s="9">
        <f t="shared" si="150"/>
        <v>459.7325616606625</v>
      </c>
      <c r="Z167" s="19">
        <f t="shared" si="140"/>
        <v>0.35032931760029906</v>
      </c>
    </row>
    <row r="168" spans="1:26" x14ac:dyDescent="0.25">
      <c r="A168" t="str">
        <f>'rockfish release'!A167</f>
        <v>SC</v>
      </c>
      <c r="B168">
        <f>'rockfish release'!B167</f>
        <v>2016</v>
      </c>
      <c r="C168" t="str">
        <f>'rockfish release'!C167</f>
        <v>PWSI</v>
      </c>
      <c r="D168">
        <f>'rockfish release'!D167</f>
        <v>901</v>
      </c>
      <c r="E168">
        <f>[1]logbook_release_forR!$E208</f>
        <v>720</v>
      </c>
      <c r="F168">
        <f>IF([2]species_comp_Region2_forR!$G295&gt;49,[2]species_comp_Region2_forR!$AD295,[2]species_comp_Region2_forR!$AF295)</f>
        <v>0.62289141199999998</v>
      </c>
      <c r="G168">
        <f>IF([2]species_comp_Region2_forR!$G295&gt;49,[2]species_comp_Region2_forR!$AE295,[2]species_comp_Region2_forR!$AG295)</f>
        <v>3.9412399999999998E-4</v>
      </c>
      <c r="H168" s="10">
        <f t="shared" si="144"/>
        <v>448.48181663999998</v>
      </c>
      <c r="I168" s="8">
        <f t="shared" si="151"/>
        <v>204.3138816</v>
      </c>
      <c r="J168">
        <f t="shared" si="145"/>
        <v>14.293840687512926</v>
      </c>
      <c r="K168" s="9">
        <f t="shared" si="146"/>
        <v>28.015927747525335</v>
      </c>
      <c r="M168" s="2">
        <f>'rockfish release'!O167</f>
        <v>2899.7016016713092</v>
      </c>
      <c r="N168">
        <f>'rockfish release'!P167</f>
        <v>5851468.8366537988</v>
      </c>
      <c r="O168" s="13">
        <f>IF([2]species_comp_Region2_forR!$D322&gt;49,[2]species_comp_Region2_forR!$N322,[2]species_comp_Region2_forR!$P322)</f>
        <v>0.33847740799999998</v>
      </c>
      <c r="P168" s="13">
        <f>IF([2]species_comp_Region2_forR!$D322&gt;49,[2]species_comp_Region2_forR!$O322,[2]species_comp_Region2_forR!$Q322)</f>
        <v>1.777067E-3</v>
      </c>
      <c r="Q168" s="18">
        <f t="shared" si="141"/>
        <v>981.48348210715312</v>
      </c>
      <c r="R168" s="83">
        <f t="shared" si="139"/>
        <v>674928.57701223099</v>
      </c>
      <c r="S168">
        <f t="shared" si="147"/>
        <v>821.54036846172755</v>
      </c>
      <c r="T168" s="9">
        <f t="shared" si="148"/>
        <v>1610.219122184986</v>
      </c>
      <c r="V168" s="18">
        <f t="shared" si="142"/>
        <v>1429.9652987471532</v>
      </c>
      <c r="W168" s="50">
        <f t="shared" si="143"/>
        <v>675132.89089383103</v>
      </c>
      <c r="X168">
        <f t="shared" si="149"/>
        <v>821.66470710006217</v>
      </c>
      <c r="Y168" s="9">
        <f t="shared" si="150"/>
        <v>1610.4628259161218</v>
      </c>
      <c r="Z168" s="19">
        <f t="shared" si="140"/>
        <v>0.57460464797289401</v>
      </c>
    </row>
    <row r="169" spans="1:26" x14ac:dyDescent="0.25">
      <c r="A169" t="str">
        <f>'rockfish release'!A168</f>
        <v>SC</v>
      </c>
      <c r="B169">
        <f>'rockfish release'!B168</f>
        <v>2017</v>
      </c>
      <c r="C169" t="str">
        <f>'rockfish release'!C168</f>
        <v>PWSI</v>
      </c>
      <c r="D169">
        <f>'rockfish release'!D168</f>
        <v>841</v>
      </c>
      <c r="E169">
        <f>[1]logbook_release_forR!$E209</f>
        <v>589</v>
      </c>
      <c r="F169">
        <f>IF([2]species_comp_Region2_forR!$G296&gt;49,[2]species_comp_Region2_forR!$AD296,[2]species_comp_Region2_forR!$AF296)</f>
        <v>0.71663333600000001</v>
      </c>
      <c r="G169">
        <f>IF([2]species_comp_Region2_forR!$G296&gt;49,[2]species_comp_Region2_forR!$AE296,[2]species_comp_Region2_forR!$AG296)</f>
        <v>5.8521599999999995E-4</v>
      </c>
      <c r="H169" s="10">
        <f t="shared" si="144"/>
        <v>422.097034904</v>
      </c>
      <c r="I169" s="8">
        <f t="shared" si="151"/>
        <v>203.02371993599999</v>
      </c>
      <c r="J169">
        <f t="shared" si="145"/>
        <v>14.248639231028344</v>
      </c>
      <c r="K169" s="9">
        <f t="shared" si="146"/>
        <v>27.927332892815553</v>
      </c>
      <c r="M169" s="2">
        <f>'rockfish release'!O168</f>
        <v>2812.9211037699188</v>
      </c>
      <c r="N169">
        <f>'rockfish release'!P168</f>
        <v>4853912.4305809811</v>
      </c>
      <c r="O169" s="13">
        <f>IF([2]species_comp_Region2_forR!$D323&gt;49,[2]species_comp_Region2_forR!$N323,[2]species_comp_Region2_forR!$P323)</f>
        <v>0.54382908600000002</v>
      </c>
      <c r="P169" s="13">
        <f>IF([2]species_comp_Region2_forR!$D323&gt;49,[2]species_comp_Region2_forR!$O323,[2]species_comp_Region2_forR!$Q323)</f>
        <v>2.2349459999999998E-3</v>
      </c>
      <c r="Q169" s="18">
        <f t="shared" si="141"/>
        <v>1529.7483128533061</v>
      </c>
      <c r="R169" s="83">
        <f t="shared" si="139"/>
        <v>1442380.7985495348</v>
      </c>
      <c r="S169">
        <f t="shared" si="147"/>
        <v>1200.9915897080773</v>
      </c>
      <c r="T169" s="9">
        <f t="shared" si="148"/>
        <v>2353.9435158278316</v>
      </c>
      <c r="V169" s="18">
        <f t="shared" si="142"/>
        <v>1951.8453477573062</v>
      </c>
      <c r="W169" s="50">
        <f t="shared" si="143"/>
        <v>1442583.8222694707</v>
      </c>
      <c r="X169">
        <f t="shared" si="149"/>
        <v>1201.0761101068786</v>
      </c>
      <c r="Y169" s="9">
        <f t="shared" si="150"/>
        <v>2354.1091758094817</v>
      </c>
      <c r="Z169" s="19">
        <f t="shared" si="140"/>
        <v>0.61535413729726562</v>
      </c>
    </row>
    <row r="170" spans="1:26" x14ac:dyDescent="0.25">
      <c r="A170" t="str">
        <f>'rockfish release'!A169</f>
        <v>SC</v>
      </c>
      <c r="B170">
        <f>'rockfish release'!B169</f>
        <v>2018</v>
      </c>
      <c r="C170" t="str">
        <f>'rockfish release'!C169</f>
        <v>PWSI</v>
      </c>
      <c r="D170">
        <f>'rockfish release'!D169</f>
        <v>723</v>
      </c>
      <c r="E170">
        <f>[1]logbook_release_forR!$E210</f>
        <v>364</v>
      </c>
      <c r="F170">
        <f>IF([2]species_comp_Region2_forR!$G297&gt;49,[2]species_comp_Region2_forR!$AD297,[2]species_comp_Region2_forR!$AF297)</f>
        <v>0.90328051799999998</v>
      </c>
      <c r="G170">
        <f>IF([2]species_comp_Region2_forR!$G297&gt;49,[2]species_comp_Region2_forR!$AE297,[2]species_comp_Region2_forR!$AG297)</f>
        <v>2.9219000000000001E-4</v>
      </c>
      <c r="H170" s="10">
        <f t="shared" si="144"/>
        <v>328.79410855200001</v>
      </c>
      <c r="I170" s="8">
        <f t="shared" si="151"/>
        <v>38.714006240000003</v>
      </c>
      <c r="J170">
        <f t="shared" si="145"/>
        <v>6.2220580389449927</v>
      </c>
      <c r="K170" s="9">
        <f t="shared" si="146"/>
        <v>12.195233756332186</v>
      </c>
      <c r="M170" s="2">
        <f>'rockfish release'!O169</f>
        <v>3495.8118195956449</v>
      </c>
      <c r="N170">
        <f>'rockfish release'!P169</f>
        <v>14276073.668736275</v>
      </c>
      <c r="O170" s="13">
        <f>IF([2]species_comp_Region2_forR!$D324&gt;49,[2]species_comp_Region2_forR!$N324,[2]species_comp_Region2_forR!$P324)</f>
        <v>0.33293387600000002</v>
      </c>
      <c r="P170" s="13">
        <f>IF([2]species_comp_Region2_forR!$D324&gt;49,[2]species_comp_Region2_forR!$O324,[2]species_comp_Region2_forR!$Q324)</f>
        <v>9.1394600000000001E-4</v>
      </c>
      <c r="Q170" s="18">
        <f t="shared" si="141"/>
        <v>1163.8741788645909</v>
      </c>
      <c r="R170" s="83">
        <f t="shared" si="139"/>
        <v>1580552.3971145661</v>
      </c>
      <c r="S170">
        <f t="shared" si="147"/>
        <v>1257.2002215695661</v>
      </c>
      <c r="T170" s="9">
        <f t="shared" si="148"/>
        <v>2464.1124342763496</v>
      </c>
      <c r="V170" s="18">
        <f t="shared" si="142"/>
        <v>1492.6682874165908</v>
      </c>
      <c r="W170" s="50">
        <f t="shared" si="143"/>
        <v>1580591.1111208061</v>
      </c>
      <c r="X170">
        <f t="shared" si="149"/>
        <v>1257.2156183888292</v>
      </c>
      <c r="Y170" s="9">
        <f t="shared" si="150"/>
        <v>2464.1426120421052</v>
      </c>
      <c r="Z170" s="19">
        <f t="shared" si="140"/>
        <v>0.84226055379305531</v>
      </c>
    </row>
    <row r="171" spans="1:26" x14ac:dyDescent="0.25">
      <c r="A171" t="str">
        <f>'rockfish release'!A170</f>
        <v>SC</v>
      </c>
      <c r="B171">
        <f>'rockfish release'!B170</f>
        <v>2019</v>
      </c>
      <c r="C171" t="str">
        <f>'rockfish release'!C170</f>
        <v>PWSI</v>
      </c>
      <c r="D171">
        <f>'rockfish release'!D170</f>
        <v>936</v>
      </c>
      <c r="E171">
        <f>[1]logbook_release_forR!$E211</f>
        <v>444</v>
      </c>
      <c r="F171">
        <f>IF([2]species_comp_Region2_forR!$G298&gt;49,[2]species_comp_Region2_forR!$AD298,[2]species_comp_Region2_forR!$AF298)</f>
        <v>0.78596997499999999</v>
      </c>
      <c r="G171">
        <f>IF([2]species_comp_Region2_forR!$G298&gt;49,[2]species_comp_Region2_forR!$AE298,[2]species_comp_Region2_forR!$AG298)</f>
        <v>6.7831100000000002E-4</v>
      </c>
      <c r="H171" s="10">
        <f t="shared" ref="H171" si="152">E171*F171</f>
        <v>348.97066890000002</v>
      </c>
      <c r="I171" s="8">
        <f t="shared" ref="I171" si="153">(E171^2)*G171</f>
        <v>133.71951729599999</v>
      </c>
      <c r="J171">
        <f t="shared" ref="J171" si="154">SQRT(I171)</f>
        <v>11.563715548905551</v>
      </c>
      <c r="K171" s="9">
        <f t="shared" ref="K171" si="155">(1.96*J171)</f>
        <v>22.664882475854878</v>
      </c>
      <c r="M171" s="2">
        <f>'rockfish release'!O170</f>
        <v>6636.2709251101323</v>
      </c>
      <c r="N171">
        <f>'rockfish release'!P170</f>
        <v>17989742.939178169</v>
      </c>
      <c r="O171" s="13">
        <f>IF([2]species_comp_Region2_forR!$D325&gt;49,[2]species_comp_Region2_forR!$N325,[2]species_comp_Region2_forR!$P325)</f>
        <v>0.3079288</v>
      </c>
      <c r="P171" s="13">
        <f>IF([2]species_comp_Region2_forR!$D325&gt;49,[2]species_comp_Region2_forR!$O325,[2]species_comp_Region2_forR!$Q325)</f>
        <v>6.7439400000000004E-4</v>
      </c>
      <c r="Q171" s="18">
        <f t="shared" ref="Q171" si="156">M171*O171</f>
        <v>2043.498942444053</v>
      </c>
      <c r="R171" s="83">
        <f t="shared" ref="R171" si="157">(M171^2)*P171+(O171^2)*N171-(P171*N171)</f>
        <v>1723358.2486104893</v>
      </c>
      <c r="S171">
        <f t="shared" ref="S171" si="158">SQRT(R171)</f>
        <v>1312.7674008027809</v>
      </c>
      <c r="T171" s="9">
        <f t="shared" ref="T171" si="159">(1.96*S171)</f>
        <v>2573.0241055734505</v>
      </c>
      <c r="V171" s="18">
        <f t="shared" ref="V171" si="160">Q171+H171</f>
        <v>2392.4696113440532</v>
      </c>
      <c r="W171" s="50">
        <f t="shared" ref="W171" si="161">R171+I171</f>
        <v>1723491.9681277853</v>
      </c>
      <c r="X171">
        <f t="shared" ref="X171" si="162">SQRT(W171)</f>
        <v>1312.8183302071102</v>
      </c>
      <c r="Y171" s="9">
        <f t="shared" ref="Y171" si="163">(1.96*X171)</f>
        <v>2573.1239272059361</v>
      </c>
      <c r="Z171" s="19">
        <f t="shared" si="140"/>
        <v>0.54872936482967016</v>
      </c>
    </row>
    <row r="172" spans="1:26" x14ac:dyDescent="0.25">
      <c r="A172" t="str">
        <f>'rockfish release'!A171</f>
        <v>SC</v>
      </c>
      <c r="B172">
        <f>'rockfish release'!B171</f>
        <v>1999</v>
      </c>
      <c r="C172" t="str">
        <f>'rockfish release'!C171</f>
        <v>PWSO</v>
      </c>
      <c r="D172">
        <f>'rockfish release'!D171</f>
        <v>748</v>
      </c>
      <c r="E172">
        <f>[1]logbook_release_forR!$E212</f>
        <v>689</v>
      </c>
      <c r="F172">
        <f>IF([2]species_comp_Region2_forR!$G332&gt;49,[2]species_comp_Region2_forR!$AD332,[2]species_comp_Region2_forR!$AF332)</f>
        <v>0.98670537599999997</v>
      </c>
      <c r="G172">
        <f>IF([2]species_comp_Region2_forR!$G332&gt;49,[2]species_comp_Region2_forR!$AE332,[2]species_comp_Region2_forR!$AG332)</f>
        <v>8.4089000000000001E-5</v>
      </c>
      <c r="H172" s="10">
        <f t="shared" si="144"/>
        <v>679.84000406400003</v>
      </c>
      <c r="I172" s="8">
        <f t="shared" si="151"/>
        <v>39.918814169000001</v>
      </c>
      <c r="J172">
        <f t="shared" si="145"/>
        <v>6.3181337568145866</v>
      </c>
      <c r="K172" s="9">
        <f t="shared" si="146"/>
        <v>12.383542163356589</v>
      </c>
      <c r="M172" s="2">
        <f>'rockfish release'!O171</f>
        <v>392.78817509006421</v>
      </c>
      <c r="N172">
        <f>'rockfish release'!P171</f>
        <v>125537.22938732163</v>
      </c>
      <c r="O172" s="37">
        <v>0.70942925999999995</v>
      </c>
      <c r="P172" s="37">
        <v>1.0326715E-2</v>
      </c>
      <c r="Q172" s="18">
        <f t="shared" si="141"/>
        <v>278.65542439089467</v>
      </c>
      <c r="R172" s="83">
        <f>(M172^2)*P172+(O172^2)*N172-(P172*N172)</f>
        <v>63478.461217796728</v>
      </c>
      <c r="S172">
        <f t="shared" si="147"/>
        <v>251.9493227174797</v>
      </c>
      <c r="T172" s="9">
        <f t="shared" si="148"/>
        <v>493.82067252626018</v>
      </c>
      <c r="V172" s="18">
        <f t="shared" si="142"/>
        <v>958.49542845489464</v>
      </c>
      <c r="W172" s="50">
        <f t="shared" si="143"/>
        <v>63518.380031965731</v>
      </c>
      <c r="X172">
        <f t="shared" si="149"/>
        <v>252.02853019443202</v>
      </c>
      <c r="Y172" s="9">
        <f t="shared" si="150"/>
        <v>493.97591918108674</v>
      </c>
      <c r="Z172" s="19">
        <f>X172/V172</f>
        <v>0.26294181767846803</v>
      </c>
    </row>
    <row r="173" spans="1:26" x14ac:dyDescent="0.25">
      <c r="A173" t="str">
        <f>'rockfish release'!A172</f>
        <v>SC</v>
      </c>
      <c r="B173">
        <f>'rockfish release'!B172</f>
        <v>2000</v>
      </c>
      <c r="C173" t="str">
        <f>'rockfish release'!C172</f>
        <v>PWSO</v>
      </c>
      <c r="D173">
        <f>'rockfish release'!D172</f>
        <v>1756</v>
      </c>
      <c r="E173">
        <f>[1]logbook_release_forR!$E213</f>
        <v>1670</v>
      </c>
      <c r="F173">
        <f>IF([2]species_comp_Region2_forR!$G333&gt;49,[2]species_comp_Region2_forR!$AD333,[2]species_comp_Region2_forR!$AF333)</f>
        <v>0.97999830700000001</v>
      </c>
      <c r="G173">
        <f>IF([2]species_comp_Region2_forR!$G333&gt;49,[2]species_comp_Region2_forR!$AE333,[2]species_comp_Region2_forR!$AG333)</f>
        <v>2.6851499999999999E-4</v>
      </c>
      <c r="H173" s="10">
        <f t="shared" si="144"/>
        <v>1636.59717269</v>
      </c>
      <c r="I173" s="8">
        <f t="shared" si="151"/>
        <v>748.86148349999996</v>
      </c>
      <c r="J173">
        <f t="shared" si="145"/>
        <v>27.365333608417785</v>
      </c>
      <c r="K173" s="9">
        <f t="shared" si="146"/>
        <v>53.636053872498856</v>
      </c>
      <c r="M173" s="2">
        <f>'rockfish release'!O172</f>
        <v>922.10699927560518</v>
      </c>
      <c r="N173">
        <f>'rockfish release'!P172</f>
        <v>691860.23005387664</v>
      </c>
      <c r="O173" s="37">
        <v>0.70942925999999995</v>
      </c>
      <c r="P173" s="37">
        <v>1.0326715E-2</v>
      </c>
      <c r="Q173" s="18">
        <f t="shared" si="141"/>
        <v>654.16968613691301</v>
      </c>
      <c r="R173" s="83">
        <f t="shared" ref="R173:R191" si="164">(M173^2)*P173+(O173^2)*N173-(P173*N173)</f>
        <v>349842.21808902186</v>
      </c>
      <c r="S173">
        <f t="shared" si="147"/>
        <v>591.4746132244577</v>
      </c>
      <c r="T173" s="9">
        <f t="shared" si="148"/>
        <v>1159.290241919937</v>
      </c>
      <c r="V173" s="18">
        <f t="shared" si="142"/>
        <v>2290.766858826913</v>
      </c>
      <c r="W173" s="50">
        <f t="shared" si="143"/>
        <v>350591.07957252185</v>
      </c>
      <c r="X173">
        <f t="shared" si="149"/>
        <v>592.10732099216762</v>
      </c>
      <c r="Y173" s="9">
        <f t="shared" si="150"/>
        <v>1160.5303491446484</v>
      </c>
      <c r="Z173" s="19">
        <f t="shared" si="140"/>
        <v>0.25847559244653207</v>
      </c>
    </row>
    <row r="174" spans="1:26" x14ac:dyDescent="0.25">
      <c r="A174" t="str">
        <f>'rockfish release'!A173</f>
        <v>SC</v>
      </c>
      <c r="B174">
        <f>'rockfish release'!B173</f>
        <v>2001</v>
      </c>
      <c r="C174" t="str">
        <f>'rockfish release'!C173</f>
        <v>PWSO</v>
      </c>
      <c r="D174">
        <f>'rockfish release'!D173</f>
        <v>1756</v>
      </c>
      <c r="E174">
        <f>[1]logbook_release_forR!$E214</f>
        <v>1662</v>
      </c>
      <c r="F174">
        <f>IF([2]species_comp_Region2_forR!$G334&gt;49,[2]species_comp_Region2_forR!$AD334,[2]species_comp_Region2_forR!$AF334)</f>
        <v>0.91102233300000002</v>
      </c>
      <c r="G174">
        <f>IF([2]species_comp_Region2_forR!$G334&gt;49,[2]species_comp_Region2_forR!$AE334,[2]species_comp_Region2_forR!$AG334)</f>
        <v>3.89715E-4</v>
      </c>
      <c r="H174" s="10">
        <f t="shared" si="144"/>
        <v>1514.119117446</v>
      </c>
      <c r="I174" s="8">
        <f t="shared" si="151"/>
        <v>1076.4879204599999</v>
      </c>
      <c r="J174">
        <f t="shared" si="145"/>
        <v>32.809875349656544</v>
      </c>
      <c r="K174" s="9">
        <f t="shared" si="146"/>
        <v>64.307355685326826</v>
      </c>
      <c r="M174" s="2">
        <f>'rockfish release'!O173</f>
        <v>922.10699927560518</v>
      </c>
      <c r="N174">
        <f>'rockfish release'!P173</f>
        <v>691860.23005387664</v>
      </c>
      <c r="O174" s="13">
        <f>IF([2]species_comp_Region2_forR!$D361&gt;49,[2]species_comp_Region2_forR!$N361,[2]species_comp_Region2_forR!$P361)</f>
        <v>0.65110920400000005</v>
      </c>
      <c r="P174" s="13">
        <f>IF([2]species_comp_Region2_forR!$D361&gt;49,[2]species_comp_Region2_forR!$O361,[2]species_comp_Region2_forR!$Q361)</f>
        <v>4.454235E-3</v>
      </c>
      <c r="Q174" s="18">
        <f t="shared" si="141"/>
        <v>600.39235430116787</v>
      </c>
      <c r="R174" s="83">
        <f t="shared" si="164"/>
        <v>294015.08154676366</v>
      </c>
      <c r="S174">
        <f t="shared" si="147"/>
        <v>542.23157557151137</v>
      </c>
      <c r="T174" s="9">
        <f t="shared" si="148"/>
        <v>1062.7738881201622</v>
      </c>
      <c r="V174" s="18">
        <f t="shared" si="142"/>
        <v>2114.5114717471679</v>
      </c>
      <c r="W174" s="50">
        <f t="shared" si="143"/>
        <v>295091.56946722366</v>
      </c>
      <c r="X174">
        <f t="shared" si="149"/>
        <v>543.22331454681114</v>
      </c>
      <c r="Y174" s="9">
        <f t="shared" si="150"/>
        <v>1064.7176965117499</v>
      </c>
      <c r="Z174" s="19">
        <f t="shared" si="140"/>
        <v>0.25690251474396558</v>
      </c>
    </row>
    <row r="175" spans="1:26" x14ac:dyDescent="0.25">
      <c r="A175" t="str">
        <f>'rockfish release'!A174</f>
        <v>SC</v>
      </c>
      <c r="B175">
        <f>'rockfish release'!B174</f>
        <v>2002</v>
      </c>
      <c r="C175" t="str">
        <f>'rockfish release'!C174</f>
        <v>PWSO</v>
      </c>
      <c r="D175">
        <f>'rockfish release'!D174</f>
        <v>1719</v>
      </c>
      <c r="E175">
        <f>[1]logbook_release_forR!$E215</f>
        <v>1543</v>
      </c>
      <c r="F175">
        <f>IF([2]species_comp_Region2_forR!$G335&gt;49,[2]species_comp_Region2_forR!$AD335,[2]species_comp_Region2_forR!$AF335)</f>
        <v>0.92577644299999995</v>
      </c>
      <c r="G175">
        <f>IF([2]species_comp_Region2_forR!$G335&gt;49,[2]species_comp_Region2_forR!$AE335,[2]species_comp_Region2_forR!$AG335)</f>
        <v>3.5238199999999999E-4</v>
      </c>
      <c r="H175" s="10">
        <f t="shared" si="144"/>
        <v>1428.4730515489998</v>
      </c>
      <c r="I175" s="8">
        <f t="shared" si="151"/>
        <v>838.96833231799997</v>
      </c>
      <c r="J175">
        <f t="shared" si="145"/>
        <v>28.964950065864087</v>
      </c>
      <c r="K175" s="9">
        <f t="shared" si="146"/>
        <v>56.771302129093613</v>
      </c>
      <c r="M175" s="2">
        <f>'rockfish release'!O174</f>
        <v>902.67763767355655</v>
      </c>
      <c r="N175">
        <f>'rockfish release'!P174</f>
        <v>663011.55467626557</v>
      </c>
      <c r="O175" s="37">
        <v>0.70942925999999995</v>
      </c>
      <c r="P175" s="37">
        <v>1.0326715E-2</v>
      </c>
      <c r="Q175" s="18">
        <f t="shared" si="141"/>
        <v>640.38592851329929</v>
      </c>
      <c r="R175" s="83">
        <f t="shared" si="164"/>
        <v>335254.75642462226</v>
      </c>
      <c r="S175">
        <f t="shared" si="147"/>
        <v>579.01187934672146</v>
      </c>
      <c r="T175" s="9">
        <f t="shared" si="148"/>
        <v>1134.863283519574</v>
      </c>
      <c r="V175" s="18">
        <f t="shared" si="142"/>
        <v>2068.858980062299</v>
      </c>
      <c r="W175" s="50">
        <f t="shared" si="143"/>
        <v>336093.72475694027</v>
      </c>
      <c r="X175">
        <f t="shared" si="149"/>
        <v>579.73590949409049</v>
      </c>
      <c r="Y175" s="9">
        <f t="shared" si="150"/>
        <v>1136.2823826084173</v>
      </c>
      <c r="Z175" s="19">
        <f t="shared" si="140"/>
        <v>0.28022011895495802</v>
      </c>
    </row>
    <row r="176" spans="1:26" x14ac:dyDescent="0.25">
      <c r="A176" t="str">
        <f>'rockfish release'!A175</f>
        <v>SC</v>
      </c>
      <c r="B176">
        <f>'rockfish release'!B175</f>
        <v>2003</v>
      </c>
      <c r="C176" t="str">
        <f>'rockfish release'!C175</f>
        <v>PWSO</v>
      </c>
      <c r="D176">
        <f>'rockfish release'!D175</f>
        <v>1548</v>
      </c>
      <c r="E176">
        <f>[1]logbook_release_forR!$E216</f>
        <v>1372</v>
      </c>
      <c r="F176">
        <f>IF([2]species_comp_Region2_forR!$G336&gt;49,[2]species_comp_Region2_forR!$AD336,[2]species_comp_Region2_forR!$AF336)</f>
        <v>0.96045200200000003</v>
      </c>
      <c r="G176">
        <f>IF([2]species_comp_Region2_forR!$G336&gt;49,[2]species_comp_Region2_forR!$AE336,[2]species_comp_Region2_forR!$AG336)</f>
        <v>1.22135E-4</v>
      </c>
      <c r="H176" s="10">
        <f t="shared" si="144"/>
        <v>1317.740146744</v>
      </c>
      <c r="I176" s="8">
        <f t="shared" si="151"/>
        <v>229.90496983999998</v>
      </c>
      <c r="J176">
        <f t="shared" si="145"/>
        <v>15.162617512817501</v>
      </c>
      <c r="K176" s="9">
        <f t="shared" si="146"/>
        <v>29.718730325122301</v>
      </c>
      <c r="M176" s="2">
        <f>'rockfish release'!O175</f>
        <v>812.88247999922396</v>
      </c>
      <c r="N176">
        <f>'rockfish release'!P175</f>
        <v>537664.36867253203</v>
      </c>
      <c r="O176" s="13">
        <f>IF([2]species_comp_Region2_forR!$D363&gt;49,[2]species_comp_Region2_forR!$N363,[2]species_comp_Region2_forR!$P363)</f>
        <v>0.89012781799999996</v>
      </c>
      <c r="P176" s="13">
        <f>IF([2]species_comp_Region2_forR!$D363&gt;49,[2]species_comp_Region2_forR!$O363,[2]species_comp_Region2_forR!$Q363)</f>
        <v>1.6300049999999999E-3</v>
      </c>
      <c r="Q176" s="18">
        <f t="shared" si="141"/>
        <v>723.5693082121378</v>
      </c>
      <c r="R176" s="83">
        <f t="shared" si="164"/>
        <v>426206.95819206571</v>
      </c>
      <c r="S176">
        <f t="shared" si="147"/>
        <v>652.84527890769471</v>
      </c>
      <c r="T176" s="9">
        <f t="shared" si="148"/>
        <v>1279.5767466590817</v>
      </c>
      <c r="V176" s="18">
        <f t="shared" si="142"/>
        <v>2041.3094549561379</v>
      </c>
      <c r="W176" s="50">
        <f t="shared" si="143"/>
        <v>426436.86316190573</v>
      </c>
      <c r="X176">
        <f t="shared" si="149"/>
        <v>653.02133438495389</v>
      </c>
      <c r="Y176" s="9">
        <f t="shared" si="150"/>
        <v>1279.9218153945096</v>
      </c>
      <c r="Z176" s="19">
        <f t="shared" si="140"/>
        <v>0.3199031547125154</v>
      </c>
    </row>
    <row r="177" spans="1:26" x14ac:dyDescent="0.25">
      <c r="A177" t="str">
        <f>'rockfish release'!A176</f>
        <v>SC</v>
      </c>
      <c r="B177">
        <f>'rockfish release'!B176</f>
        <v>2004</v>
      </c>
      <c r="C177" t="str">
        <f>'rockfish release'!C176</f>
        <v>PWSO</v>
      </c>
      <c r="D177">
        <f>'rockfish release'!D176</f>
        <v>1830</v>
      </c>
      <c r="E177">
        <f>[1]logbook_release_forR!$E217</f>
        <v>1662</v>
      </c>
      <c r="F177">
        <f>IF([2]species_comp_Region2_forR!$G337&gt;49,[2]species_comp_Region2_forR!$AD337,[2]species_comp_Region2_forR!$AF337)</f>
        <v>0.92333540599999997</v>
      </c>
      <c r="G177">
        <f>IF([2]species_comp_Region2_forR!$G337&gt;49,[2]species_comp_Region2_forR!$AE337,[2]species_comp_Region2_forR!$AG337)</f>
        <v>1.8876599999999999E-4</v>
      </c>
      <c r="H177" s="10">
        <f t="shared" si="144"/>
        <v>1534.5834447719999</v>
      </c>
      <c r="I177" s="8">
        <f t="shared" si="151"/>
        <v>521.41775090399994</v>
      </c>
      <c r="J177">
        <f t="shared" si="145"/>
        <v>22.834573587085</v>
      </c>
      <c r="K177" s="9">
        <f t="shared" si="146"/>
        <v>44.755764230686601</v>
      </c>
      <c r="M177" s="2">
        <f>'rockfish release'!O176</f>
        <v>960.96572247970244</v>
      </c>
      <c r="N177">
        <f>'rockfish release'!P176</f>
        <v>751400.57532243093</v>
      </c>
      <c r="O177" s="13">
        <f>IF([2]species_comp_Region2_forR!$D364&gt;49,[2]species_comp_Region2_forR!$N364,[2]species_comp_Region2_forR!$P364)</f>
        <v>0.70360321999999997</v>
      </c>
      <c r="P177" s="13">
        <f>IF([2]species_comp_Region2_forR!$D364&gt;49,[2]species_comp_Region2_forR!$O364,[2]species_comp_Region2_forR!$Q364)</f>
        <v>3.861958E-3</v>
      </c>
      <c r="Q177" s="18">
        <f t="shared" si="141"/>
        <v>676.13857664634497</v>
      </c>
      <c r="R177" s="83">
        <f t="shared" si="164"/>
        <v>372650.95112553553</v>
      </c>
      <c r="S177">
        <f t="shared" si="147"/>
        <v>610.45143224136643</v>
      </c>
      <c r="T177" s="9">
        <f t="shared" si="148"/>
        <v>1196.4848071930783</v>
      </c>
      <c r="V177" s="18">
        <f t="shared" si="142"/>
        <v>2210.7220214183449</v>
      </c>
      <c r="W177" s="50">
        <f t="shared" si="143"/>
        <v>373172.36887643952</v>
      </c>
      <c r="X177">
        <f t="shared" si="149"/>
        <v>610.87835849409453</v>
      </c>
      <c r="Y177" s="9">
        <f t="shared" si="150"/>
        <v>1197.3215826484252</v>
      </c>
      <c r="Z177" s="19">
        <f t="shared" si="140"/>
        <v>0.27632526956155706</v>
      </c>
    </row>
    <row r="178" spans="1:26" x14ac:dyDescent="0.25">
      <c r="A178" t="str">
        <f>'rockfish release'!A177</f>
        <v>SC</v>
      </c>
      <c r="B178">
        <f>'rockfish release'!B177</f>
        <v>2005</v>
      </c>
      <c r="C178" t="str">
        <f>'rockfish release'!C177</f>
        <v>PWSO</v>
      </c>
      <c r="D178">
        <f>'rockfish release'!D177</f>
        <v>1432</v>
      </c>
      <c r="E178">
        <f>[1]logbook_release_forR!$E218</f>
        <v>1329</v>
      </c>
      <c r="F178">
        <f>IF([2]species_comp_Region2_forR!$G338&gt;49,[2]species_comp_Region2_forR!$AD338,[2]species_comp_Region2_forR!$AF338)</f>
        <v>0.931865587</v>
      </c>
      <c r="G178">
        <f>IF([2]species_comp_Region2_forR!$G338&gt;49,[2]species_comp_Region2_forR!$AE338,[2]species_comp_Region2_forR!$AG338)</f>
        <v>2.7133399999999997E-4</v>
      </c>
      <c r="H178" s="10">
        <f t="shared" si="144"/>
        <v>1238.449365123</v>
      </c>
      <c r="I178" s="8">
        <f t="shared" si="151"/>
        <v>479.24123549399997</v>
      </c>
      <c r="J178">
        <f t="shared" si="145"/>
        <v>21.8915791000558</v>
      </c>
      <c r="K178" s="9">
        <f t="shared" si="146"/>
        <v>42.907495036109367</v>
      </c>
      <c r="M178" s="2">
        <f>'rockfish release'!O177</f>
        <v>751.96880578739592</v>
      </c>
      <c r="N178">
        <f>'rockfish release'!P177</f>
        <v>460103.33344381273</v>
      </c>
      <c r="O178" s="13">
        <f>IF([2]species_comp_Region2_forR!$D365&gt;49,[2]species_comp_Region2_forR!$N365,[2]species_comp_Region2_forR!$P365)</f>
        <v>0.86423101300000005</v>
      </c>
      <c r="P178" s="13">
        <f>IF([2]species_comp_Region2_forR!$D365&gt;49,[2]species_comp_Region2_forR!$O365,[2]species_comp_Region2_forR!$Q365)</f>
        <v>2.0230309999999998E-3</v>
      </c>
      <c r="Q178" s="18">
        <f t="shared" si="141"/>
        <v>649.87476277004146</v>
      </c>
      <c r="R178" s="83">
        <f t="shared" si="164"/>
        <v>343862.12532509159</v>
      </c>
      <c r="S178">
        <f t="shared" si="147"/>
        <v>586.39758298026061</v>
      </c>
      <c r="T178" s="9">
        <f t="shared" si="148"/>
        <v>1149.3392626413108</v>
      </c>
      <c r="V178" s="18">
        <f t="shared" si="142"/>
        <v>1888.3241278930414</v>
      </c>
      <c r="W178" s="50">
        <f t="shared" si="143"/>
        <v>344341.36656058556</v>
      </c>
      <c r="X178">
        <f t="shared" si="149"/>
        <v>586.80607236171772</v>
      </c>
      <c r="Y178" s="9">
        <f t="shared" si="150"/>
        <v>1150.1399018289667</v>
      </c>
      <c r="Z178" s="19">
        <f t="shared" si="140"/>
        <v>0.31075495127865871</v>
      </c>
    </row>
    <row r="179" spans="1:26" x14ac:dyDescent="0.25">
      <c r="A179" t="str">
        <f>'rockfish release'!A178</f>
        <v>SC</v>
      </c>
      <c r="B179">
        <f>'rockfish release'!B178</f>
        <v>2006</v>
      </c>
      <c r="C179" t="str">
        <f>'rockfish release'!C178</f>
        <v>PWSO</v>
      </c>
      <c r="D179">
        <f>'rockfish release'!D178</f>
        <v>1336</v>
      </c>
      <c r="E179">
        <f>[1]logbook_release_forR!$E219</f>
        <v>1123</v>
      </c>
      <c r="F179">
        <f>IF([2]species_comp_Region2_forR!$G339&gt;49,[2]species_comp_Region2_forR!$AD339,[2]species_comp_Region2_forR!$AF339)</f>
        <v>0.96043807999999997</v>
      </c>
      <c r="G179">
        <f>IF([2]species_comp_Region2_forR!$G339&gt;49,[2]species_comp_Region2_forR!$AE339,[2]species_comp_Region2_forR!$AG339)</f>
        <v>1.2024299999999999E-4</v>
      </c>
      <c r="H179" s="10">
        <f t="shared" si="144"/>
        <v>1078.5719638400001</v>
      </c>
      <c r="I179" s="8">
        <f t="shared" si="151"/>
        <v>151.64193434699999</v>
      </c>
      <c r="J179">
        <f t="shared" si="145"/>
        <v>12.314297964033516</v>
      </c>
      <c r="K179" s="9">
        <f t="shared" si="146"/>
        <v>24.136024009505689</v>
      </c>
      <c r="M179" s="2">
        <f>'rockfish release'!O178</f>
        <v>701.55748919829648</v>
      </c>
      <c r="N179">
        <f>'rockfish release'!P178</f>
        <v>400481.31663850986</v>
      </c>
      <c r="O179" s="37">
        <v>0.70942925999999995</v>
      </c>
      <c r="P179" s="37">
        <v>1.0326715E-2</v>
      </c>
      <c r="Q179" s="18">
        <f t="shared" si="141"/>
        <v>497.70541040940543</v>
      </c>
      <c r="R179" s="83">
        <f t="shared" si="164"/>
        <v>202505.16799486778</v>
      </c>
      <c r="S179">
        <f t="shared" si="147"/>
        <v>450.0057421798835</v>
      </c>
      <c r="T179" s="9">
        <f t="shared" si="148"/>
        <v>882.01125467257168</v>
      </c>
      <c r="V179" s="18">
        <f t="shared" si="142"/>
        <v>1576.2773742494055</v>
      </c>
      <c r="W179" s="50">
        <f t="shared" si="143"/>
        <v>202656.80992921477</v>
      </c>
      <c r="X179">
        <f t="shared" si="149"/>
        <v>450.17419953748436</v>
      </c>
      <c r="Y179" s="9">
        <f t="shared" si="150"/>
        <v>882.34143109346928</v>
      </c>
      <c r="Z179" s="19">
        <f t="shared" si="140"/>
        <v>0.28559326352815861</v>
      </c>
    </row>
    <row r="180" spans="1:26" x14ac:dyDescent="0.25">
      <c r="A180" t="str">
        <f>'rockfish release'!A179</f>
        <v>SC</v>
      </c>
      <c r="B180">
        <f>'rockfish release'!B179</f>
        <v>2007</v>
      </c>
      <c r="C180" t="str">
        <f>'rockfish release'!C179</f>
        <v>PWSO</v>
      </c>
      <c r="D180">
        <f>'rockfish release'!D179</f>
        <v>925</v>
      </c>
      <c r="E180">
        <f>[1]logbook_release_forR!$E220</f>
        <v>678</v>
      </c>
      <c r="F180">
        <f>IF([2]species_comp_Region2_forR!$G340&gt;49,[2]species_comp_Region2_forR!$AD340,[2]species_comp_Region2_forR!$AF340)</f>
        <v>0.97732030299999995</v>
      </c>
      <c r="G180">
        <f>IF([2]species_comp_Region2_forR!$G340&gt;49,[2]species_comp_Region2_forR!$AE340,[2]species_comp_Region2_forR!$AG340)</f>
        <v>5.0605800000000003E-5</v>
      </c>
      <c r="H180" s="10">
        <f t="shared" si="144"/>
        <v>662.62316543399993</v>
      </c>
      <c r="I180" s="8">
        <f t="shared" si="151"/>
        <v>23.2626765672</v>
      </c>
      <c r="J180">
        <f t="shared" si="145"/>
        <v>4.8231397001538321</v>
      </c>
      <c r="K180" s="9">
        <f t="shared" si="146"/>
        <v>9.4533538123015113</v>
      </c>
      <c r="M180" s="2">
        <f>'rockfish release'!O179</f>
        <v>485.73404005121574</v>
      </c>
      <c r="N180">
        <f>'rockfish release'!P179</f>
        <v>191978.59513877839</v>
      </c>
      <c r="O180" s="37">
        <v>0.70942925999999995</v>
      </c>
      <c r="P180" s="37">
        <v>1.0326715E-2</v>
      </c>
      <c r="Q180" s="18">
        <f t="shared" si="141"/>
        <v>344.59394059034435</v>
      </c>
      <c r="R180" s="83">
        <f t="shared" si="164"/>
        <v>97074.834817047464</v>
      </c>
      <c r="S180">
        <f t="shared" si="147"/>
        <v>311.56834694340739</v>
      </c>
      <c r="T180" s="9">
        <f t="shared" si="148"/>
        <v>610.67396000907843</v>
      </c>
      <c r="V180" s="18">
        <f t="shared" si="142"/>
        <v>1007.2171060243443</v>
      </c>
      <c r="W180" s="50">
        <f t="shared" si="143"/>
        <v>97098.097493614667</v>
      </c>
      <c r="X180">
        <f t="shared" si="149"/>
        <v>311.60567628593458</v>
      </c>
      <c r="Y180" s="9">
        <f t="shared" si="150"/>
        <v>610.74712552043172</v>
      </c>
      <c r="Z180" s="19">
        <f t="shared" si="140"/>
        <v>0.30937289927083816</v>
      </c>
    </row>
    <row r="181" spans="1:26" x14ac:dyDescent="0.25">
      <c r="A181" t="str">
        <f>'rockfish release'!A180</f>
        <v>SC</v>
      </c>
      <c r="B181">
        <f>'rockfish release'!B180</f>
        <v>2008</v>
      </c>
      <c r="C181" t="str">
        <f>'rockfish release'!C180</f>
        <v>PWSO</v>
      </c>
      <c r="D181">
        <f>'rockfish release'!D180</f>
        <v>962</v>
      </c>
      <c r="E181">
        <f>[1]logbook_release_forR!$E221</f>
        <v>737</v>
      </c>
      <c r="F181">
        <f>IF([2]species_comp_Region2_forR!$G341&gt;49,[2]species_comp_Region2_forR!$AD341,[2]species_comp_Region2_forR!$AF341)</f>
        <v>0.926579029</v>
      </c>
      <c r="G181">
        <f>IF([2]species_comp_Region2_forR!$G341&gt;49,[2]species_comp_Region2_forR!$AE341,[2]species_comp_Region2_forR!$AG341)</f>
        <v>1.895E-4</v>
      </c>
      <c r="H181" s="10">
        <f t="shared" si="144"/>
        <v>682.88874437300001</v>
      </c>
      <c r="I181" s="8">
        <f t="shared" si="151"/>
        <v>102.9305255</v>
      </c>
      <c r="J181">
        <f t="shared" si="145"/>
        <v>10.145468224778982</v>
      </c>
      <c r="K181" s="9">
        <f t="shared" si="146"/>
        <v>19.885117720566804</v>
      </c>
      <c r="M181" s="2">
        <f>'rockfish release'!O180</f>
        <v>505.16340165326437</v>
      </c>
      <c r="N181">
        <f>'rockfish release'!P180</f>
        <v>207644.0485021027</v>
      </c>
      <c r="O181" s="37">
        <v>0.70942925999999995</v>
      </c>
      <c r="P181" s="37">
        <v>1.0326715E-2</v>
      </c>
      <c r="Q181" s="18">
        <f t="shared" si="141"/>
        <v>358.37769821395807</v>
      </c>
      <c r="R181" s="83">
        <f t="shared" si="164"/>
        <v>104996.14133811854</v>
      </c>
      <c r="S181">
        <f t="shared" si="147"/>
        <v>324.03108082114369</v>
      </c>
      <c r="T181" s="9">
        <f t="shared" si="148"/>
        <v>635.10091840944165</v>
      </c>
      <c r="V181" s="18">
        <f t="shared" si="142"/>
        <v>1041.266442586958</v>
      </c>
      <c r="W181" s="50">
        <f t="shared" si="143"/>
        <v>105099.07186361855</v>
      </c>
      <c r="X181">
        <f t="shared" si="149"/>
        <v>324.18987008174474</v>
      </c>
      <c r="Y181" s="9">
        <f t="shared" si="150"/>
        <v>635.41214536021971</v>
      </c>
      <c r="Z181" s="19">
        <f t="shared" si="140"/>
        <v>0.31134189754191671</v>
      </c>
    </row>
    <row r="182" spans="1:26" x14ac:dyDescent="0.25">
      <c r="A182" t="str">
        <f>'rockfish release'!A181</f>
        <v>SC</v>
      </c>
      <c r="B182">
        <f>'rockfish release'!B181</f>
        <v>2009</v>
      </c>
      <c r="C182" t="str">
        <f>'rockfish release'!C181</f>
        <v>PWSO</v>
      </c>
      <c r="D182">
        <f>'rockfish release'!D181</f>
        <v>1119</v>
      </c>
      <c r="E182">
        <f>[1]logbook_release_forR!$E222</f>
        <v>887</v>
      </c>
      <c r="F182">
        <f>IF([2]species_comp_Region2_forR!$G342&gt;49,[2]species_comp_Region2_forR!$AD342,[2]species_comp_Region2_forR!$AF342)</f>
        <v>0.82006284399999996</v>
      </c>
      <c r="G182">
        <f>IF([2]species_comp_Region2_forR!$G342&gt;49,[2]species_comp_Region2_forR!$AE342,[2]species_comp_Region2_forR!$AG342)</f>
        <v>1.8869500000000001E-4</v>
      </c>
      <c r="H182" s="10">
        <f t="shared" si="144"/>
        <v>727.39574262799999</v>
      </c>
      <c r="I182" s="8">
        <f t="shared" si="151"/>
        <v>148.45937645500001</v>
      </c>
      <c r="J182">
        <f t="shared" si="145"/>
        <v>12.184390688704955</v>
      </c>
      <c r="K182" s="9">
        <f t="shared" si="146"/>
        <v>23.88140574986171</v>
      </c>
      <c r="M182" s="2">
        <f>'rockfish release'!O181</f>
        <v>587.60690899168708</v>
      </c>
      <c r="N182">
        <f>'rockfish release'!P181</f>
        <v>280950.31078751542</v>
      </c>
      <c r="O182" s="13">
        <f>IF([2]species_comp_Region2_forR!$D369&gt;49,[2]species_comp_Region2_forR!$N369,[2]species_comp_Region2_forR!$P369)</f>
        <v>0.65525882800000002</v>
      </c>
      <c r="P182" s="13">
        <f>IF([2]species_comp_Region2_forR!$D369&gt;49,[2]species_comp_Region2_forR!$O369,[2]species_comp_Region2_forR!$Q369)</f>
        <v>2.2817649999999998E-3</v>
      </c>
      <c r="Q182" s="18">
        <f t="shared" si="141"/>
        <v>385.03461451059553</v>
      </c>
      <c r="R182" s="83">
        <f t="shared" si="164"/>
        <v>120776.77575611274</v>
      </c>
      <c r="S182">
        <f t="shared" si="147"/>
        <v>347.5295322071388</v>
      </c>
      <c r="T182" s="9">
        <f t="shared" si="148"/>
        <v>681.15788312599204</v>
      </c>
      <c r="V182" s="18">
        <f t="shared" si="142"/>
        <v>1112.4303571385956</v>
      </c>
      <c r="W182" s="50">
        <f t="shared" si="143"/>
        <v>120925.23513256773</v>
      </c>
      <c r="X182">
        <f t="shared" si="149"/>
        <v>347.74305907173436</v>
      </c>
      <c r="Y182" s="9">
        <f t="shared" si="150"/>
        <v>681.57639578059934</v>
      </c>
      <c r="Z182" s="19">
        <f t="shared" si="140"/>
        <v>0.31259759933754644</v>
      </c>
    </row>
    <row r="183" spans="1:26" x14ac:dyDescent="0.25">
      <c r="A183" t="str">
        <f>'rockfish release'!A182</f>
        <v>SC</v>
      </c>
      <c r="B183">
        <f>'rockfish release'!B182</f>
        <v>2010</v>
      </c>
      <c r="C183" t="str">
        <f>'rockfish release'!C182</f>
        <v>PWSO</v>
      </c>
      <c r="D183">
        <f>'rockfish release'!D182</f>
        <v>810</v>
      </c>
      <c r="E183">
        <f>[1]logbook_release_forR!$E223</f>
        <v>490</v>
      </c>
      <c r="F183">
        <f>IF([2]species_comp_Region2_forR!$G343&gt;49,[2]species_comp_Region2_forR!$AD343,[2]species_comp_Region2_forR!$AF343)</f>
        <v>0.89574330099999999</v>
      </c>
      <c r="G183">
        <f>IF([2]species_comp_Region2_forR!$G343&gt;49,[2]species_comp_Region2_forR!$AE343,[2]species_comp_Region2_forR!$AG343)</f>
        <v>2.0083300000000001E-4</v>
      </c>
      <c r="H183" s="10">
        <f t="shared" si="144"/>
        <v>438.91421749</v>
      </c>
      <c r="I183" s="8">
        <f t="shared" si="151"/>
        <v>48.220003300000002</v>
      </c>
      <c r="J183">
        <f t="shared" si="145"/>
        <v>6.9440624493159619</v>
      </c>
      <c r="K183" s="9">
        <f t="shared" si="146"/>
        <v>13.610362400659286</v>
      </c>
      <c r="M183" s="2">
        <f>'rockfish release'!O182</f>
        <v>425.34548372052404</v>
      </c>
      <c r="N183">
        <f>'rockfish release'!P182</f>
        <v>147210.70126580278</v>
      </c>
      <c r="O183" s="13">
        <f>IF([2]species_comp_Region2_forR!$D370&gt;49,[2]species_comp_Region2_forR!$N370,[2]species_comp_Region2_forR!$P370)</f>
        <v>0.71079927399999998</v>
      </c>
      <c r="P183" s="13">
        <f>IF([2]species_comp_Region2_forR!$D370&gt;49,[2]species_comp_Region2_forR!$O370,[2]species_comp_Region2_forR!$Q370)</f>
        <v>2.0153300000000001E-3</v>
      </c>
      <c r="Q183" s="18">
        <f t="shared" si="141"/>
        <v>302.33526102772731</v>
      </c>
      <c r="R183" s="83">
        <f t="shared" si="164"/>
        <v>74444.021049565723</v>
      </c>
      <c r="S183">
        <f t="shared" si="147"/>
        <v>272.84431650588897</v>
      </c>
      <c r="T183" s="9">
        <f t="shared" si="148"/>
        <v>534.77486035154232</v>
      </c>
      <c r="V183" s="18">
        <f t="shared" si="142"/>
        <v>741.24947851772731</v>
      </c>
      <c r="W183" s="50">
        <f t="shared" si="143"/>
        <v>74492.24105286572</v>
      </c>
      <c r="X183">
        <f t="shared" si="149"/>
        <v>272.93266761761174</v>
      </c>
      <c r="Y183" s="9">
        <f t="shared" si="150"/>
        <v>534.94802853051897</v>
      </c>
      <c r="Z183" s="19">
        <f t="shared" si="140"/>
        <v>0.36820621872597303</v>
      </c>
    </row>
    <row r="184" spans="1:26" x14ac:dyDescent="0.25">
      <c r="A184" t="str">
        <f>'rockfish release'!A183</f>
        <v>SC</v>
      </c>
      <c r="B184">
        <f>'rockfish release'!B183</f>
        <v>2011</v>
      </c>
      <c r="C184" t="str">
        <f>'rockfish release'!C183</f>
        <v>PWSO</v>
      </c>
      <c r="D184">
        <f>'rockfish release'!D183</f>
        <v>594</v>
      </c>
      <c r="E184">
        <f>[1]logbook_release_forR!$E224</f>
        <v>409</v>
      </c>
      <c r="F184">
        <f>IF([2]species_comp_Region2_forR!$G344&gt;49,[2]species_comp_Region2_forR!$AD344,[2]species_comp_Region2_forR!$AF344)</f>
        <v>0.92510807900000003</v>
      </c>
      <c r="G184">
        <f>IF([2]species_comp_Region2_forR!$G344&gt;49,[2]species_comp_Region2_forR!$AE344,[2]species_comp_Region2_forR!$AG344)</f>
        <v>1.2574099999999999E-4</v>
      </c>
      <c r="H184" s="10">
        <f t="shared" si="144"/>
        <v>378.36920431100003</v>
      </c>
      <c r="I184" s="8">
        <f t="shared" si="151"/>
        <v>21.034080220999996</v>
      </c>
      <c r="J184">
        <f t="shared" si="145"/>
        <v>4.5862926445005661</v>
      </c>
      <c r="K184" s="9">
        <f t="shared" si="146"/>
        <v>8.9891335832211094</v>
      </c>
      <c r="M184" s="2">
        <f>'rockfish release'!O183</f>
        <v>725.36287845546281</v>
      </c>
      <c r="N184">
        <f>'rockfish release'!P183</f>
        <v>641484.02636759693</v>
      </c>
      <c r="O184" s="13">
        <f>IF([2]species_comp_Region2_forR!$D371&gt;49,[2]species_comp_Region2_forR!$N371,[2]species_comp_Region2_forR!$P371)</f>
        <v>0.820387388</v>
      </c>
      <c r="P184" s="13">
        <f>IF([2]species_comp_Region2_forR!$D371&gt;49,[2]species_comp_Region2_forR!$O371,[2]species_comp_Region2_forR!$Q371)</f>
        <v>1.067768E-3</v>
      </c>
      <c r="Q184" s="18">
        <f t="shared" si="141"/>
        <v>595.07855720823864</v>
      </c>
      <c r="R184" s="83">
        <f t="shared" si="164"/>
        <v>431618.35227894777</v>
      </c>
      <c r="S184">
        <f t="shared" si="147"/>
        <v>656.97667559735157</v>
      </c>
      <c r="T184" s="9">
        <f t="shared" si="148"/>
        <v>1287.674284170809</v>
      </c>
      <c r="V184" s="18">
        <f t="shared" si="142"/>
        <v>973.44776151923861</v>
      </c>
      <c r="W184" s="50">
        <f t="shared" si="143"/>
        <v>431639.3863591688</v>
      </c>
      <c r="X184">
        <f t="shared" si="149"/>
        <v>656.99268364203931</v>
      </c>
      <c r="Y184" s="9">
        <f t="shared" si="150"/>
        <v>1287.705659938397</v>
      </c>
      <c r="Z184" s="19">
        <f t="shared" si="140"/>
        <v>0.67491313824245203</v>
      </c>
    </row>
    <row r="185" spans="1:26" x14ac:dyDescent="0.25">
      <c r="A185" t="str">
        <f>'rockfish release'!A184</f>
        <v>SC</v>
      </c>
      <c r="B185">
        <f>'rockfish release'!B184</f>
        <v>2012</v>
      </c>
      <c r="C185" t="str">
        <f>'rockfish release'!C184</f>
        <v>PWSO</v>
      </c>
      <c r="D185">
        <f>'rockfish release'!D184</f>
        <v>621</v>
      </c>
      <c r="E185">
        <f>[1]logbook_release_forR!$E225</f>
        <v>502</v>
      </c>
      <c r="F185">
        <f>IF([2]species_comp_Region2_forR!$G345&gt;49,[2]species_comp_Region2_forR!$AD345,[2]species_comp_Region2_forR!$AF345)</f>
        <v>0.83521020599999996</v>
      </c>
      <c r="G185">
        <f>IF([2]species_comp_Region2_forR!$G345&gt;49,[2]species_comp_Region2_forR!$AE345,[2]species_comp_Region2_forR!$AG345)</f>
        <v>2.4446599999999999E-4</v>
      </c>
      <c r="H185" s="10">
        <f t="shared" si="144"/>
        <v>419.27552341199998</v>
      </c>
      <c r="I185" s="8">
        <f t="shared" si="151"/>
        <v>61.606409864</v>
      </c>
      <c r="J185">
        <f t="shared" si="145"/>
        <v>7.8489750836653824</v>
      </c>
      <c r="K185" s="9">
        <f t="shared" si="146"/>
        <v>15.383991163984149</v>
      </c>
      <c r="M185" s="2">
        <f>'rockfish release'!O184</f>
        <v>210.93639344262306</v>
      </c>
      <c r="N185">
        <f>'rockfish release'!P184</f>
        <v>52355.262563031181</v>
      </c>
      <c r="O185" s="13">
        <f>IF([2]species_comp_Region2_forR!$D372&gt;49,[2]species_comp_Region2_forR!$N372,[2]species_comp_Region2_forR!$P372)</f>
        <v>0.72013129799999998</v>
      </c>
      <c r="P185" s="13">
        <f>IF([2]species_comp_Region2_forR!$D372&gt;49,[2]species_comp_Region2_forR!$O372,[2]species_comp_Region2_forR!$Q372)</f>
        <v>7.1979399999999995E-4</v>
      </c>
      <c r="Q185" s="18">
        <f t="shared" si="141"/>
        <v>151.90189880527481</v>
      </c>
      <c r="R185" s="83">
        <f t="shared" si="164"/>
        <v>27145.209405694419</v>
      </c>
      <c r="S185">
        <f t="shared" si="147"/>
        <v>164.75803290187224</v>
      </c>
      <c r="T185" s="9">
        <f t="shared" si="148"/>
        <v>322.92574448766959</v>
      </c>
      <c r="V185" s="18">
        <f t="shared" si="142"/>
        <v>571.17742221727485</v>
      </c>
      <c r="W185" s="50">
        <f t="shared" si="143"/>
        <v>27206.815815558421</v>
      </c>
      <c r="X185">
        <f t="shared" si="149"/>
        <v>164.94488720648005</v>
      </c>
      <c r="Y185" s="9">
        <f t="shared" si="150"/>
        <v>323.29197892470091</v>
      </c>
      <c r="Z185" s="19">
        <f t="shared" si="140"/>
        <v>0.28878047484120495</v>
      </c>
    </row>
    <row r="186" spans="1:26" x14ac:dyDescent="0.25">
      <c r="A186" t="str">
        <f>'rockfish release'!A185</f>
        <v>SC</v>
      </c>
      <c r="B186">
        <f>'rockfish release'!B185</f>
        <v>2013</v>
      </c>
      <c r="C186" t="str">
        <f>'rockfish release'!C185</f>
        <v>PWSO</v>
      </c>
      <c r="D186">
        <f>'rockfish release'!D185</f>
        <v>604</v>
      </c>
      <c r="E186">
        <f>[1]logbook_release_forR!$E226</f>
        <v>420</v>
      </c>
      <c r="F186">
        <f>IF([2]species_comp_Region2_forR!$G346&gt;49,[2]species_comp_Region2_forR!$AD346,[2]species_comp_Region2_forR!$AF346)</f>
        <v>0.70982587200000002</v>
      </c>
      <c r="G186">
        <f>IF([2]species_comp_Region2_forR!$G346&gt;49,[2]species_comp_Region2_forR!$AE346,[2]species_comp_Region2_forR!$AG346)</f>
        <v>3.4617300000000002E-4</v>
      </c>
      <c r="H186" s="10">
        <f t="shared" si="144"/>
        <v>298.12686624000003</v>
      </c>
      <c r="I186" s="8">
        <f t="shared" si="151"/>
        <v>61.064917200000004</v>
      </c>
      <c r="J186">
        <f t="shared" si="145"/>
        <v>7.8144044686719409</v>
      </c>
      <c r="K186" s="9">
        <f t="shared" si="146"/>
        <v>15.316232758597003</v>
      </c>
      <c r="M186" s="2">
        <f>'rockfish release'!O185</f>
        <v>774.18622696411239</v>
      </c>
      <c r="N186">
        <f>'rockfish release'!P185</f>
        <v>1012819.9447599896</v>
      </c>
      <c r="O186" s="13">
        <f>IF([2]species_comp_Region2_forR!$D373&gt;49,[2]species_comp_Region2_forR!$N373,[2]species_comp_Region2_forR!$P373)</f>
        <v>0.59766794000000001</v>
      </c>
      <c r="P186" s="13">
        <f>IF([2]species_comp_Region2_forR!$D373&gt;49,[2]species_comp_Region2_forR!$O373,[2]species_comp_Region2_forR!$Q373)</f>
        <v>7.3760999999999998E-4</v>
      </c>
      <c r="Q186" s="18">
        <f t="shared" si="141"/>
        <v>462.7062874460135</v>
      </c>
      <c r="R186" s="83">
        <f t="shared" si="164"/>
        <v>361481.37107451697</v>
      </c>
      <c r="S186">
        <f t="shared" si="147"/>
        <v>601.23320855930524</v>
      </c>
      <c r="T186" s="9">
        <f t="shared" si="148"/>
        <v>1178.4170887762382</v>
      </c>
      <c r="V186" s="18">
        <f t="shared" si="142"/>
        <v>760.83315368601347</v>
      </c>
      <c r="W186" s="50">
        <f t="shared" si="143"/>
        <v>361542.43599171698</v>
      </c>
      <c r="X186">
        <f t="shared" si="149"/>
        <v>601.28398946896709</v>
      </c>
      <c r="Y186" s="9">
        <f t="shared" si="150"/>
        <v>1178.5166193591756</v>
      </c>
      <c r="Z186" s="19">
        <f t="shared" si="140"/>
        <v>0.7902967773629771</v>
      </c>
    </row>
    <row r="187" spans="1:26" x14ac:dyDescent="0.25">
      <c r="A187" t="str">
        <f>'rockfish release'!A186</f>
        <v>SC</v>
      </c>
      <c r="B187">
        <f>'rockfish release'!B186</f>
        <v>2014</v>
      </c>
      <c r="C187" t="str">
        <f>'rockfish release'!C186</f>
        <v>PWSO</v>
      </c>
      <c r="D187">
        <f>'rockfish release'!D186</f>
        <v>794</v>
      </c>
      <c r="E187">
        <f>[1]logbook_release_forR!$E227</f>
        <v>488</v>
      </c>
      <c r="F187">
        <f>IF([2]species_comp_Region2_forR!$G347&gt;49,[2]species_comp_Region2_forR!$AD347,[2]species_comp_Region2_forR!$AF347)</f>
        <v>0.75754714099999998</v>
      </c>
      <c r="G187">
        <f>IF([2]species_comp_Region2_forR!$G347&gt;49,[2]species_comp_Region2_forR!$AE347,[2]species_comp_Region2_forR!$AG347)</f>
        <v>1.8837899999999999E-4</v>
      </c>
      <c r="H187" s="10">
        <f t="shared" si="144"/>
        <v>369.68300480799996</v>
      </c>
      <c r="I187" s="8">
        <f t="shared" si="151"/>
        <v>44.861328575999998</v>
      </c>
      <c r="J187">
        <f t="shared" si="145"/>
        <v>6.6978599997312571</v>
      </c>
      <c r="K187" s="9">
        <f t="shared" si="146"/>
        <v>13.127805599473264</v>
      </c>
      <c r="M187" s="2">
        <f>'rockfish release'!O186</f>
        <v>498.33045622688041</v>
      </c>
      <c r="N187">
        <f>'rockfish release'!P186</f>
        <v>389455.65517483751</v>
      </c>
      <c r="O187" s="13">
        <f>IF([2]species_comp_Region2_forR!$D374&gt;49,[2]species_comp_Region2_forR!$N374,[2]species_comp_Region2_forR!$P374)</f>
        <v>0.74516604200000003</v>
      </c>
      <c r="P187" s="13">
        <f>IF([2]species_comp_Region2_forR!$D374&gt;49,[2]species_comp_Region2_forR!$O374,[2]species_comp_Region2_forR!$Q374)</f>
        <v>7.1121200000000002E-4</v>
      </c>
      <c r="Q187" s="18">
        <f t="shared" si="141"/>
        <v>371.33893367463872</v>
      </c>
      <c r="R187" s="83">
        <f t="shared" si="164"/>
        <v>216153.62013199268</v>
      </c>
      <c r="S187">
        <f t="shared" si="147"/>
        <v>464.92324111835137</v>
      </c>
      <c r="T187" s="9">
        <f t="shared" si="148"/>
        <v>911.24955259196872</v>
      </c>
      <c r="V187" s="18">
        <f t="shared" si="142"/>
        <v>741.02193848263869</v>
      </c>
      <c r="W187" s="50">
        <f t="shared" si="143"/>
        <v>216198.48146056867</v>
      </c>
      <c r="X187">
        <f t="shared" si="149"/>
        <v>464.97148456713848</v>
      </c>
      <c r="Y187" s="9">
        <f t="shared" si="150"/>
        <v>911.34410975159142</v>
      </c>
      <c r="Z187" s="19">
        <f t="shared" si="140"/>
        <v>0.62747330466253426</v>
      </c>
    </row>
    <row r="188" spans="1:26" x14ac:dyDescent="0.25">
      <c r="A188" t="str">
        <f>'rockfish release'!A187</f>
        <v>SC</v>
      </c>
      <c r="B188">
        <f>'rockfish release'!B187</f>
        <v>2015</v>
      </c>
      <c r="C188" t="str">
        <f>'rockfish release'!C187</f>
        <v>PWSO</v>
      </c>
      <c r="D188">
        <f>'rockfish release'!D187</f>
        <v>736</v>
      </c>
      <c r="E188">
        <f>[1]logbook_release_forR!$E228</f>
        <v>550</v>
      </c>
      <c r="F188">
        <f>IF([2]species_comp_Region2_forR!$G348&gt;49,[2]species_comp_Region2_forR!$AD348,[2]species_comp_Region2_forR!$AF348)</f>
        <v>0.69841151400000001</v>
      </c>
      <c r="G188">
        <f>IF([2]species_comp_Region2_forR!$G348&gt;49,[2]species_comp_Region2_forR!$AE348,[2]species_comp_Region2_forR!$AG348)</f>
        <v>2.3377700000000001E-4</v>
      </c>
      <c r="H188" s="10">
        <f t="shared" si="144"/>
        <v>384.12633270000003</v>
      </c>
      <c r="I188" s="8">
        <f t="shared" si="151"/>
        <v>70.717542500000008</v>
      </c>
      <c r="J188">
        <f t="shared" si="145"/>
        <v>8.409372301188716</v>
      </c>
      <c r="K188" s="9">
        <f t="shared" si="146"/>
        <v>16.482369710329884</v>
      </c>
      <c r="M188" s="2">
        <f>'rockfish release'!O187</f>
        <v>196.13046495489243</v>
      </c>
      <c r="N188">
        <f>'rockfish release'!P187</f>
        <v>74505.083446790479</v>
      </c>
      <c r="O188" s="13">
        <f>IF([2]species_comp_Region2_forR!$D375&gt;49,[2]species_comp_Region2_forR!$N375,[2]species_comp_Region2_forR!$P375)</f>
        <v>0.73094164299999997</v>
      </c>
      <c r="P188" s="13">
        <f>IF([2]species_comp_Region2_forR!$D375&gt;49,[2]species_comp_Region2_forR!$O375,[2]species_comp_Region2_forR!$Q375)</f>
        <v>9.8332999999999992E-4</v>
      </c>
      <c r="Q188" s="18">
        <f t="shared" si="141"/>
        <v>143.359924296483</v>
      </c>
      <c r="R188" s="83">
        <f t="shared" si="164"/>
        <v>39770.817357680658</v>
      </c>
      <c r="S188">
        <f t="shared" si="147"/>
        <v>199.42622033644588</v>
      </c>
      <c r="T188" s="9">
        <f t="shared" si="148"/>
        <v>390.87539185943393</v>
      </c>
      <c r="V188" s="18">
        <f t="shared" si="142"/>
        <v>527.48625699648301</v>
      </c>
      <c r="W188" s="50">
        <f t="shared" si="143"/>
        <v>39841.534900180661</v>
      </c>
      <c r="X188">
        <f t="shared" si="149"/>
        <v>199.60344410901496</v>
      </c>
      <c r="Y188" s="9">
        <f t="shared" si="150"/>
        <v>391.22275045366933</v>
      </c>
      <c r="Z188" s="19">
        <f t="shared" si="140"/>
        <v>0.37840501332785587</v>
      </c>
    </row>
    <row r="189" spans="1:26" x14ac:dyDescent="0.25">
      <c r="A189" t="str">
        <f>'rockfish release'!A188</f>
        <v>SC</v>
      </c>
      <c r="B189">
        <f>'rockfish release'!B188</f>
        <v>2016</v>
      </c>
      <c r="C189" t="str">
        <f>'rockfish release'!C188</f>
        <v>PWSO</v>
      </c>
      <c r="D189">
        <f>'rockfish release'!D188</f>
        <v>1017</v>
      </c>
      <c r="E189">
        <f>[1]logbook_release_forR!$E229</f>
        <v>745</v>
      </c>
      <c r="F189">
        <f>IF([2]species_comp_Region2_forR!$G349&gt;49,[2]species_comp_Region2_forR!$AD349,[2]species_comp_Region2_forR!$AF349)</f>
        <v>0.85681116099999999</v>
      </c>
      <c r="G189">
        <f>IF([2]species_comp_Region2_forR!$G349&gt;49,[2]species_comp_Region2_forR!$AE349,[2]species_comp_Region2_forR!$AG349)</f>
        <v>1.48171E-4</v>
      </c>
      <c r="H189" s="10">
        <f t="shared" si="144"/>
        <v>638.32431494499997</v>
      </c>
      <c r="I189" s="8">
        <f t="shared" si="151"/>
        <v>82.238609275000002</v>
      </c>
      <c r="J189">
        <f t="shared" si="145"/>
        <v>9.0685505608669352</v>
      </c>
      <c r="K189" s="9">
        <f t="shared" si="146"/>
        <v>17.774359099299193</v>
      </c>
      <c r="M189" s="2">
        <f>'rockfish release'!O188</f>
        <v>262.79743589743589</v>
      </c>
      <c r="N189">
        <f>'rockfish release'!P188</f>
        <v>105363.49222858474</v>
      </c>
      <c r="O189" s="13">
        <f>IF([2]species_comp_Region2_forR!$D376&gt;49,[2]species_comp_Region2_forR!$N376,[2]species_comp_Region2_forR!$P376)</f>
        <v>0.52053716800000005</v>
      </c>
      <c r="P189" s="13">
        <f>IF([2]species_comp_Region2_forR!$D376&gt;49,[2]species_comp_Region2_forR!$O376,[2]species_comp_Region2_forR!$Q376)</f>
        <v>1.1242260000000001E-3</v>
      </c>
      <c r="Q189" s="18">
        <f t="shared" si="141"/>
        <v>136.79583303971282</v>
      </c>
      <c r="R189" s="83">
        <f t="shared" si="164"/>
        <v>28508.369985507637</v>
      </c>
      <c r="S189">
        <f t="shared" si="147"/>
        <v>168.84421809913314</v>
      </c>
      <c r="T189" s="9">
        <f t="shared" si="148"/>
        <v>330.93466747430097</v>
      </c>
      <c r="V189" s="18">
        <f t="shared" si="142"/>
        <v>775.12014798471273</v>
      </c>
      <c r="W189" s="50">
        <f t="shared" si="143"/>
        <v>28590.608594782636</v>
      </c>
      <c r="X189">
        <f t="shared" si="149"/>
        <v>169.08757670149109</v>
      </c>
      <c r="Y189" s="9">
        <f t="shared" si="150"/>
        <v>331.41165033492251</v>
      </c>
      <c r="Z189" s="19">
        <f t="shared" si="140"/>
        <v>0.21814369958143046</v>
      </c>
    </row>
    <row r="190" spans="1:26" x14ac:dyDescent="0.25">
      <c r="A190" t="str">
        <f>'rockfish release'!A189</f>
        <v>SC</v>
      </c>
      <c r="B190">
        <f>'rockfish release'!B189</f>
        <v>2017</v>
      </c>
      <c r="C190" t="str">
        <f>'rockfish release'!C189</f>
        <v>PWSO</v>
      </c>
      <c r="D190">
        <f>'rockfish release'!D189</f>
        <v>669</v>
      </c>
      <c r="E190">
        <f>[1]logbook_release_forR!$E230</f>
        <v>398</v>
      </c>
      <c r="F190">
        <f>IF([2]species_comp_Region2_forR!$G350&gt;49,[2]species_comp_Region2_forR!$AD350,[2]species_comp_Region2_forR!$AF350)</f>
        <v>0.86899805100000005</v>
      </c>
      <c r="G190">
        <f>IF([2]species_comp_Region2_forR!$G350&gt;49,[2]species_comp_Region2_forR!$AE350,[2]species_comp_Region2_forR!$AG350)</f>
        <v>1.7871299999999999E-4</v>
      </c>
      <c r="H190" s="10">
        <f t="shared" si="144"/>
        <v>345.86122429800002</v>
      </c>
      <c r="I190" s="8">
        <f t="shared" si="151"/>
        <v>28.308854052000001</v>
      </c>
      <c r="J190">
        <f t="shared" si="145"/>
        <v>5.3206065492573309</v>
      </c>
      <c r="K190" s="9">
        <f t="shared" si="146"/>
        <v>10.428388836544368</v>
      </c>
      <c r="M190" s="2">
        <f>'rockfish release'!O189</f>
        <v>403.40867389491245</v>
      </c>
      <c r="N190">
        <f>'rockfish release'!P189</f>
        <v>436676.90102633164</v>
      </c>
      <c r="O190" s="13">
        <f>IF([2]species_comp_Region2_forR!$D377&gt;49,[2]species_comp_Region2_forR!$N377,[2]species_comp_Region2_forR!$P377)</f>
        <v>0.68874964000000005</v>
      </c>
      <c r="P190" s="13">
        <f>IF([2]species_comp_Region2_forR!$D377&gt;49,[2]species_comp_Region2_forR!$O377,[2]species_comp_Region2_forR!$Q377)</f>
        <v>1.5422560000000001E-3</v>
      </c>
      <c r="Q190" s="18">
        <f t="shared" si="141"/>
        <v>277.84757891799836</v>
      </c>
      <c r="R190" s="83">
        <f t="shared" si="164"/>
        <v>206726.58763111071</v>
      </c>
      <c r="S190">
        <f t="shared" si="147"/>
        <v>454.67195606405141</v>
      </c>
      <c r="T190" s="9">
        <f t="shared" si="148"/>
        <v>891.15703388554073</v>
      </c>
      <c r="V190" s="18">
        <f t="shared" si="142"/>
        <v>623.70880321599839</v>
      </c>
      <c r="W190" s="50">
        <f t="shared" si="143"/>
        <v>206754.89648516272</v>
      </c>
      <c r="X190">
        <f t="shared" si="149"/>
        <v>454.70308607393764</v>
      </c>
      <c r="Y190" s="9">
        <f t="shared" si="150"/>
        <v>891.21804870491781</v>
      </c>
      <c r="Z190" s="19">
        <f t="shared" si="140"/>
        <v>0.72903105380166988</v>
      </c>
    </row>
    <row r="191" spans="1:26" x14ac:dyDescent="0.25">
      <c r="A191" t="str">
        <f>'rockfish release'!A190</f>
        <v>SC</v>
      </c>
      <c r="B191">
        <f>'rockfish release'!B190</f>
        <v>2018</v>
      </c>
      <c r="C191" t="str">
        <f>'rockfish release'!C190</f>
        <v>PWSO</v>
      </c>
      <c r="D191">
        <f>'rockfish release'!D190</f>
        <v>1046</v>
      </c>
      <c r="E191">
        <f>[1]logbook_release_forR!$E231</f>
        <v>546</v>
      </c>
      <c r="F191">
        <f>IF([2]species_comp_Region2_forR!$G351&gt;49,[2]species_comp_Region2_forR!$AD351,[2]species_comp_Region2_forR!$AF351)</f>
        <v>0.87260955100000004</v>
      </c>
      <c r="G191">
        <f>IF([2]species_comp_Region2_forR!$G351&gt;49,[2]species_comp_Region2_forR!$AE351,[2]species_comp_Region2_forR!$AG351)</f>
        <v>1.7423499999999999E-4</v>
      </c>
      <c r="H191" s="10">
        <f t="shared" si="144"/>
        <v>476.44481484600004</v>
      </c>
      <c r="I191" s="8">
        <f t="shared" si="151"/>
        <v>51.942241259999996</v>
      </c>
      <c r="J191">
        <f t="shared" si="145"/>
        <v>7.2070965901672217</v>
      </c>
      <c r="K191" s="9">
        <f t="shared" si="146"/>
        <v>14.125909316727753</v>
      </c>
      <c r="M191" s="2">
        <f>'rockfish release'!O190</f>
        <v>281.24095139607039</v>
      </c>
      <c r="N191">
        <f>'rockfish release'!P190</f>
        <v>349345.97169103171</v>
      </c>
      <c r="O191" s="13">
        <f>IF([2]species_comp_Region2_forR!$D378&gt;49,[2]species_comp_Region2_forR!$N378,[2]species_comp_Region2_forR!$P378)</f>
        <v>0.63329915599999997</v>
      </c>
      <c r="P191" s="13">
        <f>IF([2]species_comp_Region2_forR!$D378&gt;49,[2]species_comp_Region2_forR!$O378,[2]species_comp_Region2_forR!$Q378)</f>
        <v>2.0734939999999999E-3</v>
      </c>
      <c r="Q191" s="18">
        <f t="shared" si="141"/>
        <v>178.1096571517684</v>
      </c>
      <c r="R191" s="83">
        <f t="shared" si="164"/>
        <v>139551.06692329192</v>
      </c>
      <c r="S191">
        <f t="shared" si="147"/>
        <v>373.56534491744804</v>
      </c>
      <c r="T191" s="9">
        <f t="shared" si="148"/>
        <v>732.18807603819812</v>
      </c>
      <c r="V191" s="18">
        <f t="shared" si="142"/>
        <v>654.55447199776847</v>
      </c>
      <c r="W191" s="50">
        <f t="shared" si="143"/>
        <v>139603.00916455191</v>
      </c>
      <c r="X191">
        <f t="shared" si="149"/>
        <v>373.63486074582482</v>
      </c>
      <c r="Y191" s="9">
        <f t="shared" si="150"/>
        <v>732.32432706181669</v>
      </c>
      <c r="Z191" s="19">
        <f t="shared" si="140"/>
        <v>0.57082317321192888</v>
      </c>
    </row>
    <row r="192" spans="1:26" x14ac:dyDescent="0.25">
      <c r="A192" t="str">
        <f>'rockfish release'!A191</f>
        <v>SC</v>
      </c>
      <c r="B192">
        <f>'rockfish release'!B191</f>
        <v>2019</v>
      </c>
      <c r="C192" t="str">
        <f>'rockfish release'!C191</f>
        <v>PWSO</v>
      </c>
      <c r="D192">
        <f>'rockfish release'!D191</f>
        <v>1837</v>
      </c>
      <c r="E192">
        <f>[1]logbook_release_forR!$E232</f>
        <v>689</v>
      </c>
      <c r="F192">
        <f>IF([2]species_comp_Region2_forR!$G352&gt;49,[2]species_comp_Region2_forR!$AD352,[2]species_comp_Region2_forR!$AF352)</f>
        <v>0.79008593699999996</v>
      </c>
      <c r="G192">
        <f>IF([2]species_comp_Region2_forR!$G352&gt;49,[2]species_comp_Region2_forR!$AE352,[2]species_comp_Region2_forR!$AG352)</f>
        <v>1.7513199999999999E-4</v>
      </c>
      <c r="H192" s="10">
        <f t="shared" ref="H192" si="165">E192*F192</f>
        <v>544.36921059299993</v>
      </c>
      <c r="I192" s="8">
        <f t="shared" ref="I192" si="166">(E192^2)*G192</f>
        <v>83.138838171999993</v>
      </c>
      <c r="J192">
        <f t="shared" ref="J192" si="167">SQRT(I192)</f>
        <v>9.1180501299345789</v>
      </c>
      <c r="K192" s="9">
        <f t="shared" ref="K192" si="168">(1.96*J192)</f>
        <v>17.871378254671775</v>
      </c>
      <c r="M192" s="2">
        <f>'rockfish release'!O191</f>
        <v>729.57382645803682</v>
      </c>
      <c r="N192">
        <f>'rockfish release'!P191</f>
        <v>635636.56754388998</v>
      </c>
      <c r="O192" s="13">
        <f>IF([2]species_comp_Region2_forR!$D379&gt;49,[2]species_comp_Region2_forR!$N379,[2]species_comp_Region2_forR!$P379)</f>
        <v>0.57068481599999998</v>
      </c>
      <c r="P192" s="13">
        <f>IF([2]species_comp_Region2_forR!$D379&gt;49,[2]species_comp_Region2_forR!$O379,[2]species_comp_Region2_forR!$Q379)</f>
        <v>1.0000149999999999E-3</v>
      </c>
      <c r="Q192" s="18">
        <f t="shared" ref="Q192" si="169">M192*O192</f>
        <v>416.35670491062064</v>
      </c>
      <c r="R192" s="83">
        <f t="shared" ref="R192" si="170">(M192^2)*P192+(O192^2)*N192-(P192*N192)</f>
        <v>206911.49400616685</v>
      </c>
      <c r="S192">
        <f t="shared" ref="S192" si="171">SQRT(R192)</f>
        <v>454.87525103721225</v>
      </c>
      <c r="T192" s="9">
        <f t="shared" ref="T192" si="172">(1.96*S192)</f>
        <v>891.55549203293594</v>
      </c>
      <c r="V192" s="18">
        <f t="shared" ref="V192" si="173">Q192+H192</f>
        <v>960.72591550362063</v>
      </c>
      <c r="W192" s="50">
        <f t="shared" ref="W192" si="174">R192+I192</f>
        <v>206994.63284433883</v>
      </c>
      <c r="X192">
        <f t="shared" ref="X192" si="175">SQRT(W192)</f>
        <v>454.96662827545805</v>
      </c>
      <c r="Y192" s="9">
        <f t="shared" ref="Y192" si="176">(1.96*X192)</f>
        <v>891.73459141989781</v>
      </c>
      <c r="Z192" s="19">
        <f t="shared" si="140"/>
        <v>0.47356547890868617</v>
      </c>
    </row>
    <row r="193" spans="1:26" x14ac:dyDescent="0.25">
      <c r="A193" s="13" t="str">
        <f>'rockfish release'!A192</f>
        <v>SE</v>
      </c>
      <c r="B193" s="13">
        <f>'rockfish release'!B192</f>
        <v>1999</v>
      </c>
      <c r="C193" s="13" t="str">
        <f>'rockfish release'!C192</f>
        <v>CSEO</v>
      </c>
      <c r="D193">
        <f>'rockfish release'!D192</f>
        <v>8490</v>
      </c>
      <c r="E193">
        <f>[1]logbook_release_forR!$E317</f>
        <v>7112</v>
      </c>
      <c r="F193" s="37">
        <v>0.96489930700000004</v>
      </c>
      <c r="G193" s="37">
        <v>4.2331399999999999E-4</v>
      </c>
      <c r="H193" s="10">
        <f t="shared" si="144"/>
        <v>6862.363871384</v>
      </c>
      <c r="I193" s="8">
        <f t="shared" si="151"/>
        <v>21411.452402816001</v>
      </c>
      <c r="J193">
        <f t="shared" si="145"/>
        <v>146.32652665465685</v>
      </c>
      <c r="K193" s="9">
        <f t="shared" si="146"/>
        <v>286.79999224312741</v>
      </c>
      <c r="M193" s="2">
        <f>'rockfish release'!O192</f>
        <v>4688.8779783601785</v>
      </c>
      <c r="N193">
        <f>'rockfish release'!P192</f>
        <v>7342918.2871000143</v>
      </c>
      <c r="O193" s="37">
        <v>0.56494793700000001</v>
      </c>
      <c r="P193" s="37">
        <v>1.0198659999999999E-3</v>
      </c>
      <c r="Q193" s="18">
        <f t="shared" si="141"/>
        <v>2648.9719407193134</v>
      </c>
      <c r="R193" s="83">
        <f>(M193^2)*P193+(O193^2)*N193-(P193*N193)</f>
        <v>2358544.6669427915</v>
      </c>
      <c r="S193">
        <f t="shared" si="147"/>
        <v>1535.7554059624181</v>
      </c>
      <c r="T193" s="9">
        <f t="shared" si="148"/>
        <v>3010.0805956863392</v>
      </c>
      <c r="V193" s="18">
        <f t="shared" si="142"/>
        <v>9511.3358121033125</v>
      </c>
      <c r="W193" s="50">
        <f t="shared" si="143"/>
        <v>2379956.1193456077</v>
      </c>
      <c r="X193">
        <f t="shared" si="149"/>
        <v>1542.7106401868134</v>
      </c>
      <c r="Y193" s="9">
        <f t="shared" si="150"/>
        <v>3023.7128547661541</v>
      </c>
      <c r="Z193" s="19">
        <f t="shared" si="140"/>
        <v>0.1621970531440696</v>
      </c>
    </row>
    <row r="194" spans="1:26" x14ac:dyDescent="0.25">
      <c r="A194" s="13" t="str">
        <f>'rockfish release'!A193</f>
        <v>SE</v>
      </c>
      <c r="B194" s="13">
        <f>'rockfish release'!B193</f>
        <v>2000</v>
      </c>
      <c r="C194" s="13" t="str">
        <f>'rockfish release'!C193</f>
        <v>CSEO</v>
      </c>
      <c r="D194">
        <f>'rockfish release'!D193</f>
        <v>6035</v>
      </c>
      <c r="E194">
        <f>[1]logbook_release_forR!$E318</f>
        <v>4890</v>
      </c>
      <c r="F194" s="37">
        <v>0.96489930700000004</v>
      </c>
      <c r="G194" s="37">
        <v>4.2331399999999999E-4</v>
      </c>
      <c r="H194" s="10">
        <f t="shared" si="144"/>
        <v>4718.3576112299997</v>
      </c>
      <c r="I194" s="8">
        <f t="shared" si="151"/>
        <v>10122.326699400001</v>
      </c>
      <c r="J194">
        <f t="shared" si="145"/>
        <v>100.60977437306974</v>
      </c>
      <c r="K194" s="9">
        <f t="shared" si="146"/>
        <v>197.19515777121669</v>
      </c>
      <c r="M194" s="2">
        <f>'rockfish release'!O193</f>
        <v>3333.0245700122123</v>
      </c>
      <c r="N194">
        <f>'rockfish release'!P193</f>
        <v>3710290.0674539045</v>
      </c>
      <c r="O194" s="37">
        <v>0.56494793700000001</v>
      </c>
      <c r="P194" s="37">
        <v>1.0198659999999999E-3</v>
      </c>
      <c r="Q194" s="18">
        <f t="shared" si="141"/>
        <v>1882.9853547987113</v>
      </c>
      <c r="R194" s="83">
        <f t="shared" ref="R194:R212" si="177">(M194^2)*P194+(O194^2)*N194-(P194*N194)</f>
        <v>1191744.8225969921</v>
      </c>
      <c r="S194">
        <f t="shared" si="147"/>
        <v>1091.6706566529083</v>
      </c>
      <c r="T194" s="9">
        <f t="shared" si="148"/>
        <v>2139.6744870397001</v>
      </c>
      <c r="V194" s="18">
        <f t="shared" si="142"/>
        <v>6601.3429660287111</v>
      </c>
      <c r="W194" s="50">
        <f t="shared" si="143"/>
        <v>1201867.1492963922</v>
      </c>
      <c r="X194">
        <f t="shared" si="149"/>
        <v>1096.2970169148471</v>
      </c>
      <c r="Y194" s="9">
        <f t="shared" si="150"/>
        <v>2148.7421531531004</v>
      </c>
      <c r="Z194" s="19">
        <f t="shared" si="140"/>
        <v>0.16607181637986707</v>
      </c>
    </row>
    <row r="195" spans="1:26" x14ac:dyDescent="0.25">
      <c r="A195" s="13" t="str">
        <f>'rockfish release'!A194</f>
        <v>SE</v>
      </c>
      <c r="B195" s="13">
        <f>'rockfish release'!B194</f>
        <v>2001</v>
      </c>
      <c r="C195" s="13" t="str">
        <f>'rockfish release'!C194</f>
        <v>CSEO</v>
      </c>
      <c r="D195">
        <f>'rockfish release'!D194</f>
        <v>5594</v>
      </c>
      <c r="E195">
        <f>[1]logbook_release_forR!$E319</f>
        <v>4504</v>
      </c>
      <c r="F195" s="37">
        <v>0.96489930700000004</v>
      </c>
      <c r="G195" s="37">
        <v>4.2331399999999999E-4</v>
      </c>
      <c r="H195" s="10">
        <f t="shared" si="144"/>
        <v>4345.9064787280004</v>
      </c>
      <c r="I195" s="8">
        <f t="shared" si="151"/>
        <v>8587.3545770239998</v>
      </c>
      <c r="J195">
        <f t="shared" si="145"/>
        <v>92.667980322352989</v>
      </c>
      <c r="K195" s="9">
        <f t="shared" si="146"/>
        <v>181.62924143181186</v>
      </c>
      <c r="M195" s="2">
        <f>'rockfish release'!O194</f>
        <v>3089.4680107122313</v>
      </c>
      <c r="N195">
        <f>'rockfish release'!P194</f>
        <v>3187852.6489228187</v>
      </c>
      <c r="O195" s="37">
        <v>0.56494793700000001</v>
      </c>
      <c r="P195" s="37">
        <v>1.0198659999999999E-3</v>
      </c>
      <c r="Q195" s="18">
        <f t="shared" si="141"/>
        <v>1745.388579079369</v>
      </c>
      <c r="R195" s="83">
        <f t="shared" si="177"/>
        <v>1023937.9726348242</v>
      </c>
      <c r="S195">
        <f t="shared" si="147"/>
        <v>1011.8982027036238</v>
      </c>
      <c r="T195" s="9">
        <f t="shared" si="148"/>
        <v>1983.3204772991028</v>
      </c>
      <c r="V195" s="18">
        <f t="shared" si="142"/>
        <v>6091.2950578073696</v>
      </c>
      <c r="W195" s="50">
        <f t="shared" si="143"/>
        <v>1032525.3272118482</v>
      </c>
      <c r="X195">
        <f t="shared" si="149"/>
        <v>1016.1325342748594</v>
      </c>
      <c r="Y195" s="9">
        <f t="shared" si="150"/>
        <v>1991.6197671787243</v>
      </c>
      <c r="Z195" s="19">
        <f t="shared" si="140"/>
        <v>0.16681715868819327</v>
      </c>
    </row>
    <row r="196" spans="1:26" x14ac:dyDescent="0.25">
      <c r="A196" s="13" t="str">
        <f>'rockfish release'!A195</f>
        <v>SE</v>
      </c>
      <c r="B196" s="13">
        <f>'rockfish release'!B195</f>
        <v>2002</v>
      </c>
      <c r="C196" s="13" t="str">
        <f>'rockfish release'!C195</f>
        <v>CSEO</v>
      </c>
      <c r="D196">
        <f>'rockfish release'!D195</f>
        <v>6354</v>
      </c>
      <c r="E196">
        <f>[1]logbook_release_forR!$E320</f>
        <v>5038</v>
      </c>
      <c r="F196" s="37">
        <v>0.96489930700000004</v>
      </c>
      <c r="G196" s="37">
        <v>4.2331399999999999E-4</v>
      </c>
      <c r="H196" s="10">
        <f t="shared" si="144"/>
        <v>4861.1627086660001</v>
      </c>
      <c r="I196" s="8">
        <f t="shared" si="151"/>
        <v>10744.320585416001</v>
      </c>
      <c r="J196">
        <f t="shared" si="145"/>
        <v>103.65481457904404</v>
      </c>
      <c r="K196" s="9">
        <f t="shared" si="146"/>
        <v>203.16343657492632</v>
      </c>
      <c r="M196" s="2">
        <f>'rockfish release'!O195</f>
        <v>3509.2026707303394</v>
      </c>
      <c r="N196">
        <f>'rockfish release'!P195</f>
        <v>4112896.0748842969</v>
      </c>
      <c r="O196" s="37">
        <v>0.56494793700000001</v>
      </c>
      <c r="P196" s="37">
        <v>1.0198659999999999E-3</v>
      </c>
      <c r="Q196" s="18">
        <f t="shared" si="141"/>
        <v>1982.5168093439956</v>
      </c>
      <c r="R196" s="83">
        <f t="shared" si="177"/>
        <v>1321061.8345229276</v>
      </c>
      <c r="S196">
        <f t="shared" si="147"/>
        <v>1149.3745405754069</v>
      </c>
      <c r="T196" s="9">
        <f t="shared" si="148"/>
        <v>2252.7740995277973</v>
      </c>
      <c r="V196" s="18">
        <f t="shared" si="142"/>
        <v>6843.6795180099962</v>
      </c>
      <c r="W196" s="50">
        <f t="shared" si="143"/>
        <v>1331806.1551083436</v>
      </c>
      <c r="X196">
        <f t="shared" si="149"/>
        <v>1154.0390613442612</v>
      </c>
      <c r="Y196" s="9">
        <f t="shared" si="150"/>
        <v>2261.9165602347521</v>
      </c>
      <c r="Z196" s="19">
        <f t="shared" si="140"/>
        <v>0.16862844882015054</v>
      </c>
    </row>
    <row r="197" spans="1:26" x14ac:dyDescent="0.25">
      <c r="A197" s="13" t="str">
        <f>'rockfish release'!A196</f>
        <v>SE</v>
      </c>
      <c r="B197" s="13">
        <f>'rockfish release'!B196</f>
        <v>2003</v>
      </c>
      <c r="C197" s="13" t="str">
        <f>'rockfish release'!C196</f>
        <v>CSEO</v>
      </c>
      <c r="D197">
        <f>'rockfish release'!D196</f>
        <v>8201</v>
      </c>
      <c r="E197">
        <f>[1]logbook_release_forR!$E321</f>
        <v>6652</v>
      </c>
      <c r="F197" s="37">
        <v>0.96489930700000004</v>
      </c>
      <c r="G197" s="37">
        <v>4.2331399999999999E-4</v>
      </c>
      <c r="H197" s="10">
        <f t="shared" si="144"/>
        <v>6418.5101901640001</v>
      </c>
      <c r="I197" s="8">
        <f t="shared" si="151"/>
        <v>18731.265210655998</v>
      </c>
      <c r="J197">
        <f t="shared" si="145"/>
        <v>136.86221250095295</v>
      </c>
      <c r="K197" s="9">
        <f t="shared" si="146"/>
        <v>268.24993650186775</v>
      </c>
      <c r="M197" s="2">
        <f>'rockfish release'!O196</f>
        <v>4529.2683510638199</v>
      </c>
      <c r="N197">
        <f>'rockfish release'!P196</f>
        <v>6851520.1397810448</v>
      </c>
      <c r="O197" s="37">
        <v>0.56494793700000001</v>
      </c>
      <c r="P197" s="37">
        <v>1.0198659999999999E-3</v>
      </c>
      <c r="Q197" s="18">
        <f t="shared" si="141"/>
        <v>2558.8008110528967</v>
      </c>
      <c r="R197" s="83">
        <f t="shared" si="177"/>
        <v>2200707.6279904693</v>
      </c>
      <c r="S197">
        <f t="shared" si="147"/>
        <v>1483.47821958749</v>
      </c>
      <c r="T197" s="9">
        <f t="shared" si="148"/>
        <v>2907.6173103914803</v>
      </c>
      <c r="V197" s="18">
        <f t="shared" si="142"/>
        <v>8977.3110012168963</v>
      </c>
      <c r="W197" s="50">
        <f t="shared" si="143"/>
        <v>2219438.8932011253</v>
      </c>
      <c r="X197">
        <f t="shared" si="149"/>
        <v>1489.7781355628513</v>
      </c>
      <c r="Y197" s="9">
        <f t="shared" si="150"/>
        <v>2919.9651457031882</v>
      </c>
      <c r="Z197" s="19">
        <f t="shared" si="140"/>
        <v>0.16594926201853855</v>
      </c>
    </row>
    <row r="198" spans="1:26" x14ac:dyDescent="0.25">
      <c r="A198" s="13" t="str">
        <f>'rockfish release'!A197</f>
        <v>SE</v>
      </c>
      <c r="B198" s="13">
        <f>'rockfish release'!B197</f>
        <v>2004</v>
      </c>
      <c r="C198" s="13" t="str">
        <f>'rockfish release'!C197</f>
        <v>CSEO</v>
      </c>
      <c r="D198">
        <f>'rockfish release'!D197</f>
        <v>7046</v>
      </c>
      <c r="E198">
        <f>[1]logbook_release_forR!$E322</f>
        <v>5841</v>
      </c>
      <c r="F198" s="37">
        <v>0.96489930700000004</v>
      </c>
      <c r="G198" s="37">
        <v>4.2331399999999999E-4</v>
      </c>
      <c r="H198" s="10">
        <f t="shared" si="144"/>
        <v>5635.9768521870001</v>
      </c>
      <c r="I198" s="8">
        <f t="shared" si="151"/>
        <v>14442.322689233999</v>
      </c>
      <c r="J198">
        <f t="shared" si="145"/>
        <v>120.17621515605323</v>
      </c>
      <c r="K198" s="9">
        <f t="shared" si="146"/>
        <v>235.54538170586434</v>
      </c>
      <c r="M198" s="2">
        <f>'rockfish release'!O197</f>
        <v>3891.3821243257735</v>
      </c>
      <c r="N198">
        <f>'rockfish release'!P197</f>
        <v>5057531.4554209635</v>
      </c>
      <c r="O198" s="37">
        <v>0.56494793700000001</v>
      </c>
      <c r="P198" s="37">
        <v>1.0198659999999999E-3</v>
      </c>
      <c r="Q198" s="18">
        <f t="shared" si="141"/>
        <v>2198.4283032165231</v>
      </c>
      <c r="R198" s="83">
        <f t="shared" si="177"/>
        <v>1624478.6303879044</v>
      </c>
      <c r="S198">
        <f t="shared" si="147"/>
        <v>1274.5503640060303</v>
      </c>
      <c r="T198" s="9">
        <f t="shared" si="148"/>
        <v>2498.1187134518195</v>
      </c>
      <c r="V198" s="18">
        <f t="shared" si="142"/>
        <v>7834.4051554035232</v>
      </c>
      <c r="W198" s="50">
        <f t="shared" si="143"/>
        <v>1638920.9530771384</v>
      </c>
      <c r="X198">
        <f t="shared" si="149"/>
        <v>1280.2034811220981</v>
      </c>
      <c r="Y198" s="9">
        <f t="shared" si="150"/>
        <v>2509.1988229993121</v>
      </c>
      <c r="Z198" s="19">
        <f t="shared" si="140"/>
        <v>0.16340787280309596</v>
      </c>
    </row>
    <row r="199" spans="1:26" x14ac:dyDescent="0.25">
      <c r="A199" s="13" t="str">
        <f>'rockfish release'!A198</f>
        <v>SE</v>
      </c>
      <c r="B199" s="13">
        <f>'rockfish release'!B198</f>
        <v>2005</v>
      </c>
      <c r="C199" s="13" t="str">
        <f>'rockfish release'!C198</f>
        <v>CSEO</v>
      </c>
      <c r="D199">
        <f>'rockfish release'!D198</f>
        <v>8114</v>
      </c>
      <c r="E199">
        <f>[1]logbook_release_forR!$E323</f>
        <v>6379</v>
      </c>
      <c r="F199" s="37">
        <v>0.96489930700000004</v>
      </c>
      <c r="G199" s="37">
        <v>4.2331399999999999E-4</v>
      </c>
      <c r="H199" s="10">
        <f t="shared" si="144"/>
        <v>6155.0926793530007</v>
      </c>
      <c r="I199" s="8">
        <f t="shared" si="151"/>
        <v>17225.341318274001</v>
      </c>
      <c r="J199">
        <f t="shared" si="145"/>
        <v>131.24534779668954</v>
      </c>
      <c r="K199" s="9">
        <f t="shared" si="146"/>
        <v>257.2408816815115</v>
      </c>
      <c r="M199" s="2">
        <f>'rockfish release'!O198</f>
        <v>4481.219778140694</v>
      </c>
      <c r="N199">
        <f>'rockfish release'!P198</f>
        <v>6706923.01892104</v>
      </c>
      <c r="O199" s="37">
        <v>0.56494793700000001</v>
      </c>
      <c r="P199" s="37">
        <v>1.0198659999999999E-3</v>
      </c>
      <c r="Q199" s="18">
        <f t="shared" si="141"/>
        <v>2531.6558689041826</v>
      </c>
      <c r="R199" s="83">
        <f t="shared" si="177"/>
        <v>2154263.0462961881</v>
      </c>
      <c r="S199">
        <f t="shared" si="147"/>
        <v>1467.7407966995358</v>
      </c>
      <c r="T199" s="9">
        <f t="shared" si="148"/>
        <v>2876.7719615310903</v>
      </c>
      <c r="V199" s="18">
        <f t="shared" si="142"/>
        <v>8686.7485482571828</v>
      </c>
      <c r="W199" s="50">
        <f t="shared" si="143"/>
        <v>2171488.3876144621</v>
      </c>
      <c r="X199">
        <f t="shared" si="149"/>
        <v>1473.5970913429701</v>
      </c>
      <c r="Y199" s="9">
        <f t="shared" si="150"/>
        <v>2888.2502990322214</v>
      </c>
      <c r="Z199" s="19">
        <f t="shared" si="140"/>
        <v>0.16963736007284533</v>
      </c>
    </row>
    <row r="200" spans="1:26" x14ac:dyDescent="0.25">
      <c r="A200" s="13" t="str">
        <f>'rockfish release'!A199</f>
        <v>SE</v>
      </c>
      <c r="B200" s="13">
        <f>'rockfish release'!B199</f>
        <v>2006</v>
      </c>
      <c r="C200" s="13" t="str">
        <f>'rockfish release'!C199</f>
        <v>CSEO</v>
      </c>
      <c r="D200">
        <f>'rockfish release'!D199</f>
        <v>5240</v>
      </c>
      <c r="E200">
        <f>[1]logbook_release_forR!$E324</f>
        <v>4055</v>
      </c>
      <c r="F200" s="13">
        <f>IF([3]species_comp_Region1_forR!$G10&gt;49,[3]species_comp_Region1_forR!$AD10,[3]species_comp_Region1_forR!$AF10)</f>
        <v>0.99065743900000003</v>
      </c>
      <c r="G200" s="13">
        <f>IF([3]species_comp_Region1_forR!$G10&gt;49,[3]species_comp_Region1_forR!$AE10,[3]species_comp_Region1_forR!$AG10)</f>
        <v>3.1999999999999999E-6</v>
      </c>
      <c r="H200" s="10">
        <f t="shared" si="144"/>
        <v>4017.1159151450001</v>
      </c>
      <c r="I200" s="8">
        <f t="shared" si="151"/>
        <v>52.61768</v>
      </c>
      <c r="J200">
        <f t="shared" si="145"/>
        <v>7.2538045190093179</v>
      </c>
      <c r="K200" s="9">
        <f t="shared" si="146"/>
        <v>14.217456857258263</v>
      </c>
      <c r="M200" s="2">
        <f>'rockfish release'!O199</f>
        <v>2893.9600243353761</v>
      </c>
      <c r="N200">
        <f>'rockfish release'!P199</f>
        <v>2797150.8524527205</v>
      </c>
      <c r="O200" s="13">
        <f>IF([3]species_comp_Region1_forR!$D32&gt;49,[3]species_comp_Region1_forR!$N32,[3]species_comp_Region1_forR!$P32)</f>
        <v>0.53667953700000004</v>
      </c>
      <c r="P200" s="13">
        <f>IF([3]species_comp_Region1_forR!$D32&gt;49,[3]species_comp_Region1_forR!$O32,[3]species_comp_Region1_forR!$Q32)</f>
        <v>4.8095700000000001E-4</v>
      </c>
      <c r="Q200" s="18">
        <f t="shared" si="141"/>
        <v>1553.1291259568186</v>
      </c>
      <c r="R200" s="83">
        <f t="shared" si="177"/>
        <v>808331.87352249632</v>
      </c>
      <c r="S200">
        <f t="shared" si="147"/>
        <v>899.07278544203325</v>
      </c>
      <c r="T200" s="9">
        <f t="shared" si="148"/>
        <v>1762.1826594663851</v>
      </c>
      <c r="V200" s="18">
        <f t="shared" si="142"/>
        <v>5570.245041101819</v>
      </c>
      <c r="W200" s="50">
        <f t="shared" si="143"/>
        <v>808384.49120249634</v>
      </c>
      <c r="X200">
        <f t="shared" si="149"/>
        <v>899.10204715732709</v>
      </c>
      <c r="Y200" s="9">
        <f t="shared" si="150"/>
        <v>1762.2400124283611</v>
      </c>
      <c r="Z200" s="19">
        <f t="shared" si="140"/>
        <v>0.16141157893827249</v>
      </c>
    </row>
    <row r="201" spans="1:26" x14ac:dyDescent="0.25">
      <c r="A201" s="13" t="str">
        <f>'rockfish release'!A200</f>
        <v>SE</v>
      </c>
      <c r="B201" s="13">
        <f>'rockfish release'!B200</f>
        <v>2007</v>
      </c>
      <c r="C201" s="13" t="str">
        <f>'rockfish release'!C200</f>
        <v>CSEO</v>
      </c>
      <c r="D201">
        <f>'rockfish release'!D200</f>
        <v>5145</v>
      </c>
      <c r="E201">
        <f>[1]logbook_release_forR!$E325</f>
        <v>4075</v>
      </c>
      <c r="F201" s="13">
        <f>IF([3]species_comp_Region1_forR!$G11&gt;49,[3]species_comp_Region1_forR!$AD11,[3]species_comp_Region1_forR!$AF11)</f>
        <v>0.98786477900000003</v>
      </c>
      <c r="G201" s="13">
        <f>IF([3]species_comp_Region1_forR!$G11&gt;49,[3]species_comp_Region1_forR!$AE11,[3]species_comp_Region1_forR!$AG11)</f>
        <v>3.4599999999999999E-6</v>
      </c>
      <c r="H201" s="10">
        <f t="shared" si="144"/>
        <v>4025.5489744250003</v>
      </c>
      <c r="I201" s="8">
        <f t="shared" si="151"/>
        <v>57.455462499999996</v>
      </c>
      <c r="J201">
        <f t="shared" si="145"/>
        <v>7.5799381593783464</v>
      </c>
      <c r="K201" s="9">
        <f t="shared" si="146"/>
        <v>14.856678792381558</v>
      </c>
      <c r="M201" s="2">
        <f>'rockfish release'!O200</f>
        <v>2841.4931918331122</v>
      </c>
      <c r="N201">
        <f>'rockfish release'!P200</f>
        <v>2696646.8352677319</v>
      </c>
      <c r="O201" s="13">
        <f>IF([3]species_comp_Region1_forR!$D33&gt;49,[3]species_comp_Region1_forR!$N33,[3]species_comp_Region1_forR!$P33)</f>
        <v>0.56741573000000001</v>
      </c>
      <c r="P201" s="13">
        <f>IF([3]species_comp_Region1_forR!$D33&gt;49,[3]species_comp_Region1_forR!$O33,[3]species_comp_Region1_forR!$Q33)</f>
        <v>6.9142300000000004E-4</v>
      </c>
      <c r="Q201" s="18">
        <f t="shared" si="141"/>
        <v>1612.3079337340155</v>
      </c>
      <c r="R201" s="83">
        <f t="shared" si="177"/>
        <v>871932.14522604784</v>
      </c>
      <c r="S201">
        <f t="shared" si="147"/>
        <v>933.77306944784391</v>
      </c>
      <c r="T201" s="9">
        <f t="shared" si="148"/>
        <v>1830.195216117774</v>
      </c>
      <c r="V201" s="18">
        <f t="shared" si="142"/>
        <v>5637.8569081590158</v>
      </c>
      <c r="W201" s="50">
        <f t="shared" si="143"/>
        <v>871989.60068854783</v>
      </c>
      <c r="X201">
        <f t="shared" si="149"/>
        <v>933.80383415819608</v>
      </c>
      <c r="Y201" s="9">
        <f t="shared" si="150"/>
        <v>1830.2555149500643</v>
      </c>
      <c r="Z201" s="19">
        <f t="shared" si="140"/>
        <v>0.16563099230255565</v>
      </c>
    </row>
    <row r="202" spans="1:26" x14ac:dyDescent="0.25">
      <c r="A202" s="13" t="str">
        <f>'rockfish release'!A201</f>
        <v>SE</v>
      </c>
      <c r="B202" s="13">
        <f>'rockfish release'!B201</f>
        <v>2008</v>
      </c>
      <c r="C202" s="13" t="str">
        <f>'rockfish release'!C201</f>
        <v>CSEO</v>
      </c>
      <c r="D202">
        <f>'rockfish release'!D201</f>
        <v>4496</v>
      </c>
      <c r="E202">
        <f>[1]logbook_release_forR!$E326</f>
        <v>3377</v>
      </c>
      <c r="F202" s="13">
        <f>IF([3]species_comp_Region1_forR!$G12&gt;49,[3]species_comp_Region1_forR!$AD12,[3]species_comp_Region1_forR!$AF12)</f>
        <v>0.98654377900000001</v>
      </c>
      <c r="G202" s="13">
        <f>IF([3]species_comp_Region1_forR!$G12&gt;49,[3]species_comp_Region1_forR!$AE12,[3]species_comp_Region1_forR!$AG12)</f>
        <v>2.4499999999999998E-6</v>
      </c>
      <c r="H202" s="10">
        <f>E202*F193</f>
        <v>3258.4649597390003</v>
      </c>
      <c r="I202" s="8">
        <f>(E202^2)*G193</f>
        <v>4827.5274635059995</v>
      </c>
      <c r="J202">
        <f t="shared" ref="J202:J207" si="178">SQRT(I202)</f>
        <v>69.48041064577842</v>
      </c>
      <c r="K202" s="9">
        <f t="shared" ref="K202:K207" si="179">(1.96*J202)</f>
        <v>136.18160486572569</v>
      </c>
      <c r="M202" s="2">
        <f>'rockfish release'!O201</f>
        <v>2483.0618834755442</v>
      </c>
      <c r="N202">
        <f>'rockfish release'!P201</f>
        <v>2059235.0418788581</v>
      </c>
      <c r="O202" s="13">
        <f>IF([3]species_comp_Region1_forR!$D34&gt;49,[3]species_comp_Region1_forR!$N34,[3]species_comp_Region1_forR!$P34)</f>
        <v>0.577946768</v>
      </c>
      <c r="P202" s="13">
        <f>IF([3]species_comp_Region1_forR!$D34&gt;49,[3]species_comp_Region1_forR!$O34,[3]species_comp_Region1_forR!$Q34)</f>
        <v>4.6461799999999998E-4</v>
      </c>
      <c r="Q202" s="18">
        <f>M202*O202</f>
        <v>1435.0775902986834</v>
      </c>
      <c r="R202" s="83">
        <f t="shared" si="177"/>
        <v>689738.65744629176</v>
      </c>
      <c r="S202">
        <f t="shared" ref="S202:S207" si="180">SQRT(R202)</f>
        <v>830.50506166205378</v>
      </c>
      <c r="T202" s="9">
        <f t="shared" ref="T202:T207" si="181">(1.96*S202)</f>
        <v>1627.7899208576255</v>
      </c>
      <c r="V202" s="18">
        <f t="shared" ref="V202:W206" si="182">Q202+H202</f>
        <v>4693.5425500376841</v>
      </c>
      <c r="W202" s="50">
        <f t="shared" si="182"/>
        <v>694566.18490979774</v>
      </c>
      <c r="X202">
        <f t="shared" ref="X202:X207" si="183">SQRT(W202)</f>
        <v>833.40637441154581</v>
      </c>
      <c r="Y202" s="9">
        <f t="shared" ref="Y202:Y207" si="184">(1.96*X202)</f>
        <v>1633.4764938466299</v>
      </c>
      <c r="Z202" s="19">
        <f t="shared" si="140"/>
        <v>0.17756446554529573</v>
      </c>
    </row>
    <row r="203" spans="1:26" x14ac:dyDescent="0.25">
      <c r="A203" s="13" t="str">
        <f>'rockfish release'!A202</f>
        <v>SE</v>
      </c>
      <c r="B203" s="13">
        <f>'rockfish release'!B202</f>
        <v>2009</v>
      </c>
      <c r="C203" s="13" t="str">
        <f>'rockfish release'!C202</f>
        <v>CSEO</v>
      </c>
      <c r="D203">
        <f>'rockfish release'!D202</f>
        <v>2028</v>
      </c>
      <c r="E203">
        <f>[1]logbook_release_forR!$E327</f>
        <v>1556</v>
      </c>
      <c r="F203" s="13">
        <f>IF([3]species_comp_Region1_forR!$G13&gt;49,[3]species_comp_Region1_forR!$AD13,[3]species_comp_Region1_forR!$AF13)</f>
        <v>0.96443757200000002</v>
      </c>
      <c r="G203" s="13">
        <f>IF([3]species_comp_Region1_forR!$G13&gt;49,[3]species_comp_Region1_forR!$AE13,[3]species_comp_Region1_forR!$AG13)</f>
        <v>1.33E-5</v>
      </c>
      <c r="H203" s="10">
        <f>E203*F203</f>
        <v>1500.664862032</v>
      </c>
      <c r="I203" s="8">
        <f t="shared" ref="I203:I208" si="185">(E203^2)*G203</f>
        <v>32.2011088</v>
      </c>
      <c r="J203">
        <f t="shared" si="178"/>
        <v>5.6746020829658184</v>
      </c>
      <c r="K203" s="9">
        <f t="shared" si="179"/>
        <v>11.122220082613003</v>
      </c>
      <c r="M203" s="2">
        <f>'rockfish release'!O202</f>
        <v>1120.0288033114775</v>
      </c>
      <c r="N203">
        <f>'rockfish release'!P202</f>
        <v>418976.06752061035</v>
      </c>
      <c r="O203" s="13">
        <f>IF([3]species_comp_Region1_forR!$D35&gt;49,[3]species_comp_Region1_forR!$N35,[3]species_comp_Region1_forR!$P35)</f>
        <v>0.58461538499999999</v>
      </c>
      <c r="P203" s="13">
        <f>IF([3]species_comp_Region1_forR!$D35&gt;49,[3]species_comp_Region1_forR!$O35,[3]species_comp_Region1_forR!$Q35)</f>
        <v>6.2426799999999998E-4</v>
      </c>
      <c r="Q203" s="18">
        <f>M203*O203</f>
        <v>654.7860700590287</v>
      </c>
      <c r="R203" s="83">
        <f t="shared" si="177"/>
        <v>143717.17634938689</v>
      </c>
      <c r="S203">
        <f t="shared" si="180"/>
        <v>379.10048318273994</v>
      </c>
      <c r="T203" s="9">
        <f t="shared" si="181"/>
        <v>743.0369470381703</v>
      </c>
      <c r="V203" s="18">
        <f t="shared" si="182"/>
        <v>2155.4509320910288</v>
      </c>
      <c r="W203" s="50">
        <f t="shared" si="182"/>
        <v>143749.37745818691</v>
      </c>
      <c r="X203">
        <f t="shared" si="183"/>
        <v>379.14295121785779</v>
      </c>
      <c r="Y203" s="9">
        <f t="shared" si="184"/>
        <v>743.12018438700125</v>
      </c>
      <c r="Z203" s="19">
        <f t="shared" si="140"/>
        <v>0.17589959742207942</v>
      </c>
    </row>
    <row r="204" spans="1:26" x14ac:dyDescent="0.25">
      <c r="A204" s="13" t="str">
        <f>'rockfish release'!A203</f>
        <v>SE</v>
      </c>
      <c r="B204" s="13">
        <f>'rockfish release'!B203</f>
        <v>2010</v>
      </c>
      <c r="C204" s="13" t="str">
        <f>'rockfish release'!C203</f>
        <v>CSEO</v>
      </c>
      <c r="D204">
        <f>'rockfish release'!D203</f>
        <v>2413</v>
      </c>
      <c r="E204">
        <f>[1]logbook_release_forR!$E328</f>
        <v>1525</v>
      </c>
      <c r="F204" s="13">
        <f>IF([3]species_comp_Region1_forR!$G14&gt;49,[3]species_comp_Region1_forR!$AD14,[3]species_comp_Region1_forR!$AF14)</f>
        <v>0.96323676300000005</v>
      </c>
      <c r="G204" s="13">
        <f>IF([3]species_comp_Region1_forR!$G14&gt;49,[3]species_comp_Region1_forR!$AE14,[3]species_comp_Region1_forR!$AG14)</f>
        <v>7.08E-6</v>
      </c>
      <c r="H204" s="10">
        <f>E204*F204</f>
        <v>1468.9360635750002</v>
      </c>
      <c r="I204" s="8">
        <f t="shared" si="185"/>
        <v>16.465425</v>
      </c>
      <c r="J204">
        <f t="shared" si="178"/>
        <v>4.0577610821732719</v>
      </c>
      <c r="K204" s="9">
        <f t="shared" si="179"/>
        <v>7.9532117210596125</v>
      </c>
      <c r="M204" s="2">
        <f>'rockfish release'!O203</f>
        <v>1332.6575455574925</v>
      </c>
      <c r="N204">
        <f>'rockfish release'!P203</f>
        <v>593154.67636700894</v>
      </c>
      <c r="O204" s="13">
        <f>IF([3]species_comp_Region1_forR!$D36&gt;49,[3]species_comp_Region1_forR!$N36,[3]species_comp_Region1_forR!$P36)</f>
        <v>0.58745874600000003</v>
      </c>
      <c r="P204" s="13">
        <f>IF([3]species_comp_Region1_forR!$D36&gt;49,[3]species_comp_Region1_forR!$O36,[3]species_comp_Region1_forR!$Q36)</f>
        <v>2.6690600000000002E-4</v>
      </c>
      <c r="Q204" s="18">
        <f>M204*O204</f>
        <v>782.88133056064248</v>
      </c>
      <c r="R204" s="83">
        <f t="shared" si="177"/>
        <v>205017.9946646381</v>
      </c>
      <c r="S204">
        <f t="shared" si="180"/>
        <v>452.78912825358128</v>
      </c>
      <c r="T204" s="9">
        <f t="shared" si="181"/>
        <v>887.46669137701929</v>
      </c>
      <c r="V204" s="18">
        <f t="shared" si="182"/>
        <v>2251.8173941356426</v>
      </c>
      <c r="W204" s="50">
        <f t="shared" si="182"/>
        <v>205034.4600896381</v>
      </c>
      <c r="X204">
        <f t="shared" si="183"/>
        <v>452.80731011064529</v>
      </c>
      <c r="Y204" s="9">
        <f t="shared" si="184"/>
        <v>887.50232781686475</v>
      </c>
      <c r="Z204" s="19">
        <f t="shared" si="140"/>
        <v>0.2010852706306831</v>
      </c>
    </row>
    <row r="205" spans="1:26" x14ac:dyDescent="0.25">
      <c r="A205" s="13" t="str">
        <f>'rockfish release'!A204</f>
        <v>SE</v>
      </c>
      <c r="B205" s="13">
        <f>'rockfish release'!B204</f>
        <v>2011</v>
      </c>
      <c r="C205" s="13" t="str">
        <f>'rockfish release'!C204</f>
        <v>CSEO</v>
      </c>
      <c r="D205">
        <f>'rockfish release'!D204</f>
        <v>3363</v>
      </c>
      <c r="E205">
        <f>[1]logbook_release_forR!$E329</f>
        <v>2305</v>
      </c>
      <c r="F205" s="13">
        <f>IF([3]species_comp_Region1_forR!$G15&gt;49,[3]species_comp_Region1_forR!$AD15,[3]species_comp_Region1_forR!$AF15)</f>
        <v>0.98026697600000001</v>
      </c>
      <c r="G205" s="13">
        <f>IF([3]species_comp_Region1_forR!$G15&gt;49,[3]species_comp_Region1_forR!$AE15,[3]species_comp_Region1_forR!$AG15)</f>
        <v>2.8100000000000002E-6</v>
      </c>
      <c r="H205" s="10">
        <f>E205*F205</f>
        <v>2259.51537968</v>
      </c>
      <c r="I205" s="8">
        <f t="shared" si="185"/>
        <v>14.929600250000002</v>
      </c>
      <c r="J205">
        <f t="shared" si="178"/>
        <v>3.8638840885823686</v>
      </c>
      <c r="K205" s="9">
        <f t="shared" si="179"/>
        <v>7.5732128136214421</v>
      </c>
      <c r="M205" s="2">
        <f>'rockfish release'!O204</f>
        <v>1640.2403459372481</v>
      </c>
      <c r="N205">
        <f>'rockfish release'!P204</f>
        <v>1713584.9683327924</v>
      </c>
      <c r="O205" s="13">
        <f>IF([3]species_comp_Region1_forR!$D37&gt;49,[3]species_comp_Region1_forR!$N37,[3]species_comp_Region1_forR!$P37)</f>
        <v>0.53781512600000003</v>
      </c>
      <c r="P205" s="13">
        <f>IF([3]species_comp_Region1_forR!$D37&gt;49,[3]species_comp_Region1_forR!$O37,[3]species_comp_Region1_forR!$Q37)</f>
        <v>3.4862599999999999E-4</v>
      </c>
      <c r="Q205" s="18">
        <f>M205*O205</f>
        <v>882.14606832052471</v>
      </c>
      <c r="R205" s="83">
        <f t="shared" si="177"/>
        <v>495986.61130943458</v>
      </c>
      <c r="S205">
        <f t="shared" si="180"/>
        <v>704.26316907064972</v>
      </c>
      <c r="T205" s="9">
        <f t="shared" si="181"/>
        <v>1380.3558113784734</v>
      </c>
      <c r="V205" s="18">
        <f t="shared" si="182"/>
        <v>3141.6614480005246</v>
      </c>
      <c r="W205" s="50">
        <f t="shared" si="182"/>
        <v>496001.54090968455</v>
      </c>
      <c r="X205">
        <f t="shared" si="183"/>
        <v>704.27376843787431</v>
      </c>
      <c r="Y205" s="9">
        <f t="shared" si="184"/>
        <v>1380.3765861382337</v>
      </c>
      <c r="Z205" s="19">
        <f t="shared" si="140"/>
        <v>0.22417239415981677</v>
      </c>
    </row>
    <row r="206" spans="1:26" x14ac:dyDescent="0.25">
      <c r="A206" s="13" t="str">
        <f>'rockfish release'!A205</f>
        <v>SE</v>
      </c>
      <c r="B206" s="13">
        <f>'rockfish release'!B205</f>
        <v>2012</v>
      </c>
      <c r="C206" s="13" t="str">
        <f>'rockfish release'!C205</f>
        <v>CSEO</v>
      </c>
      <c r="D206">
        <f>'rockfish release'!D205</f>
        <v>3615</v>
      </c>
      <c r="E206">
        <f>[1]logbook_release_forR!$E330</f>
        <v>1740</v>
      </c>
      <c r="F206" s="13">
        <f>IF([3]species_comp_Region1_forR!$G16&gt;49,[3]species_comp_Region1_forR!$AD16,[3]species_comp_Region1_forR!$AF16)</f>
        <v>0.97152855100000002</v>
      </c>
      <c r="G206" s="13">
        <f>IF([3]species_comp_Region1_forR!$G16&gt;49,[3]species_comp_Region1_forR!$AE16,[3]species_comp_Region1_forR!$AG16)</f>
        <v>4.4000000000000002E-6</v>
      </c>
      <c r="H206" s="10">
        <f>E206*F206</f>
        <v>1690.4596787400001</v>
      </c>
      <c r="I206" s="8">
        <f t="shared" si="185"/>
        <v>13.321440000000001</v>
      </c>
      <c r="J206">
        <f t="shared" si="178"/>
        <v>3.6498547916321273</v>
      </c>
      <c r="K206" s="9">
        <f t="shared" si="179"/>
        <v>7.1537153915989693</v>
      </c>
      <c r="M206" s="2">
        <f>'rockfish release'!O205</f>
        <v>1878.6947390166642</v>
      </c>
      <c r="N206">
        <f>'rockfish release'!P205</f>
        <v>984669.71134943073</v>
      </c>
      <c r="O206" s="13">
        <f>IF([3]species_comp_Region1_forR!$D38&gt;49,[3]species_comp_Region1_forR!$N38,[3]species_comp_Region1_forR!$P38)</f>
        <v>0.58744394600000005</v>
      </c>
      <c r="P206" s="13">
        <f>IF([3]species_comp_Region1_forR!$D38&gt;49,[3]species_comp_Region1_forR!$O38,[3]species_comp_Region1_forR!$Q38)</f>
        <v>3.6280500000000001E-4</v>
      </c>
      <c r="Q206" s="18">
        <f>M206*O206</f>
        <v>1103.6278508173896</v>
      </c>
      <c r="R206" s="83">
        <f t="shared" si="177"/>
        <v>340723.32935542782</v>
      </c>
      <c r="S206">
        <f t="shared" si="180"/>
        <v>583.71510975425997</v>
      </c>
      <c r="T206" s="9">
        <f t="shared" si="181"/>
        <v>1144.0816151183494</v>
      </c>
      <c r="V206" s="18">
        <f t="shared" si="182"/>
        <v>2794.0875295573896</v>
      </c>
      <c r="W206" s="50">
        <f t="shared" si="182"/>
        <v>340736.65079542785</v>
      </c>
      <c r="X206">
        <f t="shared" si="183"/>
        <v>583.72652055172875</v>
      </c>
      <c r="Y206" s="9">
        <f t="shared" si="184"/>
        <v>1144.1039802813884</v>
      </c>
      <c r="Z206" s="19">
        <f t="shared" si="140"/>
        <v>0.20891490133245635</v>
      </c>
    </row>
    <row r="207" spans="1:26" x14ac:dyDescent="0.25">
      <c r="A207" s="13" t="str">
        <f>'rockfish release'!A206</f>
        <v>SE</v>
      </c>
      <c r="B207" s="13">
        <f>'rockfish release'!B206</f>
        <v>2013</v>
      </c>
      <c r="C207" s="13" t="str">
        <f>'rockfish release'!C206</f>
        <v>CSEO</v>
      </c>
      <c r="D207">
        <f>'rockfish release'!D206</f>
        <v>3645</v>
      </c>
      <c r="E207">
        <f>[1]logbook_release_forR!$E331</f>
        <v>2144</v>
      </c>
      <c r="F207" s="13">
        <f>IF([3]species_comp_Region1_forR!$G17&gt;49,[3]species_comp_Region1_forR!$AD17,[3]species_comp_Region1_forR!$AF17)</f>
        <v>0.98436396699999995</v>
      </c>
      <c r="G207" s="13">
        <f>IF([3]species_comp_Region1_forR!$G17&gt;49,[3]species_comp_Region1_forR!$AE17,[3]species_comp_Region1_forR!$AG17)</f>
        <v>1.55E-6</v>
      </c>
      <c r="H207" s="10">
        <f>E207*F207</f>
        <v>2110.4763452479997</v>
      </c>
      <c r="I207" s="8">
        <f t="shared" si="185"/>
        <v>7.1249408000000001</v>
      </c>
      <c r="J207">
        <f t="shared" si="178"/>
        <v>2.6692584738087843</v>
      </c>
      <c r="K207" s="9">
        <f t="shared" si="179"/>
        <v>5.2317466086652171</v>
      </c>
      <c r="M207" s="2">
        <f>'rockfish release'!O206</f>
        <v>1123.5556170448262</v>
      </c>
      <c r="N207">
        <f>'rockfish release'!P206</f>
        <v>578647.0898395332</v>
      </c>
      <c r="O207" s="13">
        <f>IF([3]species_comp_Region1_forR!$D39&gt;49,[3]species_comp_Region1_forR!$N39,[3]species_comp_Region1_forR!$P39)</f>
        <v>0.60239651400000005</v>
      </c>
      <c r="P207" s="13">
        <f>IF([3]species_comp_Region1_forR!$D39&gt;49,[3]species_comp_Region1_forR!$O39,[3]species_comp_Region1_forR!$Q39)</f>
        <v>2.6119400000000002E-4</v>
      </c>
      <c r="Q207" s="18">
        <f t="shared" ref="Q207:Q251" si="186">M207*O207</f>
        <v>676.82598699292237</v>
      </c>
      <c r="R207" s="83">
        <f t="shared" si="177"/>
        <v>210158.94490516369</v>
      </c>
      <c r="S207">
        <f t="shared" si="180"/>
        <v>458.43095980219715</v>
      </c>
      <c r="T207" s="9">
        <f t="shared" si="181"/>
        <v>898.5246812123064</v>
      </c>
      <c r="V207" s="18">
        <f t="shared" ref="V207:V251" si="187">Q207+H207</f>
        <v>2787.3023322409222</v>
      </c>
      <c r="W207" s="50">
        <f t="shared" ref="W207:W251" si="188">R207+I207</f>
        <v>210166.06984596368</v>
      </c>
      <c r="X207">
        <f t="shared" si="183"/>
        <v>458.43873074377524</v>
      </c>
      <c r="Y207" s="9">
        <f t="shared" si="184"/>
        <v>898.53991225779941</v>
      </c>
      <c r="Z207" s="19">
        <f t="shared" si="140"/>
        <v>0.16447398814293743</v>
      </c>
    </row>
    <row r="208" spans="1:26" x14ac:dyDescent="0.25">
      <c r="A208" s="13" t="str">
        <f>'rockfish release'!A207</f>
        <v>SE</v>
      </c>
      <c r="B208" s="13">
        <f>'rockfish release'!B207</f>
        <v>2014</v>
      </c>
      <c r="C208" s="13" t="str">
        <f>'rockfish release'!C207</f>
        <v>CSEO</v>
      </c>
      <c r="D208">
        <f>'rockfish release'!D207</f>
        <v>2622</v>
      </c>
      <c r="E208">
        <f>[1]logbook_release_forR!$E332</f>
        <v>1508</v>
      </c>
      <c r="F208" s="13">
        <f>IF([3]species_comp_Region1_forR!$G18&gt;49,[3]species_comp_Region1_forR!$AD18,[3]species_comp_Region1_forR!$AF18)</f>
        <v>0.95826043500000002</v>
      </c>
      <c r="G208" s="13">
        <f>IF([3]species_comp_Region1_forR!$G18&gt;49,[3]species_comp_Region1_forR!$AE18,[3]species_comp_Region1_forR!$AG18)</f>
        <v>5.0000000000000004E-6</v>
      </c>
      <c r="H208" s="10">
        <f t="shared" ref="H208:H252" si="189">E208*F208</f>
        <v>1445.05673598</v>
      </c>
      <c r="I208" s="8">
        <f t="shared" si="185"/>
        <v>11.370320000000001</v>
      </c>
      <c r="J208">
        <f t="shared" ref="J208:J252" si="190">SQRT(I208)</f>
        <v>3.3719905100696832</v>
      </c>
      <c r="K208" s="9">
        <f t="shared" ref="K208:K252" si="191">(1.96*J208)</f>
        <v>6.6091013997365788</v>
      </c>
      <c r="M208" s="2">
        <f>'rockfish release'!O207</f>
        <v>3265.0060795267827</v>
      </c>
      <c r="N208">
        <f>'rockfish release'!P207</f>
        <v>5538426.3829656541</v>
      </c>
      <c r="O208" s="13">
        <f>IF([3]species_comp_Region1_forR!$D40&gt;49,[3]species_comp_Region1_forR!$N40,[3]species_comp_Region1_forR!$P40)</f>
        <v>0.57264150899999999</v>
      </c>
      <c r="P208" s="13">
        <f>IF([3]species_comp_Region1_forR!$D40&gt;49,[3]species_comp_Region1_forR!$O40,[3]species_comp_Region1_forR!$Q40)</f>
        <v>2.31089E-4</v>
      </c>
      <c r="Q208" s="18">
        <f t="shared" si="186"/>
        <v>1869.6780082743908</v>
      </c>
      <c r="R208" s="83">
        <f t="shared" si="177"/>
        <v>1817334.9526524313</v>
      </c>
      <c r="S208">
        <f t="shared" ref="S208:S252" si="192">SQRT(R208)</f>
        <v>1348.0856622086117</v>
      </c>
      <c r="T208" s="9">
        <f t="shared" ref="T208:T252" si="193">(1.96*S208)</f>
        <v>2642.247897928879</v>
      </c>
      <c r="V208" s="18">
        <f t="shared" si="187"/>
        <v>3314.7347442543905</v>
      </c>
      <c r="W208" s="50">
        <f t="shared" si="188"/>
        <v>1817346.3229724313</v>
      </c>
      <c r="X208">
        <f t="shared" ref="X208:X252" si="194">SQRT(W208)</f>
        <v>1348.0898794117666</v>
      </c>
      <c r="Y208" s="9">
        <f t="shared" ref="Y208:Y252" si="195">(1.96*X208)</f>
        <v>2642.2561636470623</v>
      </c>
      <c r="Z208" s="19">
        <f t="shared" si="140"/>
        <v>0.40669615623044464</v>
      </c>
    </row>
    <row r="209" spans="1:26" x14ac:dyDescent="0.25">
      <c r="A209" s="13" t="str">
        <f>'rockfish release'!A208</f>
        <v>SE</v>
      </c>
      <c r="B209" s="13">
        <f>'rockfish release'!B208</f>
        <v>2015</v>
      </c>
      <c r="C209" s="13" t="str">
        <f>'rockfish release'!C208</f>
        <v>CSEO</v>
      </c>
      <c r="D209">
        <f>'rockfish release'!D208</f>
        <v>3178</v>
      </c>
      <c r="E209">
        <f>[1]logbook_release_forR!$E333</f>
        <v>1623</v>
      </c>
      <c r="F209" s="13">
        <f>IF([3]species_comp_Region1_forR!$G19&gt;49,[3]species_comp_Region1_forR!$AD19,[3]species_comp_Region1_forR!$AF19)</f>
        <v>0.97065390699999998</v>
      </c>
      <c r="G209" s="13">
        <f>IF([3]species_comp_Region1_forR!$G19&gt;49,[3]species_comp_Region1_forR!$AE19,[3]species_comp_Region1_forR!$AG19)</f>
        <v>3.0299999999999998E-6</v>
      </c>
      <c r="H209" s="10">
        <f t="shared" si="189"/>
        <v>1575.371291061</v>
      </c>
      <c r="I209" s="8">
        <f t="shared" ref="I209:I253" si="196">(E209^2)*G209</f>
        <v>7.9814108699999995</v>
      </c>
      <c r="J209">
        <f t="shared" si="190"/>
        <v>2.8251390886113907</v>
      </c>
      <c r="K209" s="9">
        <f t="shared" si="191"/>
        <v>5.5372726136783257</v>
      </c>
      <c r="M209" s="2">
        <f>'rockfish release'!O208</f>
        <v>1201.026725480021</v>
      </c>
      <c r="N209">
        <f>'rockfish release'!P208</f>
        <v>773658.92489022878</v>
      </c>
      <c r="O209" s="13">
        <f>IF([3]species_comp_Region1_forR!$D41&gt;49,[3]species_comp_Region1_forR!$N41,[3]species_comp_Region1_forR!$P41)</f>
        <v>0.58013120900000004</v>
      </c>
      <c r="P209" s="13">
        <f>IF([3]species_comp_Region1_forR!$D41&gt;49,[3]species_comp_Region1_forR!$O41,[3]species_comp_Region1_forR!$Q41)</f>
        <v>2.2849799999999999E-4</v>
      </c>
      <c r="Q209" s="18">
        <f t="shared" si="186"/>
        <v>696.75308629403571</v>
      </c>
      <c r="R209" s="83">
        <f t="shared" si="177"/>
        <v>260529.4493235077</v>
      </c>
      <c r="S209">
        <f t="shared" si="192"/>
        <v>510.42085510244164</v>
      </c>
      <c r="T209" s="9">
        <f t="shared" si="193"/>
        <v>1000.4248760007856</v>
      </c>
      <c r="V209" s="18">
        <f t="shared" si="187"/>
        <v>2272.1243773550359</v>
      </c>
      <c r="W209" s="50">
        <f t="shared" si="188"/>
        <v>260537.4307343777</v>
      </c>
      <c r="X209">
        <f t="shared" si="194"/>
        <v>510.42867350333847</v>
      </c>
      <c r="Y209" s="9">
        <f t="shared" si="195"/>
        <v>1000.4402000665434</v>
      </c>
      <c r="Z209" s="19">
        <f t="shared" si="140"/>
        <v>0.22464820966250312</v>
      </c>
    </row>
    <row r="210" spans="1:26" x14ac:dyDescent="0.25">
      <c r="A210" s="13" t="str">
        <f>'rockfish release'!A209</f>
        <v>SE</v>
      </c>
      <c r="B210" s="13">
        <f>'rockfish release'!B209</f>
        <v>2016</v>
      </c>
      <c r="C210" s="13" t="str">
        <f>'rockfish release'!C209</f>
        <v>CSEO</v>
      </c>
      <c r="D210">
        <f>'rockfish release'!D209</f>
        <v>3587</v>
      </c>
      <c r="E210">
        <f>[1]logbook_release_forR!$E334</f>
        <v>1652</v>
      </c>
      <c r="F210" s="13">
        <f>IF([3]species_comp_Region1_forR!$G20&gt;49,[3]species_comp_Region1_forR!$AD20,[3]species_comp_Region1_forR!$AF20)</f>
        <v>0.94855967100000005</v>
      </c>
      <c r="G210" s="13">
        <f>IF([3]species_comp_Region1_forR!$G20&gt;49,[3]species_comp_Region1_forR!$AE20,[3]species_comp_Region1_forR!$AG20)</f>
        <v>6.6900000000000003E-6</v>
      </c>
      <c r="H210" s="10">
        <f t="shared" si="189"/>
        <v>1567.0205764920001</v>
      </c>
      <c r="I210" s="8">
        <f t="shared" si="196"/>
        <v>18.25770576</v>
      </c>
      <c r="J210">
        <f t="shared" si="190"/>
        <v>4.2729036684671469</v>
      </c>
      <c r="K210" s="9">
        <f t="shared" si="191"/>
        <v>8.3748911901956085</v>
      </c>
      <c r="M210" s="2">
        <f>'rockfish release'!O209</f>
        <v>3568.611022108299</v>
      </c>
      <c r="N210">
        <f>'rockfish release'!P209</f>
        <v>3499836.0048137954</v>
      </c>
      <c r="O210" s="13">
        <f>IF([3]species_comp_Region1_forR!$D42&gt;49,[3]species_comp_Region1_forR!$N42,[3]species_comp_Region1_forR!$P42)</f>
        <v>0.511945392</v>
      </c>
      <c r="P210" s="13">
        <f>IF([3]species_comp_Region1_forR!$D42&gt;49,[3]species_comp_Region1_forR!$O42,[3]species_comp_Region1_forR!$Q42)</f>
        <v>2.1337099999999999E-4</v>
      </c>
      <c r="Q210" s="18">
        <f t="shared" si="186"/>
        <v>1826.9339686087537</v>
      </c>
      <c r="R210" s="83">
        <f t="shared" si="177"/>
        <v>919235.82707760495</v>
      </c>
      <c r="S210">
        <f t="shared" si="192"/>
        <v>958.76786923509542</v>
      </c>
      <c r="T210" s="9">
        <f t="shared" si="193"/>
        <v>1879.185023700787</v>
      </c>
      <c r="V210" s="18">
        <f t="shared" si="187"/>
        <v>3393.9545451007539</v>
      </c>
      <c r="W210" s="50">
        <f t="shared" si="188"/>
        <v>919254.0847833649</v>
      </c>
      <c r="X210">
        <f t="shared" si="194"/>
        <v>958.77739063004867</v>
      </c>
      <c r="Y210" s="9">
        <f t="shared" si="195"/>
        <v>1879.2036856348955</v>
      </c>
      <c r="Z210" s="19">
        <f t="shared" si="140"/>
        <v>0.2824956486273702</v>
      </c>
    </row>
    <row r="211" spans="1:26" x14ac:dyDescent="0.25">
      <c r="A211" s="13" t="str">
        <f>'rockfish release'!A210</f>
        <v>SE</v>
      </c>
      <c r="B211" s="13">
        <f>'rockfish release'!B210</f>
        <v>2017</v>
      </c>
      <c r="C211" s="13" t="str">
        <f>'rockfish release'!C210</f>
        <v>CSEO</v>
      </c>
      <c r="D211">
        <f>'rockfish release'!D210</f>
        <v>5317</v>
      </c>
      <c r="E211">
        <f>[1]logbook_release_forR!$E335</f>
        <v>2001</v>
      </c>
      <c r="F211" s="13">
        <f>IF([3]species_comp_Region1_forR!$G21&gt;49,[3]species_comp_Region1_forR!$AD21,[3]species_comp_Region1_forR!$AF21)</f>
        <v>0.93487873499999996</v>
      </c>
      <c r="G211" s="13">
        <f>IF([3]species_comp_Region1_forR!$G21&gt;49,[3]species_comp_Region1_forR!$AE21,[3]species_comp_Region1_forR!$AG21)</f>
        <v>8.1599999999999998E-6</v>
      </c>
      <c r="H211" s="10">
        <f t="shared" si="189"/>
        <v>1870.692348735</v>
      </c>
      <c r="I211" s="8">
        <f t="shared" si="196"/>
        <v>32.672648160000001</v>
      </c>
      <c r="J211">
        <f t="shared" si="190"/>
        <v>5.7159993142056971</v>
      </c>
      <c r="K211" s="9">
        <f t="shared" si="191"/>
        <v>11.203358655843166</v>
      </c>
      <c r="M211" s="2">
        <f>'rockfish release'!O210</f>
        <v>2561.4321525885562</v>
      </c>
      <c r="N211">
        <f>'rockfish release'!P210</f>
        <v>4371531.4306587288</v>
      </c>
      <c r="O211" s="13">
        <f>IF([3]species_comp_Region1_forR!$D43&gt;49,[3]species_comp_Region1_forR!$N43,[3]species_comp_Region1_forR!$P43)</f>
        <v>0.503926702</v>
      </c>
      <c r="P211" s="13">
        <f>IF([3]species_comp_Region1_forR!$D43&gt;49,[3]species_comp_Region1_forR!$O43,[3]species_comp_Region1_forR!$Q43)</f>
        <v>3.2763399999999999E-4</v>
      </c>
      <c r="Q211" s="18">
        <f t="shared" si="186"/>
        <v>1290.7740570507119</v>
      </c>
      <c r="R211" s="83">
        <f t="shared" si="177"/>
        <v>1110833.2864114691</v>
      </c>
      <c r="S211">
        <f t="shared" si="192"/>
        <v>1053.9607613243811</v>
      </c>
      <c r="T211" s="9">
        <f t="shared" si="193"/>
        <v>2065.7630921957871</v>
      </c>
      <c r="V211" s="18">
        <f t="shared" si="187"/>
        <v>3161.4664057857117</v>
      </c>
      <c r="W211" s="50">
        <f t="shared" si="188"/>
        <v>1110865.9590596291</v>
      </c>
      <c r="X211">
        <f t="shared" si="194"/>
        <v>1053.9762611461556</v>
      </c>
      <c r="Y211" s="9">
        <f t="shared" si="195"/>
        <v>2065.7934718464649</v>
      </c>
      <c r="Z211" s="19">
        <f t="shared" si="140"/>
        <v>0.333382084724134</v>
      </c>
    </row>
    <row r="212" spans="1:26" x14ac:dyDescent="0.25">
      <c r="A212" s="13" t="str">
        <f>'rockfish release'!A211</f>
        <v>SE</v>
      </c>
      <c r="B212" s="13">
        <f>'rockfish release'!B211</f>
        <v>2018</v>
      </c>
      <c r="C212" s="13" t="str">
        <f>'rockfish release'!C211</f>
        <v>CSEO</v>
      </c>
      <c r="D212">
        <f>'rockfish release'!D211</f>
        <v>5432</v>
      </c>
      <c r="E212">
        <f>[1]logbook_release_forR!$E336</f>
        <v>1905</v>
      </c>
      <c r="F212" s="13">
        <f>IF([3]species_comp_Region1_forR!$G22&gt;49,[3]species_comp_Region1_forR!$AD22,[3]species_comp_Region1_forR!$AF22)</f>
        <v>0.93213771700000003</v>
      </c>
      <c r="G212" s="13">
        <f>IF([3]species_comp_Region1_forR!$G22&gt;49,[3]species_comp_Region1_forR!$AE22,[3]species_comp_Region1_forR!$AG22)</f>
        <v>6.9999999999999999E-6</v>
      </c>
      <c r="H212" s="10">
        <f t="shared" si="189"/>
        <v>1775.722350885</v>
      </c>
      <c r="I212" s="8">
        <f t="shared" si="196"/>
        <v>25.403175000000001</v>
      </c>
      <c r="J212">
        <f t="shared" si="190"/>
        <v>5.0401562475780448</v>
      </c>
      <c r="K212" s="9">
        <f t="shared" si="191"/>
        <v>9.8787062452529675</v>
      </c>
      <c r="M212" s="2">
        <f>'rockfish release'!O211</f>
        <v>2198.9043109540635</v>
      </c>
      <c r="N212">
        <f>'rockfish release'!P211</f>
        <v>1795545.6799634765</v>
      </c>
      <c r="O212" s="13">
        <f>IF([3]species_comp_Region1_forR!$D44&gt;49,[3]species_comp_Region1_forR!$N44,[3]species_comp_Region1_forR!$P44)</f>
        <v>0.60050890599999995</v>
      </c>
      <c r="P212" s="13">
        <f>IF([3]species_comp_Region1_forR!$D44&gt;49,[3]species_comp_Region1_forR!$O44,[3]species_comp_Region1_forR!$Q44)</f>
        <v>3.0560199999999998E-4</v>
      </c>
      <c r="Q212" s="18">
        <f t="shared" si="186"/>
        <v>1320.4616221697083</v>
      </c>
      <c r="R212" s="83">
        <f t="shared" si="177"/>
        <v>648422.34494962404</v>
      </c>
      <c r="S212">
        <f t="shared" si="192"/>
        <v>805.24676028508429</v>
      </c>
      <c r="T212" s="9">
        <f t="shared" si="193"/>
        <v>1578.2836501587651</v>
      </c>
      <c r="V212" s="18">
        <f t="shared" si="187"/>
        <v>3096.1839730547081</v>
      </c>
      <c r="W212" s="50">
        <f t="shared" si="188"/>
        <v>648447.74812462402</v>
      </c>
      <c r="X212">
        <f t="shared" si="194"/>
        <v>805.26253366503033</v>
      </c>
      <c r="Y212" s="9">
        <f t="shared" si="195"/>
        <v>1578.3145659834595</v>
      </c>
      <c r="Z212" s="19">
        <f t="shared" si="140"/>
        <v>0.26008226277024327</v>
      </c>
    </row>
    <row r="213" spans="1:26" x14ac:dyDescent="0.25">
      <c r="A213" s="13" t="str">
        <f>'rockfish release'!A212</f>
        <v>SE</v>
      </c>
      <c r="B213" s="13">
        <f>'rockfish release'!B212</f>
        <v>2019</v>
      </c>
      <c r="C213" s="13" t="str">
        <f>'rockfish release'!C212</f>
        <v>CSEO</v>
      </c>
      <c r="D213">
        <f>'rockfish release'!D212</f>
        <v>6082</v>
      </c>
      <c r="E213">
        <f>[1]logbook_release_forR!$E337</f>
        <v>2280</v>
      </c>
      <c r="F213">
        <v>0.93164001254311701</v>
      </c>
      <c r="G213">
        <v>9.9869687269527644E-6</v>
      </c>
      <c r="H213" s="10">
        <f t="shared" ref="H213" si="197">E213*F213</f>
        <v>2124.139228598307</v>
      </c>
      <c r="I213" s="8">
        <f t="shared" ref="I213" si="198">(E213^2)*G213</f>
        <v>51.916258230191254</v>
      </c>
      <c r="J213">
        <f t="shared" ref="J213" si="199">SQRT(I213)</f>
        <v>7.2052937643229544</v>
      </c>
      <c r="K213" s="9">
        <f t="shared" ref="K213" si="200">(1.96*J213)</f>
        <v>14.122375778072991</v>
      </c>
      <c r="M213" s="2">
        <f>'rockfish release'!O212</f>
        <v>4129.6820289580774</v>
      </c>
      <c r="N213">
        <f>'rockfish release'!P212</f>
        <v>6461933.0359656289</v>
      </c>
      <c r="O213">
        <v>0.58120805369127515</v>
      </c>
      <c r="P213">
        <v>3.2715759679526209E-4</v>
      </c>
      <c r="Q213" s="18">
        <f>M213*O213</f>
        <v>2400.2044544145601</v>
      </c>
      <c r="R213" s="83">
        <f t="shared" ref="R213" si="201">(M213^2)*P213+(O213^2)*N213-(P213*N213)</f>
        <v>2186324.4484924003</v>
      </c>
      <c r="S213">
        <f t="shared" si="192"/>
        <v>1478.6224834258405</v>
      </c>
      <c r="T213" s="9">
        <f t="shared" si="193"/>
        <v>2898.1000675146474</v>
      </c>
      <c r="V213" s="18">
        <f t="shared" si="187"/>
        <v>4524.3436830128667</v>
      </c>
      <c r="W213" s="50">
        <f t="shared" si="188"/>
        <v>2186376.3647506307</v>
      </c>
      <c r="X213">
        <f t="shared" si="194"/>
        <v>1478.6400389380206</v>
      </c>
      <c r="Y213" s="9">
        <f t="shared" si="195"/>
        <v>2898.1344763185202</v>
      </c>
      <c r="Z213" s="19">
        <f t="shared" si="140"/>
        <v>0.32681868189848906</v>
      </c>
    </row>
    <row r="214" spans="1:26" x14ac:dyDescent="0.25">
      <c r="A214" s="13" t="str">
        <f>'rockfish release'!A213</f>
        <v>SE</v>
      </c>
      <c r="B214" s="13">
        <f>'rockfish release'!B213</f>
        <v>1999</v>
      </c>
      <c r="C214" s="13" t="str">
        <f>'rockfish release'!C213</f>
        <v>NSEI</v>
      </c>
      <c r="D214">
        <f>'rockfish release'!D213</f>
        <v>6691</v>
      </c>
      <c r="E214">
        <f>[1]logbook_release_forR!$E380</f>
        <v>5046</v>
      </c>
      <c r="F214" s="37">
        <v>0.71222023499999998</v>
      </c>
      <c r="G214" s="37">
        <v>6.5559435999999999E-2</v>
      </c>
      <c r="H214" s="10">
        <f t="shared" si="189"/>
        <v>3593.8633058099999</v>
      </c>
      <c r="I214" s="8">
        <f t="shared" si="196"/>
        <v>1669281.9643265759</v>
      </c>
      <c r="J214">
        <f t="shared" si="190"/>
        <v>1292.0069521200635</v>
      </c>
      <c r="K214" s="9">
        <f t="shared" si="191"/>
        <v>2532.3336261553245</v>
      </c>
      <c r="M214" s="2">
        <f>'rockfish release'!O213</f>
        <v>9629.9384940119708</v>
      </c>
      <c r="N214">
        <f>'rockfish release'!P213</f>
        <v>20762404.05734273</v>
      </c>
      <c r="O214" s="37">
        <v>0.23336578599999999</v>
      </c>
      <c r="P214" s="37">
        <v>6.1192249999999998E-3</v>
      </c>
      <c r="Q214" s="18">
        <f t="shared" si="186"/>
        <v>2247.2981657867599</v>
      </c>
      <c r="R214" s="83">
        <f>(M214^2)*P214+(O214^2)*N214-(P214*N214)</f>
        <v>1571132.9000339699</v>
      </c>
      <c r="S214">
        <f t="shared" si="192"/>
        <v>1253.4484034191316</v>
      </c>
      <c r="T214" s="9">
        <f t="shared" si="193"/>
        <v>2456.7588707014979</v>
      </c>
      <c r="V214" s="18">
        <f t="shared" si="187"/>
        <v>5841.1614715967598</v>
      </c>
      <c r="W214" s="50">
        <f t="shared" si="188"/>
        <v>3240414.8643605458</v>
      </c>
      <c r="X214">
        <f t="shared" si="194"/>
        <v>1800.1152364114209</v>
      </c>
      <c r="Y214" s="9">
        <f t="shared" si="195"/>
        <v>3528.2258633663851</v>
      </c>
      <c r="Z214" s="19">
        <f t="shared" si="140"/>
        <v>0.30817761932531124</v>
      </c>
    </row>
    <row r="215" spans="1:26" x14ac:dyDescent="0.25">
      <c r="A215" s="13" t="str">
        <f>'rockfish release'!A214</f>
        <v>SE</v>
      </c>
      <c r="B215" s="13">
        <f>'rockfish release'!B214</f>
        <v>2000</v>
      </c>
      <c r="C215" s="13" t="str">
        <f>'rockfish release'!C214</f>
        <v>NSEI</v>
      </c>
      <c r="D215">
        <f>'rockfish release'!D214</f>
        <v>7565</v>
      </c>
      <c r="E215">
        <f>[1]logbook_release_forR!$E381</f>
        <v>5401</v>
      </c>
      <c r="F215" s="37">
        <v>0.71222023499999998</v>
      </c>
      <c r="G215" s="37">
        <v>6.5559435999999999E-2</v>
      </c>
      <c r="H215" s="10">
        <f t="shared" si="189"/>
        <v>3846.7014892349998</v>
      </c>
      <c r="I215" s="8">
        <f t="shared" si="196"/>
        <v>1912421.2612282359</v>
      </c>
      <c r="J215">
        <f t="shared" si="190"/>
        <v>1382.9032002379038</v>
      </c>
      <c r="K215" s="9">
        <f t="shared" si="191"/>
        <v>2710.4902724662916</v>
      </c>
      <c r="M215" s="2">
        <f>'rockfish release'!O214</f>
        <v>10887.832118846294</v>
      </c>
      <c r="N215">
        <f>'rockfish release'!P214</f>
        <v>26540765.423181478</v>
      </c>
      <c r="O215" s="37">
        <v>0.23336578599999999</v>
      </c>
      <c r="P215" s="37">
        <v>6.1192249999999998E-3</v>
      </c>
      <c r="Q215" s="18">
        <f t="shared" si="186"/>
        <v>2540.8475002506107</v>
      </c>
      <c r="R215" s="83">
        <f t="shared" ref="R215:R232" si="202">(M215^2)*P215+(O215^2)*N215-(P215*N215)</f>
        <v>2008393.1337275626</v>
      </c>
      <c r="S215">
        <f t="shared" si="192"/>
        <v>1417.177876530523</v>
      </c>
      <c r="T215" s="9">
        <f t="shared" si="193"/>
        <v>2777.668637999825</v>
      </c>
      <c r="V215" s="18">
        <f t="shared" si="187"/>
        <v>6387.5489894856109</v>
      </c>
      <c r="W215" s="50">
        <f t="shared" si="188"/>
        <v>3920814.3949557985</v>
      </c>
      <c r="X215">
        <f t="shared" si="194"/>
        <v>1980.1046424256972</v>
      </c>
      <c r="Y215" s="9">
        <f t="shared" si="195"/>
        <v>3881.0050991543662</v>
      </c>
      <c r="Z215" s="19">
        <f t="shared" si="140"/>
        <v>0.30999443537499272</v>
      </c>
    </row>
    <row r="216" spans="1:26" x14ac:dyDescent="0.25">
      <c r="A216" s="13" t="str">
        <f>'rockfish release'!A215</f>
        <v>SE</v>
      </c>
      <c r="B216" s="13">
        <f>'rockfish release'!B215</f>
        <v>2001</v>
      </c>
      <c r="C216" s="13" t="str">
        <f>'rockfish release'!C215</f>
        <v>NSEI</v>
      </c>
      <c r="D216">
        <f>'rockfish release'!D215</f>
        <v>5344</v>
      </c>
      <c r="E216">
        <f>[1]logbook_release_forR!$E382</f>
        <v>4017</v>
      </c>
      <c r="F216" s="37">
        <v>0.71222023499999998</v>
      </c>
      <c r="G216" s="37">
        <v>6.5559435999999999E-2</v>
      </c>
      <c r="H216" s="10">
        <f t="shared" si="189"/>
        <v>2860.988683995</v>
      </c>
      <c r="I216" s="8">
        <f t="shared" si="196"/>
        <v>1057886.005973004</v>
      </c>
      <c r="J216">
        <f t="shared" si="190"/>
        <v>1028.5358554629995</v>
      </c>
      <c r="K216" s="9">
        <f t="shared" si="191"/>
        <v>2015.9302767074789</v>
      </c>
      <c r="M216" s="2">
        <f>'rockfish release'!O215</f>
        <v>7691.2855047078119</v>
      </c>
      <c r="N216">
        <f>'rockfish release'!P215</f>
        <v>13244283.78424483</v>
      </c>
      <c r="O216" s="37">
        <v>0.23336578599999999</v>
      </c>
      <c r="P216" s="37">
        <v>6.1192249999999998E-3</v>
      </c>
      <c r="Q216" s="18">
        <f t="shared" si="186"/>
        <v>1794.8828871565452</v>
      </c>
      <c r="R216" s="83">
        <f t="shared" si="202"/>
        <v>1002221.6085065743</v>
      </c>
      <c r="S216">
        <f t="shared" si="192"/>
        <v>1001.1101879945954</v>
      </c>
      <c r="T216" s="9">
        <f t="shared" si="193"/>
        <v>1962.1759684694071</v>
      </c>
      <c r="V216" s="18">
        <f t="shared" si="187"/>
        <v>4655.8715711515451</v>
      </c>
      <c r="W216" s="50">
        <f t="shared" si="188"/>
        <v>2060107.6144795783</v>
      </c>
      <c r="X216">
        <f t="shared" si="194"/>
        <v>1435.3074982315038</v>
      </c>
      <c r="Y216" s="9">
        <f t="shared" si="195"/>
        <v>2813.2026965337473</v>
      </c>
      <c r="Z216" s="19">
        <f t="shared" ref="Z216:Z279" si="203">X216/V216</f>
        <v>0.30827901420753895</v>
      </c>
    </row>
    <row r="217" spans="1:26" x14ac:dyDescent="0.25">
      <c r="A217" s="13" t="str">
        <f>'rockfish release'!A216</f>
        <v>SE</v>
      </c>
      <c r="B217" s="13">
        <f>'rockfish release'!B216</f>
        <v>2002</v>
      </c>
      <c r="C217" s="13" t="str">
        <f>'rockfish release'!C216</f>
        <v>NSEI</v>
      </c>
      <c r="D217">
        <f>'rockfish release'!D216</f>
        <v>5038</v>
      </c>
      <c r="E217">
        <f>[1]logbook_release_forR!$E383</f>
        <v>3909</v>
      </c>
      <c r="F217" s="37">
        <v>0.71222023499999998</v>
      </c>
      <c r="G217" s="37">
        <v>6.5559435999999999E-2</v>
      </c>
      <c r="H217" s="10">
        <f t="shared" si="189"/>
        <v>2784.0688986149999</v>
      </c>
      <c r="I217" s="8">
        <f t="shared" si="196"/>
        <v>1001766.6042815159</v>
      </c>
      <c r="J217">
        <f t="shared" si="190"/>
        <v>1000.8829123736282</v>
      </c>
      <c r="K217" s="9">
        <f t="shared" si="191"/>
        <v>1961.7305082523112</v>
      </c>
      <c r="M217" s="2">
        <f>'rockfish release'!O216</f>
        <v>7250.8788122600981</v>
      </c>
      <c r="N217">
        <f>'rockfish release'!P216</f>
        <v>11770960.576621769</v>
      </c>
      <c r="O217" s="37">
        <v>0.23336578599999999</v>
      </c>
      <c r="P217" s="37">
        <v>6.1192249999999998E-3</v>
      </c>
      <c r="Q217" s="18">
        <f t="shared" si="186"/>
        <v>1692.1070332138243</v>
      </c>
      <c r="R217" s="83">
        <f t="shared" si="202"/>
        <v>890732.27627476421</v>
      </c>
      <c r="S217">
        <f t="shared" si="192"/>
        <v>943.78613905628231</v>
      </c>
      <c r="T217" s="9">
        <f t="shared" si="193"/>
        <v>1849.8208325503133</v>
      </c>
      <c r="V217" s="18">
        <f t="shared" si="187"/>
        <v>4476.1759318288241</v>
      </c>
      <c r="W217" s="50">
        <f t="shared" si="188"/>
        <v>1892498.8805562803</v>
      </c>
      <c r="X217">
        <f t="shared" si="194"/>
        <v>1375.6812423509598</v>
      </c>
      <c r="Y217" s="9">
        <f t="shared" si="195"/>
        <v>2696.3352350078812</v>
      </c>
      <c r="Z217" s="19">
        <f t="shared" si="203"/>
        <v>0.3073340421159228</v>
      </c>
    </row>
    <row r="218" spans="1:26" x14ac:dyDescent="0.25">
      <c r="A218" s="13" t="str">
        <f>'rockfish release'!A217</f>
        <v>SE</v>
      </c>
      <c r="B218" s="13">
        <f>'rockfish release'!B217</f>
        <v>2003</v>
      </c>
      <c r="C218" s="13" t="str">
        <f>'rockfish release'!C217</f>
        <v>NSEI</v>
      </c>
      <c r="D218">
        <f>'rockfish release'!D217</f>
        <v>6124</v>
      </c>
      <c r="E218">
        <f>[1]logbook_release_forR!$E384</f>
        <v>4702</v>
      </c>
      <c r="F218" s="37">
        <v>0.71222023499999998</v>
      </c>
      <c r="G218" s="37">
        <v>6.5559435999999999E-2</v>
      </c>
      <c r="H218" s="10">
        <f t="shared" si="189"/>
        <v>3348.8595449700001</v>
      </c>
      <c r="I218" s="8">
        <f t="shared" si="196"/>
        <v>1449440.720874544</v>
      </c>
      <c r="J218">
        <f t="shared" si="190"/>
        <v>1203.9272074650294</v>
      </c>
      <c r="K218" s="9">
        <f t="shared" si="191"/>
        <v>2359.6973266314576</v>
      </c>
      <c r="M218" s="2">
        <f>'rockfish release'!O217</f>
        <v>8813.8907991823817</v>
      </c>
      <c r="N218">
        <f>'rockfish release'!P217</f>
        <v>17392657.422730677</v>
      </c>
      <c r="O218" s="37">
        <v>0.23336578599999999</v>
      </c>
      <c r="P218" s="37">
        <v>6.1192249999999998E-3</v>
      </c>
      <c r="Q218" s="18">
        <f t="shared" si="186"/>
        <v>2056.8605540693648</v>
      </c>
      <c r="R218" s="83">
        <f t="shared" si="202"/>
        <v>1316137.3904679483</v>
      </c>
      <c r="S218">
        <f t="shared" si="192"/>
        <v>1147.2303127393159</v>
      </c>
      <c r="T218" s="9">
        <f t="shared" si="193"/>
        <v>2248.5714129690591</v>
      </c>
      <c r="V218" s="18">
        <f t="shared" si="187"/>
        <v>5405.7200990393649</v>
      </c>
      <c r="W218" s="50">
        <f t="shared" si="188"/>
        <v>2765578.1113424925</v>
      </c>
      <c r="X218">
        <f t="shared" si="194"/>
        <v>1663.0027394272363</v>
      </c>
      <c r="Y218" s="9">
        <f t="shared" si="195"/>
        <v>3259.4853692773831</v>
      </c>
      <c r="Z218" s="19">
        <f t="shared" si="203"/>
        <v>0.30763759664929075</v>
      </c>
    </row>
    <row r="219" spans="1:26" x14ac:dyDescent="0.25">
      <c r="A219" s="13" t="str">
        <f>'rockfish release'!A218</f>
        <v>SE</v>
      </c>
      <c r="B219" s="13">
        <f>'rockfish release'!B218</f>
        <v>2004</v>
      </c>
      <c r="C219" s="13" t="str">
        <f>'rockfish release'!C218</f>
        <v>NSEI</v>
      </c>
      <c r="D219">
        <f>'rockfish release'!D218</f>
        <v>4849</v>
      </c>
      <c r="E219">
        <f>[1]logbook_release_forR!$E385</f>
        <v>3725</v>
      </c>
      <c r="F219" s="37">
        <v>0.71222023499999998</v>
      </c>
      <c r="G219" s="37">
        <v>6.5559435999999999E-2</v>
      </c>
      <c r="H219" s="10">
        <f t="shared" si="189"/>
        <v>2653.0203753749997</v>
      </c>
      <c r="I219" s="8">
        <f t="shared" si="196"/>
        <v>909678.14914749993</v>
      </c>
      <c r="J219">
        <f t="shared" si="190"/>
        <v>953.77049081395887</v>
      </c>
      <c r="K219" s="9">
        <f t="shared" si="191"/>
        <v>1869.3901619953594</v>
      </c>
      <c r="M219" s="2">
        <f>'rockfish release'!O218</f>
        <v>6978.8629139835666</v>
      </c>
      <c r="N219">
        <f>'rockfish release'!P218</f>
        <v>10904354.126461556</v>
      </c>
      <c r="O219" s="37">
        <v>0.23336578599999999</v>
      </c>
      <c r="P219" s="37">
        <v>6.1192249999999998E-3</v>
      </c>
      <c r="Q219" s="18">
        <f t="shared" si="186"/>
        <v>1628.6278293080254</v>
      </c>
      <c r="R219" s="83">
        <f t="shared" si="202"/>
        <v>825154.42211741582</v>
      </c>
      <c r="S219">
        <f t="shared" si="192"/>
        <v>908.38010882967694</v>
      </c>
      <c r="T219" s="9">
        <f t="shared" si="193"/>
        <v>1780.4250133061669</v>
      </c>
      <c r="V219" s="18">
        <f t="shared" si="187"/>
        <v>4281.6482046830251</v>
      </c>
      <c r="W219" s="50">
        <f t="shared" si="188"/>
        <v>1734832.5712649156</v>
      </c>
      <c r="X219">
        <f t="shared" si="194"/>
        <v>1317.130430619882</v>
      </c>
      <c r="Y219" s="9">
        <f t="shared" si="195"/>
        <v>2581.5756440149685</v>
      </c>
      <c r="Z219" s="19">
        <f t="shared" si="203"/>
        <v>0.30762229114930062</v>
      </c>
    </row>
    <row r="220" spans="1:26" x14ac:dyDescent="0.25">
      <c r="A220" s="13" t="str">
        <f>'rockfish release'!A219</f>
        <v>SE</v>
      </c>
      <c r="B220" s="13">
        <f>'rockfish release'!B219</f>
        <v>2005</v>
      </c>
      <c r="C220" s="13" t="str">
        <f>'rockfish release'!C219</f>
        <v>NSEI</v>
      </c>
      <c r="D220">
        <f>'rockfish release'!D219</f>
        <v>6055</v>
      </c>
      <c r="E220">
        <f>[1]logbook_release_forR!$E386</f>
        <v>4750</v>
      </c>
      <c r="F220" s="37">
        <v>0.71222023499999998</v>
      </c>
      <c r="G220" s="37">
        <v>6.5559435999999999E-2</v>
      </c>
      <c r="H220" s="10">
        <f t="shared" si="189"/>
        <v>3383.0461162500001</v>
      </c>
      <c r="I220" s="8">
        <f t="shared" si="196"/>
        <v>1479184.7747499999</v>
      </c>
      <c r="J220">
        <f t="shared" si="190"/>
        <v>1216.2174043936388</v>
      </c>
      <c r="K220" s="9">
        <f t="shared" si="191"/>
        <v>2383.7861126115322</v>
      </c>
      <c r="M220" s="2">
        <f>'rockfish release'!O219</f>
        <v>8714.5834077480922</v>
      </c>
      <c r="N220">
        <f>'rockfish release'!P219</f>
        <v>17002934.186671898</v>
      </c>
      <c r="O220" s="37">
        <v>0.23336578599999999</v>
      </c>
      <c r="P220" s="37">
        <v>6.1192249999999998E-3</v>
      </c>
      <c r="Q220" s="18">
        <f t="shared" si="186"/>
        <v>2033.685606611692</v>
      </c>
      <c r="R220" s="83">
        <f t="shared" si="202"/>
        <v>1286646.2488646661</v>
      </c>
      <c r="S220">
        <f t="shared" si="192"/>
        <v>1134.304301704206</v>
      </c>
      <c r="T220" s="9">
        <f t="shared" si="193"/>
        <v>2223.2364313402436</v>
      </c>
      <c r="V220" s="18">
        <f t="shared" si="187"/>
        <v>5416.7317228616921</v>
      </c>
      <c r="W220" s="50">
        <f t="shared" si="188"/>
        <v>2765831.023614666</v>
      </c>
      <c r="X220">
        <f t="shared" si="194"/>
        <v>1663.0787785353602</v>
      </c>
      <c r="Y220" s="9">
        <f t="shared" si="195"/>
        <v>3259.634405929306</v>
      </c>
      <c r="Z220" s="19">
        <f t="shared" si="203"/>
        <v>0.30702624084486607</v>
      </c>
    </row>
    <row r="221" spans="1:26" x14ac:dyDescent="0.25">
      <c r="A221" s="13" t="str">
        <f>'rockfish release'!A220</f>
        <v>SE</v>
      </c>
      <c r="B221" s="13">
        <f>'rockfish release'!B220</f>
        <v>2006</v>
      </c>
      <c r="C221" s="13" t="str">
        <f>'rockfish release'!C220</f>
        <v>NSEI</v>
      </c>
      <c r="D221">
        <f>'rockfish release'!D220</f>
        <v>4774</v>
      </c>
      <c r="E221">
        <f>[1]logbook_release_forR!$E387</f>
        <v>3633</v>
      </c>
      <c r="F221" s="13">
        <f>IF([3]species_comp_Region1_forR!$G142&gt;49,[3]species_comp_Region1_forR!$AD142,[3]species_comp_Region1_forR!$AF142)</f>
        <v>0.92330383500000002</v>
      </c>
      <c r="G221" s="13">
        <f>IF([3]species_comp_Region1_forR!$G142&gt;49,[3]species_comp_Region1_forR!$AE142,[3]species_comp_Region1_forR!$AG142)</f>
        <v>2.0950799999999999E-4</v>
      </c>
      <c r="H221" s="10">
        <f t="shared" si="189"/>
        <v>3354.3628325549998</v>
      </c>
      <c r="I221" s="8">
        <f t="shared" si="196"/>
        <v>2765.2309350119999</v>
      </c>
      <c r="J221">
        <f t="shared" si="190"/>
        <v>52.585463152966526</v>
      </c>
      <c r="K221" s="9">
        <f t="shared" si="191"/>
        <v>103.06750777981439</v>
      </c>
      <c r="M221" s="2">
        <f>'rockfish release'!O220</f>
        <v>6870.9200972071667</v>
      </c>
      <c r="N221">
        <f>'rockfish release'!P220</f>
        <v>10569645.174434936</v>
      </c>
      <c r="O221" s="13">
        <f>IF([3]species_comp_Region1_forR!$D164&gt;49,[3]species_comp_Region1_forR!$N164,[3]species_comp_Region1_forR!$P164)</f>
        <v>0.321052632</v>
      </c>
      <c r="P221" s="13">
        <f>IF([3]species_comp_Region1_forR!$D164&gt;49,[3]species_comp_Region1_forR!$O164,[3]species_comp_Region1_forR!$Q164)</f>
        <v>1.153322E-3</v>
      </c>
      <c r="Q221" s="18">
        <f t="shared" si="186"/>
        <v>2205.9269814700569</v>
      </c>
      <c r="R221" s="83">
        <f t="shared" si="202"/>
        <v>1131721.5835222828</v>
      </c>
      <c r="S221">
        <f t="shared" si="192"/>
        <v>1063.8240378569583</v>
      </c>
      <c r="T221" s="9">
        <f t="shared" si="193"/>
        <v>2085.0951141996384</v>
      </c>
      <c r="V221" s="18">
        <f t="shared" si="187"/>
        <v>5560.2898140250563</v>
      </c>
      <c r="W221" s="50">
        <f t="shared" si="188"/>
        <v>1134486.8144572948</v>
      </c>
      <c r="X221">
        <f t="shared" si="194"/>
        <v>1065.1229104931012</v>
      </c>
      <c r="Y221" s="9">
        <f t="shared" si="195"/>
        <v>2087.6409045664782</v>
      </c>
      <c r="Z221" s="19">
        <f t="shared" si="203"/>
        <v>0.19155888382049388</v>
      </c>
    </row>
    <row r="222" spans="1:26" x14ac:dyDescent="0.25">
      <c r="A222" s="13" t="str">
        <f>'rockfish release'!A221</f>
        <v>SE</v>
      </c>
      <c r="B222" s="13">
        <f>'rockfish release'!B221</f>
        <v>2007</v>
      </c>
      <c r="C222" s="13" t="str">
        <f>'rockfish release'!C221</f>
        <v>NSEI</v>
      </c>
      <c r="D222">
        <f>'rockfish release'!D221</f>
        <v>2342</v>
      </c>
      <c r="E222">
        <f>[1]logbook_release_forR!$E388</f>
        <v>1890</v>
      </c>
      <c r="F222" s="13">
        <f>IF([3]species_comp_Region1_forR!$G143&gt;49,[3]species_comp_Region1_forR!$AD143,[3]species_comp_Region1_forR!$AF143)</f>
        <v>0.96747967499999998</v>
      </c>
      <c r="G222" s="13">
        <f>IF([3]species_comp_Region1_forR!$G143&gt;49,[3]species_comp_Region1_forR!$AE143,[3]species_comp_Region1_forR!$AG143)</f>
        <v>8.5500000000000005E-5</v>
      </c>
      <c r="H222" s="10">
        <f t="shared" si="189"/>
        <v>1828.5365857499999</v>
      </c>
      <c r="I222" s="8">
        <f t="shared" si="196"/>
        <v>305.41455000000002</v>
      </c>
      <c r="J222">
        <f t="shared" si="190"/>
        <v>17.476113698417048</v>
      </c>
      <c r="K222" s="9">
        <f t="shared" si="191"/>
        <v>34.253182848897417</v>
      </c>
      <c r="M222" s="2">
        <f>'rockfish release'!O221</f>
        <v>3370.694358537743</v>
      </c>
      <c r="N222">
        <f>'rockfish release'!P221</f>
        <v>2543720.326085058</v>
      </c>
      <c r="O222" s="13">
        <f>IF([3]species_comp_Region1_forR!$D165&gt;49,[3]species_comp_Region1_forR!$N165,[3]species_comp_Region1_forR!$P165)</f>
        <v>0.167464115</v>
      </c>
      <c r="P222" s="13">
        <f>IF([3]species_comp_Region1_forR!$D165&gt;49,[3]species_comp_Region1_forR!$O165,[3]species_comp_Region1_forR!$Q165)</f>
        <v>6.70288E-4</v>
      </c>
      <c r="Q222" s="18">
        <f t="shared" si="186"/>
        <v>564.47034768801586</v>
      </c>
      <c r="R222" s="83">
        <f t="shared" si="202"/>
        <v>77247.183236605633</v>
      </c>
      <c r="S222">
        <f t="shared" si="192"/>
        <v>277.93377491158867</v>
      </c>
      <c r="T222" s="9">
        <f t="shared" si="193"/>
        <v>544.75019882671381</v>
      </c>
      <c r="V222" s="18">
        <f t="shared" si="187"/>
        <v>2393.0069334380159</v>
      </c>
      <c r="W222" s="50">
        <f t="shared" si="188"/>
        <v>77552.597786605635</v>
      </c>
      <c r="X222">
        <f t="shared" si="194"/>
        <v>278.48267053194826</v>
      </c>
      <c r="Y222" s="9">
        <f t="shared" si="195"/>
        <v>545.82603424261856</v>
      </c>
      <c r="Z222" s="19">
        <f t="shared" si="203"/>
        <v>0.11637353266329831</v>
      </c>
    </row>
    <row r="223" spans="1:26" x14ac:dyDescent="0.25">
      <c r="A223" s="13" t="str">
        <f>'rockfish release'!A222</f>
        <v>SE</v>
      </c>
      <c r="B223" s="13">
        <f>'rockfish release'!B222</f>
        <v>2008</v>
      </c>
      <c r="C223" s="13" t="str">
        <f>'rockfish release'!C222</f>
        <v>NSEI</v>
      </c>
      <c r="D223">
        <f>'rockfish release'!D222</f>
        <v>2770</v>
      </c>
      <c r="E223">
        <f>[1]logbook_release_forR!$E389</f>
        <v>2036</v>
      </c>
      <c r="F223" s="13">
        <f>IF([3]species_comp_Region1_forR!$G144&gt;49,[3]species_comp_Region1_forR!$AD144,[3]species_comp_Region1_forR!$AF144)</f>
        <v>0.955242967</v>
      </c>
      <c r="G223" s="13">
        <f>IF([3]species_comp_Region1_forR!$G144&gt;49,[3]species_comp_Region1_forR!$AE144,[3]species_comp_Region1_forR!$AG144)</f>
        <v>5.4700000000000001E-5</v>
      </c>
      <c r="H223" s="10">
        <f t="shared" si="189"/>
        <v>1944.874680812</v>
      </c>
      <c r="I223" s="8">
        <f t="shared" si="196"/>
        <v>226.74769120000002</v>
      </c>
      <c r="J223">
        <f t="shared" si="190"/>
        <v>15.058143683734725</v>
      </c>
      <c r="K223" s="9">
        <f t="shared" si="191"/>
        <v>29.51396162012006</v>
      </c>
      <c r="M223" s="2">
        <f>'rockfish release'!O222</f>
        <v>3986.6880329417372</v>
      </c>
      <c r="N223">
        <f>'rockfish release'!P222</f>
        <v>3558402.8792199991</v>
      </c>
      <c r="O223" s="13">
        <f>IF([3]species_comp_Region1_forR!$D166&gt;49,[3]species_comp_Region1_forR!$N166,[3]species_comp_Region1_forR!$P166)</f>
        <v>0.12790697700000001</v>
      </c>
      <c r="P223" s="13">
        <f>IF([3]species_comp_Region1_forR!$D166&gt;49,[3]species_comp_Region1_forR!$O166,[3]species_comp_Region1_forR!$Q166)</f>
        <v>6.5231999999999996E-4</v>
      </c>
      <c r="Q223" s="18">
        <f t="shared" si="186"/>
        <v>509.92521453565405</v>
      </c>
      <c r="R223" s="83">
        <f t="shared" si="202"/>
        <v>66262.713089009892</v>
      </c>
      <c r="S223">
        <f t="shared" si="192"/>
        <v>257.41544842726495</v>
      </c>
      <c r="T223" s="9">
        <f t="shared" si="193"/>
        <v>504.53427891743928</v>
      </c>
      <c r="V223" s="18">
        <f t="shared" si="187"/>
        <v>2454.799895347654</v>
      </c>
      <c r="W223" s="50">
        <f t="shared" si="188"/>
        <v>66489.460780209891</v>
      </c>
      <c r="X223">
        <f t="shared" si="194"/>
        <v>257.85550368415619</v>
      </c>
      <c r="Y223" s="9">
        <f t="shared" si="195"/>
        <v>505.39678722094612</v>
      </c>
      <c r="Z223" s="19">
        <f t="shared" si="203"/>
        <v>0.10504135354284677</v>
      </c>
    </row>
    <row r="224" spans="1:26" x14ac:dyDescent="0.25">
      <c r="A224" s="13" t="str">
        <f>'rockfish release'!A223</f>
        <v>SE</v>
      </c>
      <c r="B224" s="13">
        <f>'rockfish release'!B223</f>
        <v>2009</v>
      </c>
      <c r="C224" s="13" t="str">
        <f>'rockfish release'!C223</f>
        <v>NSEI</v>
      </c>
      <c r="D224">
        <f>'rockfish release'!D223</f>
        <v>1738</v>
      </c>
      <c r="E224">
        <f>[1]logbook_release_forR!$E390</f>
        <v>1432</v>
      </c>
      <c r="F224" s="13">
        <f>IF([3]species_comp_Region1_forR!$G145&gt;49,[3]species_comp_Region1_forR!$AD145,[3]species_comp_Region1_forR!$AF145)</f>
        <v>0.83406113500000001</v>
      </c>
      <c r="G224" s="13">
        <f>IF([3]species_comp_Region1_forR!$G145&gt;49,[3]species_comp_Region1_forR!$AE145,[3]species_comp_Region1_forR!$AG145)</f>
        <v>3.0285199999999999E-4</v>
      </c>
      <c r="H224" s="10">
        <f t="shared" si="189"/>
        <v>1194.3755453199999</v>
      </c>
      <c r="I224" s="8">
        <f t="shared" si="196"/>
        <v>621.03557964799995</v>
      </c>
      <c r="J224">
        <f t="shared" si="190"/>
        <v>24.920585459575381</v>
      </c>
      <c r="K224" s="9">
        <f t="shared" si="191"/>
        <v>48.844347500767746</v>
      </c>
      <c r="M224" s="2">
        <f>'rockfish release'!O223</f>
        <v>2501.3948740984615</v>
      </c>
      <c r="N224">
        <f>'rockfish release'!P223</f>
        <v>1400861.2528116638</v>
      </c>
      <c r="O224" s="13">
        <f>IF([3]species_comp_Region1_forR!$D167&gt;49,[3]species_comp_Region1_forR!$N167,[3]species_comp_Region1_forR!$P167)</f>
        <v>0.14479638</v>
      </c>
      <c r="P224" s="13">
        <f>IF([3]species_comp_Region1_forR!$D167&gt;49,[3]species_comp_Region1_forR!$O167,[3]species_comp_Region1_forR!$Q167)</f>
        <v>5.6286499999999996E-4</v>
      </c>
      <c r="Q224" s="18">
        <f t="shared" si="186"/>
        <v>362.19292272001297</v>
      </c>
      <c r="R224" s="83">
        <f t="shared" si="202"/>
        <v>32103.782549948573</v>
      </c>
      <c r="S224">
        <f t="shared" si="192"/>
        <v>179.17528442826196</v>
      </c>
      <c r="T224" s="9">
        <f t="shared" si="193"/>
        <v>351.18355747939341</v>
      </c>
      <c r="V224" s="18">
        <f t="shared" si="187"/>
        <v>1556.5684680400129</v>
      </c>
      <c r="W224" s="50">
        <f t="shared" si="188"/>
        <v>32724.818129596573</v>
      </c>
      <c r="X224">
        <f t="shared" si="194"/>
        <v>180.90002246986199</v>
      </c>
      <c r="Y224" s="9">
        <f t="shared" si="195"/>
        <v>354.5640440409295</v>
      </c>
      <c r="Z224" s="19">
        <f t="shared" si="203"/>
        <v>0.11621719582797806</v>
      </c>
    </row>
    <row r="225" spans="1:26" x14ac:dyDescent="0.25">
      <c r="A225" s="13" t="str">
        <f>'rockfish release'!A224</f>
        <v>SE</v>
      </c>
      <c r="B225" s="13">
        <f>'rockfish release'!B224</f>
        <v>2010</v>
      </c>
      <c r="C225" s="13" t="str">
        <f>'rockfish release'!C224</f>
        <v>NSEI</v>
      </c>
      <c r="D225">
        <f>'rockfish release'!D224</f>
        <v>1607</v>
      </c>
      <c r="E225">
        <f>[1]logbook_release_forR!$E391</f>
        <v>1074</v>
      </c>
      <c r="F225" s="13">
        <f>IF([3]species_comp_Region1_forR!$G146&gt;49,[3]species_comp_Region1_forR!$AD146,[3]species_comp_Region1_forR!$AF146)</f>
        <v>0.83190394499999998</v>
      </c>
      <c r="G225" s="13">
        <f>IF([3]species_comp_Region1_forR!$G146&gt;49,[3]species_comp_Region1_forR!$AE146,[3]species_comp_Region1_forR!$AG146)</f>
        <v>2.40275E-4</v>
      </c>
      <c r="H225" s="10">
        <f t="shared" si="189"/>
        <v>893.46483692999993</v>
      </c>
      <c r="I225" s="8">
        <f t="shared" si="196"/>
        <v>277.1514459</v>
      </c>
      <c r="J225">
        <f t="shared" si="190"/>
        <v>16.647866106501457</v>
      </c>
      <c r="K225" s="9">
        <f t="shared" si="191"/>
        <v>32.629817568742858</v>
      </c>
      <c r="M225" s="2">
        <f>'rockfish release'!O224</f>
        <v>2312.854754129015</v>
      </c>
      <c r="N225">
        <f>'rockfish release'!P224</f>
        <v>1197642.867369418</v>
      </c>
      <c r="O225" s="13">
        <f>IF([3]species_comp_Region1_forR!$D168&gt;49,[3]species_comp_Region1_forR!$N168,[3]species_comp_Region1_forR!$P168)</f>
        <v>0.20293398500000001</v>
      </c>
      <c r="P225" s="13">
        <f>IF([3]species_comp_Region1_forR!$D168&gt;49,[3]species_comp_Region1_forR!$O168,[3]species_comp_Region1_forR!$Q168)</f>
        <v>3.9645000000000001E-4</v>
      </c>
      <c r="Q225" s="18">
        <f t="shared" si="186"/>
        <v>469.35683198159626</v>
      </c>
      <c r="R225" s="83">
        <f t="shared" si="202"/>
        <v>50967.49413476784</v>
      </c>
      <c r="S225">
        <f t="shared" si="192"/>
        <v>225.75981514602603</v>
      </c>
      <c r="T225" s="9">
        <f t="shared" si="193"/>
        <v>442.48923768621103</v>
      </c>
      <c r="V225" s="18">
        <f t="shared" si="187"/>
        <v>1362.8216689115961</v>
      </c>
      <c r="W225" s="50">
        <f t="shared" si="188"/>
        <v>51244.645580667842</v>
      </c>
      <c r="X225">
        <f t="shared" si="194"/>
        <v>226.37280221057441</v>
      </c>
      <c r="Y225" s="9">
        <f t="shared" si="195"/>
        <v>443.6906923327258</v>
      </c>
      <c r="Z225" s="19">
        <f t="shared" si="203"/>
        <v>0.16610596043087925</v>
      </c>
    </row>
    <row r="226" spans="1:26" x14ac:dyDescent="0.25">
      <c r="A226" s="13" t="str">
        <f>'rockfish release'!A225</f>
        <v>SE</v>
      </c>
      <c r="B226" s="13">
        <f>'rockfish release'!B225</f>
        <v>2011</v>
      </c>
      <c r="C226" s="13" t="str">
        <f>'rockfish release'!C225</f>
        <v>NSEI</v>
      </c>
      <c r="D226">
        <f>'rockfish release'!D225</f>
        <v>1442</v>
      </c>
      <c r="E226">
        <f>[1]logbook_release_forR!$E392</f>
        <v>1013</v>
      </c>
      <c r="F226" s="13">
        <f>IF([3]species_comp_Region1_forR!$G147&gt;49,[3]species_comp_Region1_forR!$AD147,[3]species_comp_Region1_forR!$AF147)</f>
        <v>0.93116634799999998</v>
      </c>
      <c r="G226" s="13">
        <f>IF([3]species_comp_Region1_forR!$G147&gt;49,[3]species_comp_Region1_forR!$AE147,[3]species_comp_Region1_forR!$AG147)</f>
        <v>1.22788E-4</v>
      </c>
      <c r="H226" s="10">
        <f t="shared" si="189"/>
        <v>943.27151052399995</v>
      </c>
      <c r="I226" s="8">
        <f t="shared" si="196"/>
        <v>126.001239172</v>
      </c>
      <c r="J226">
        <f t="shared" si="190"/>
        <v>11.225027357294056</v>
      </c>
      <c r="K226" s="9">
        <f t="shared" si="191"/>
        <v>22.00105362029635</v>
      </c>
      <c r="M226" s="2">
        <f>'rockfish release'!O225</f>
        <v>1731.915900131406</v>
      </c>
      <c r="N226">
        <f>'rockfish release'!P225</f>
        <v>874226.18574345601</v>
      </c>
      <c r="O226" s="13">
        <f>IF([3]species_comp_Region1_forR!$D169&gt;49,[3]species_comp_Region1_forR!$N169,[3]species_comp_Region1_forR!$P169)</f>
        <v>0.20689655200000001</v>
      </c>
      <c r="P226" s="13">
        <f>IF([3]species_comp_Region1_forR!$D169&gt;49,[3]species_comp_Region1_forR!$O169,[3]species_comp_Region1_forR!$Q169)</f>
        <v>4.7288300000000001E-4</v>
      </c>
      <c r="Q226" s="18">
        <f t="shared" si="186"/>
        <v>358.32742809116428</v>
      </c>
      <c r="R226" s="83">
        <f t="shared" si="202"/>
        <v>38427.307604299858</v>
      </c>
      <c r="S226">
        <f t="shared" si="192"/>
        <v>196.02884380697617</v>
      </c>
      <c r="T226" s="9">
        <f t="shared" si="193"/>
        <v>384.21653386167327</v>
      </c>
      <c r="V226" s="18">
        <f t="shared" si="187"/>
        <v>1301.5989386151641</v>
      </c>
      <c r="W226" s="50">
        <f t="shared" si="188"/>
        <v>38553.308843471859</v>
      </c>
      <c r="X226">
        <f t="shared" si="194"/>
        <v>196.34996522401491</v>
      </c>
      <c r="Y226" s="9">
        <f t="shared" si="195"/>
        <v>384.84593183906924</v>
      </c>
      <c r="Z226" s="19">
        <f t="shared" si="203"/>
        <v>0.15085289285263356</v>
      </c>
    </row>
    <row r="227" spans="1:26" x14ac:dyDescent="0.25">
      <c r="A227" s="13" t="str">
        <f>'rockfish release'!A226</f>
        <v>SE</v>
      </c>
      <c r="B227" s="13">
        <f>'rockfish release'!B226</f>
        <v>2012</v>
      </c>
      <c r="C227" s="13" t="str">
        <f>'rockfish release'!C226</f>
        <v>NSEI</v>
      </c>
      <c r="D227">
        <f>'rockfish release'!D226</f>
        <v>1202</v>
      </c>
      <c r="E227">
        <f>[1]logbook_release_forR!$E393</f>
        <v>653</v>
      </c>
      <c r="F227" s="13">
        <f>IF([3]species_comp_Region1_forR!$G148&gt;49,[3]species_comp_Region1_forR!$AD148,[3]species_comp_Region1_forR!$AF148)</f>
        <v>0.86212914500000004</v>
      </c>
      <c r="G227" s="13">
        <f>IF([3]species_comp_Region1_forR!$G148&gt;49,[3]species_comp_Region1_forR!$AE148,[3]species_comp_Region1_forR!$AG148)</f>
        <v>2.0780199999999999E-4</v>
      </c>
      <c r="H227" s="10">
        <f t="shared" si="189"/>
        <v>562.97033168500002</v>
      </c>
      <c r="I227" s="8">
        <f t="shared" si="196"/>
        <v>88.608643017999995</v>
      </c>
      <c r="J227">
        <f t="shared" si="190"/>
        <v>9.4132164013157578</v>
      </c>
      <c r="K227" s="9">
        <f t="shared" si="191"/>
        <v>18.449904146578884</v>
      </c>
      <c r="M227" s="2">
        <f>'rockfish release'!O226</f>
        <v>2392.910119047619</v>
      </c>
      <c r="N227">
        <f>'rockfish release'!P226</f>
        <v>3409167.6191169489</v>
      </c>
      <c r="O227" s="13">
        <f>IF([3]species_comp_Region1_forR!$D170&gt;49,[3]species_comp_Region1_forR!$N170,[3]species_comp_Region1_forR!$P170)</f>
        <v>0.34630350199999999</v>
      </c>
      <c r="P227" s="13">
        <f>IF([3]species_comp_Region1_forR!$D170&gt;49,[3]species_comp_Region1_forR!$O170,[3]species_comp_Region1_forR!$Q170)</f>
        <v>4.4128100000000002E-4</v>
      </c>
      <c r="Q227" s="18">
        <f t="shared" si="186"/>
        <v>828.67315419742738</v>
      </c>
      <c r="R227" s="83">
        <f t="shared" si="202"/>
        <v>409870.6120630831</v>
      </c>
      <c r="S227">
        <f t="shared" si="192"/>
        <v>640.2113807666052</v>
      </c>
      <c r="T227" s="9">
        <f t="shared" si="193"/>
        <v>1254.8143063025461</v>
      </c>
      <c r="V227" s="18">
        <f t="shared" si="187"/>
        <v>1391.6434858824273</v>
      </c>
      <c r="W227" s="50">
        <f t="shared" si="188"/>
        <v>409959.2207061011</v>
      </c>
      <c r="X227">
        <f t="shared" si="194"/>
        <v>640.28057967277209</v>
      </c>
      <c r="Y227" s="9">
        <f t="shared" si="195"/>
        <v>1254.9499361586334</v>
      </c>
      <c r="Z227" s="19">
        <f t="shared" si="203"/>
        <v>0.46008951729959524</v>
      </c>
    </row>
    <row r="228" spans="1:26" x14ac:dyDescent="0.25">
      <c r="A228" s="13" t="str">
        <f>'rockfish release'!A227</f>
        <v>SE</v>
      </c>
      <c r="B228" s="13">
        <f>'rockfish release'!B227</f>
        <v>2013</v>
      </c>
      <c r="C228" s="13" t="str">
        <f>'rockfish release'!C227</f>
        <v>NSEI</v>
      </c>
      <c r="D228">
        <f>'rockfish release'!D227</f>
        <v>940</v>
      </c>
      <c r="E228">
        <f>[1]logbook_release_forR!$E394</f>
        <v>659</v>
      </c>
      <c r="F228" s="13">
        <f>IF([3]species_comp_Region1_forR!$G149&gt;49,[3]species_comp_Region1_forR!$AD149,[3]species_comp_Region1_forR!$AF149)</f>
        <v>0.75684379999999996</v>
      </c>
      <c r="G228" s="13">
        <f>IF([3]species_comp_Region1_forR!$G149&gt;49,[3]species_comp_Region1_forR!$AE149,[3]species_comp_Region1_forR!$AG149)</f>
        <v>2.9682500000000002E-4</v>
      </c>
      <c r="H228" s="10">
        <f t="shared" si="189"/>
        <v>498.76006419999999</v>
      </c>
      <c r="I228" s="8">
        <f t="shared" si="196"/>
        <v>128.90545782500001</v>
      </c>
      <c r="J228">
        <f t="shared" si="190"/>
        <v>11.353653941573171</v>
      </c>
      <c r="K228" s="9">
        <f t="shared" si="191"/>
        <v>22.253161725483416</v>
      </c>
      <c r="M228" s="2">
        <f>'rockfish release'!O227</f>
        <v>1650.4613250086713</v>
      </c>
      <c r="N228">
        <f>'rockfish release'!P227</f>
        <v>967135.27460771427</v>
      </c>
      <c r="O228" s="13">
        <f>IF([3]species_comp_Region1_forR!$D171&gt;49,[3]species_comp_Region1_forR!$N171,[3]species_comp_Region1_forR!$P171)</f>
        <v>0.368260427</v>
      </c>
      <c r="P228" s="13">
        <f>IF([3]species_comp_Region1_forR!$D171&gt;49,[3]species_comp_Region1_forR!$O171,[3]species_comp_Region1_forR!$Q171)</f>
        <v>2.3690899999999999E-4</v>
      </c>
      <c r="Q228" s="18">
        <f t="shared" si="186"/>
        <v>607.79959229467909</v>
      </c>
      <c r="R228" s="83">
        <f t="shared" si="202"/>
        <v>131574.99038732518</v>
      </c>
      <c r="S228">
        <f t="shared" si="192"/>
        <v>362.73267069196453</v>
      </c>
      <c r="T228" s="9">
        <f t="shared" si="193"/>
        <v>710.95603455625042</v>
      </c>
      <c r="V228" s="18">
        <f t="shared" si="187"/>
        <v>1106.5596564946791</v>
      </c>
      <c r="W228" s="50">
        <f t="shared" si="188"/>
        <v>131703.89584515017</v>
      </c>
      <c r="X228">
        <f t="shared" si="194"/>
        <v>362.91031377621408</v>
      </c>
      <c r="Y228" s="9">
        <f t="shared" si="195"/>
        <v>711.30421500137959</v>
      </c>
      <c r="Z228" s="19">
        <f t="shared" si="203"/>
        <v>0.32796271908721908</v>
      </c>
    </row>
    <row r="229" spans="1:26" x14ac:dyDescent="0.25">
      <c r="A229" s="13" t="str">
        <f>'rockfish release'!A228</f>
        <v>SE</v>
      </c>
      <c r="B229" s="13">
        <f>'rockfish release'!B228</f>
        <v>2014</v>
      </c>
      <c r="C229" s="13" t="str">
        <f>'rockfish release'!C228</f>
        <v>NSEI</v>
      </c>
      <c r="D229">
        <f>'rockfish release'!D228</f>
        <v>1454</v>
      </c>
      <c r="E229">
        <f>[1]logbook_release_forR!$E395</f>
        <v>1026</v>
      </c>
      <c r="F229" s="13">
        <f>IF([3]species_comp_Region1_forR!$G150&gt;49,[3]species_comp_Region1_forR!$AD150,[3]species_comp_Region1_forR!$AF150)</f>
        <v>0.70642201800000004</v>
      </c>
      <c r="G229" s="13">
        <f>IF([3]species_comp_Region1_forR!$G150&gt;49,[3]species_comp_Region1_forR!$AE150,[3]species_comp_Region1_forR!$AG150)</f>
        <v>2.7216499999999999E-4</v>
      </c>
      <c r="H229" s="10">
        <f t="shared" si="189"/>
        <v>724.78899046800007</v>
      </c>
      <c r="I229" s="8">
        <f t="shared" si="196"/>
        <v>286.50156354000001</v>
      </c>
      <c r="J229">
        <f t="shared" si="190"/>
        <v>16.926357066421588</v>
      </c>
      <c r="K229" s="9">
        <f t="shared" si="191"/>
        <v>33.175659850186314</v>
      </c>
      <c r="M229" s="2">
        <f>'rockfish release'!O228</f>
        <v>1367.7182048605932</v>
      </c>
      <c r="N229">
        <f>'rockfish release'!P228</f>
        <v>1884001.5970322466</v>
      </c>
      <c r="O229" s="13">
        <f>IF([3]species_comp_Region1_forR!$D172&gt;49,[3]species_comp_Region1_forR!$N172,[3]species_comp_Region1_forR!$P172)</f>
        <v>0.29830810299999999</v>
      </c>
      <c r="P229" s="13">
        <f>IF([3]species_comp_Region1_forR!$D172&gt;49,[3]species_comp_Region1_forR!$O172,[3]species_comp_Region1_forR!$Q172)</f>
        <v>1.8656E-4</v>
      </c>
      <c r="Q229" s="18">
        <f t="shared" si="186"/>
        <v>408.00142313052896</v>
      </c>
      <c r="R229" s="83">
        <f t="shared" si="202"/>
        <v>167650.5244287269</v>
      </c>
      <c r="S229">
        <f t="shared" si="192"/>
        <v>409.45149215594137</v>
      </c>
      <c r="T229" s="9">
        <f t="shared" si="193"/>
        <v>802.5249246256451</v>
      </c>
      <c r="V229" s="18">
        <f t="shared" si="187"/>
        <v>1132.7904135985291</v>
      </c>
      <c r="W229" s="50">
        <f t="shared" si="188"/>
        <v>167937.02599226689</v>
      </c>
      <c r="X229">
        <f t="shared" si="194"/>
        <v>409.80120301466525</v>
      </c>
      <c r="Y229" s="9">
        <f t="shared" si="195"/>
        <v>803.21035790874384</v>
      </c>
      <c r="Z229" s="19">
        <f t="shared" si="203"/>
        <v>0.36176259800155974</v>
      </c>
    </row>
    <row r="230" spans="1:26" x14ac:dyDescent="0.25">
      <c r="A230" s="13" t="str">
        <f>'rockfish release'!A229</f>
        <v>SE</v>
      </c>
      <c r="B230" s="13">
        <f>'rockfish release'!B229</f>
        <v>2015</v>
      </c>
      <c r="C230" s="13" t="str">
        <f>'rockfish release'!C229</f>
        <v>NSEI</v>
      </c>
      <c r="D230">
        <f>'rockfish release'!D229</f>
        <v>1252</v>
      </c>
      <c r="E230">
        <f>[1]logbook_release_forR!$E396</f>
        <v>848</v>
      </c>
      <c r="F230" s="13">
        <f>IF([3]species_comp_Region1_forR!$G151&gt;49,[3]species_comp_Region1_forR!$AD151,[3]species_comp_Region1_forR!$AF151)</f>
        <v>0.80268199200000001</v>
      </c>
      <c r="G230" s="13">
        <f>IF([3]species_comp_Region1_forR!$G151&gt;49,[3]species_comp_Region1_forR!$AE151,[3]species_comp_Region1_forR!$AG151)</f>
        <v>1.5185400000000001E-4</v>
      </c>
      <c r="H230" s="10">
        <f t="shared" si="189"/>
        <v>680.67432921600005</v>
      </c>
      <c r="I230" s="8">
        <f t="shared" si="196"/>
        <v>109.19881881600001</v>
      </c>
      <c r="J230">
        <f t="shared" si="190"/>
        <v>10.449823865309884</v>
      </c>
      <c r="K230" s="9">
        <f t="shared" si="191"/>
        <v>20.481654776007375</v>
      </c>
      <c r="M230" s="2">
        <f>'rockfish release'!O229</f>
        <v>1286.3276064956458</v>
      </c>
      <c r="N230">
        <f>'rockfish release'!P229</f>
        <v>807027.48868769652</v>
      </c>
      <c r="O230" s="13">
        <f>IF([3]species_comp_Region1_forR!$D173&gt;49,[3]species_comp_Region1_forR!$N173,[3]species_comp_Region1_forR!$P173)</f>
        <v>0.25740131599999999</v>
      </c>
      <c r="P230" s="13">
        <f>IF([3]species_comp_Region1_forR!$D173&gt;49,[3]species_comp_Region1_forR!$O173,[3]species_comp_Region1_forR!$Q173)</f>
        <v>1.57322E-4</v>
      </c>
      <c r="Q230" s="18">
        <f t="shared" si="186"/>
        <v>331.10241871910938</v>
      </c>
      <c r="R230" s="83">
        <f t="shared" si="202"/>
        <v>53603.307212957501</v>
      </c>
      <c r="S230">
        <f t="shared" si="192"/>
        <v>231.52388043775852</v>
      </c>
      <c r="T230" s="9">
        <f t="shared" si="193"/>
        <v>453.7868056580067</v>
      </c>
      <c r="V230" s="18">
        <f t="shared" si="187"/>
        <v>1011.7767479351094</v>
      </c>
      <c r="W230" s="50">
        <f t="shared" si="188"/>
        <v>53712.506031773504</v>
      </c>
      <c r="X230">
        <f t="shared" si="194"/>
        <v>231.75958670953293</v>
      </c>
      <c r="Y230" s="9">
        <f t="shared" si="195"/>
        <v>454.24878995068451</v>
      </c>
      <c r="Z230" s="19">
        <f t="shared" si="203"/>
        <v>0.22906198149198512</v>
      </c>
    </row>
    <row r="231" spans="1:26" x14ac:dyDescent="0.25">
      <c r="A231" s="13" t="str">
        <f>'rockfish release'!A230</f>
        <v>SE</v>
      </c>
      <c r="B231" s="13">
        <f>'rockfish release'!B230</f>
        <v>2016</v>
      </c>
      <c r="C231" s="13" t="str">
        <f>'rockfish release'!C230</f>
        <v>NSEI</v>
      </c>
      <c r="D231">
        <f>'rockfish release'!D230</f>
        <v>1537</v>
      </c>
      <c r="E231">
        <f>[1]logbook_release_forR!$E397</f>
        <v>983</v>
      </c>
      <c r="F231" s="13">
        <f>IF([3]species_comp_Region1_forR!$G152&gt;49,[3]species_comp_Region1_forR!$AD152,[3]species_comp_Region1_forR!$AF152)</f>
        <v>0.51254953800000003</v>
      </c>
      <c r="G231" s="13">
        <f>IF([3]species_comp_Region1_forR!$G152&gt;49,[3]species_comp_Region1_forR!$AE152,[3]species_comp_Region1_forR!$AG152)</f>
        <v>3.3048000000000002E-4</v>
      </c>
      <c r="H231" s="10">
        <f t="shared" si="189"/>
        <v>503.83619585400004</v>
      </c>
      <c r="I231" s="8">
        <f t="shared" si="196"/>
        <v>319.33918872000004</v>
      </c>
      <c r="J231">
        <f t="shared" si="190"/>
        <v>17.870064037937862</v>
      </c>
      <c r="K231" s="9">
        <f t="shared" si="191"/>
        <v>35.025325514358208</v>
      </c>
      <c r="M231" s="2">
        <f>'rockfish release'!O230</f>
        <v>1900.1187857457103</v>
      </c>
      <c r="N231">
        <f>'rockfish release'!P230</f>
        <v>2125067.1913722819</v>
      </c>
      <c r="O231" s="13">
        <f>IF([3]species_comp_Region1_forR!$D174&gt;49,[3]species_comp_Region1_forR!$N174,[3]species_comp_Region1_forR!$P174)</f>
        <v>0.152555301</v>
      </c>
      <c r="P231" s="13">
        <f>IF([3]species_comp_Region1_forR!$D174&gt;49,[3]species_comp_Region1_forR!$O174,[3]species_comp_Region1_forR!$Q174)</f>
        <v>9.87E-5</v>
      </c>
      <c r="Q231" s="18">
        <f t="shared" si="186"/>
        <v>289.87319329519136</v>
      </c>
      <c r="R231" s="83">
        <f t="shared" si="202"/>
        <v>49603.550883548174</v>
      </c>
      <c r="S231">
        <f t="shared" si="192"/>
        <v>222.71854633942854</v>
      </c>
      <c r="T231" s="9">
        <f t="shared" si="193"/>
        <v>436.52835082527992</v>
      </c>
      <c r="V231" s="18">
        <f t="shared" si="187"/>
        <v>793.70938914919134</v>
      </c>
      <c r="W231" s="50">
        <f t="shared" si="188"/>
        <v>49922.890072268172</v>
      </c>
      <c r="X231">
        <f t="shared" si="194"/>
        <v>223.43430818087936</v>
      </c>
      <c r="Y231" s="9">
        <f t="shared" si="195"/>
        <v>437.9312440345235</v>
      </c>
      <c r="Z231" s="19">
        <f t="shared" si="203"/>
        <v>0.28150644459477475</v>
      </c>
    </row>
    <row r="232" spans="1:26" x14ac:dyDescent="0.25">
      <c r="A232" s="13" t="str">
        <f>'rockfish release'!A231</f>
        <v>SE</v>
      </c>
      <c r="B232" s="13">
        <f>'rockfish release'!B231</f>
        <v>2017</v>
      </c>
      <c r="C232" s="13" t="str">
        <f>'rockfish release'!C231</f>
        <v>NSEI</v>
      </c>
      <c r="D232">
        <f>'rockfish release'!D231</f>
        <v>1943</v>
      </c>
      <c r="E232">
        <f>[1]logbook_release_forR!$E398</f>
        <v>1191</v>
      </c>
      <c r="F232" s="13">
        <f>IF([3]species_comp_Region1_forR!$G153&gt;49,[3]species_comp_Region1_forR!$AD153,[3]species_comp_Region1_forR!$AF153)</f>
        <v>0.39860748499999998</v>
      </c>
      <c r="G232" s="13">
        <f>IF([3]species_comp_Region1_forR!$G153&gt;49,[3]species_comp_Region1_forR!$AE153,[3]species_comp_Region1_forR!$AG153)</f>
        <v>2.08815E-4</v>
      </c>
      <c r="H232" s="10">
        <f t="shared" si="189"/>
        <v>474.74151463499999</v>
      </c>
      <c r="I232" s="8">
        <f t="shared" si="196"/>
        <v>296.20011001500001</v>
      </c>
      <c r="J232">
        <f t="shared" si="190"/>
        <v>17.210465130698822</v>
      </c>
      <c r="K232" s="9">
        <f t="shared" si="191"/>
        <v>33.732511656169692</v>
      </c>
      <c r="M232" s="2">
        <f>'rockfish release'!O231</f>
        <v>3475.217154627042</v>
      </c>
      <c r="N232">
        <f>'rockfish release'!P231</f>
        <v>5155138.9606057033</v>
      </c>
      <c r="O232" s="13">
        <f>IF([3]species_comp_Region1_forR!$D175&gt;49,[3]species_comp_Region1_forR!$N175,[3]species_comp_Region1_forR!$P175)</f>
        <v>0.27392449499999999</v>
      </c>
      <c r="P232" s="13">
        <f>IF([3]species_comp_Region1_forR!$D175&gt;49,[3]species_comp_Region1_forR!$O175,[3]species_comp_Region1_forR!$Q175)</f>
        <v>1.74771E-4</v>
      </c>
      <c r="Q232" s="18">
        <f t="shared" si="186"/>
        <v>951.94710409654931</v>
      </c>
      <c r="R232" s="83">
        <f t="shared" si="202"/>
        <v>388023.70319400524</v>
      </c>
      <c r="S232">
        <f t="shared" si="192"/>
        <v>622.91548639763744</v>
      </c>
      <c r="T232" s="9">
        <f t="shared" si="193"/>
        <v>1220.9143533393694</v>
      </c>
      <c r="V232" s="18">
        <f t="shared" si="187"/>
        <v>1426.6886187315492</v>
      </c>
      <c r="W232" s="50">
        <f t="shared" si="188"/>
        <v>388319.90330402023</v>
      </c>
      <c r="X232">
        <f t="shared" si="194"/>
        <v>623.15319408955952</v>
      </c>
      <c r="Y232" s="9">
        <f t="shared" si="195"/>
        <v>1221.3802604155367</v>
      </c>
      <c r="Z232" s="19">
        <f t="shared" si="203"/>
        <v>0.43678290126376501</v>
      </c>
    </row>
    <row r="233" spans="1:26" x14ac:dyDescent="0.25">
      <c r="A233" s="13" t="str">
        <f>'rockfish release'!A232</f>
        <v>SE</v>
      </c>
      <c r="B233" s="13">
        <f>'rockfish release'!B232</f>
        <v>2018</v>
      </c>
      <c r="C233" s="13" t="str">
        <f>'rockfish release'!C232</f>
        <v>NSEI</v>
      </c>
      <c r="D233">
        <f>'rockfish release'!D232</f>
        <v>3774</v>
      </c>
      <c r="E233">
        <f>[1]logbook_release_forR!$E399</f>
        <v>1671</v>
      </c>
      <c r="F233" s="13">
        <f>IF([3]species_comp_Region1_forR!$G154&gt;49,[3]species_comp_Region1_forR!$AD154,[3]species_comp_Region1_forR!$AF154)</f>
        <v>0.262548263</v>
      </c>
      <c r="G233" s="13">
        <f>IF([3]species_comp_Region1_forR!$G154&gt;49,[3]species_comp_Region1_forR!$AE154,[3]species_comp_Region1_forR!$AG154)</f>
        <v>8.3100000000000001E-5</v>
      </c>
      <c r="H233" s="10">
        <f t="shared" si="189"/>
        <v>438.71814747299999</v>
      </c>
      <c r="I233" s="8">
        <f t="shared" si="196"/>
        <v>232.03522710000001</v>
      </c>
      <c r="J233">
        <f t="shared" si="190"/>
        <v>15.232702554044703</v>
      </c>
      <c r="K233" s="9">
        <f t="shared" si="191"/>
        <v>29.856097005927619</v>
      </c>
      <c r="M233" s="2">
        <f>'rockfish release'!O232</f>
        <v>8251.0551415797327</v>
      </c>
      <c r="N233">
        <f>'rockfish release'!P232</f>
        <v>44703940.975887701</v>
      </c>
      <c r="O233" s="13">
        <f>IF([3]species_comp_Region1_forR!$D176&gt;49,[3]species_comp_Region1_forR!$N176,[3]species_comp_Region1_forR!$P176)</f>
        <v>0.18615751799999999</v>
      </c>
      <c r="P233" s="13">
        <f>IF([3]species_comp_Region1_forR!$D176&gt;49,[3]species_comp_Region1_forR!$O176,[3]species_comp_Region1_forR!$Q176)</f>
        <v>1.20623E-4</v>
      </c>
      <c r="Q233" s="18">
        <f t="shared" ref="Q233:Q234" si="204">M233*O233</f>
        <v>1535.9959460376215</v>
      </c>
      <c r="R233" s="83">
        <f t="shared" ref="R233:R234" si="205">(M233^2)*P233+(O233^2)*N233-(P233*N233)</f>
        <v>1552017.8340579122</v>
      </c>
      <c r="S233">
        <f t="shared" ref="S233:S234" si="206">SQRT(R233)</f>
        <v>1245.8000778848557</v>
      </c>
      <c r="T233" s="9">
        <f t="shared" ref="T233:T234" si="207">(1.96*S233)</f>
        <v>2441.768152654317</v>
      </c>
      <c r="V233" s="18">
        <f t="shared" ref="V233:V234" si="208">Q233+H233</f>
        <v>1974.7140935106215</v>
      </c>
      <c r="W233" s="50">
        <f t="shared" ref="W233:W234" si="209">R233+I233</f>
        <v>1552249.8692850121</v>
      </c>
      <c r="X233">
        <f t="shared" ref="X233:X234" si="210">SQRT(W233)</f>
        <v>1245.8932013960957</v>
      </c>
      <c r="Y233" s="9">
        <f t="shared" ref="Y233:Y234" si="211">(1.96*X233)</f>
        <v>2441.9506747363475</v>
      </c>
      <c r="Z233" s="19">
        <f t="shared" si="203"/>
        <v>0.63092333492245589</v>
      </c>
    </row>
    <row r="234" spans="1:26" x14ac:dyDescent="0.25">
      <c r="A234" s="13" t="str">
        <f>'rockfish release'!A233</f>
        <v>SE</v>
      </c>
      <c r="B234" s="13">
        <f>'rockfish release'!B233</f>
        <v>2019</v>
      </c>
      <c r="C234" s="13" t="str">
        <f>'rockfish release'!C233</f>
        <v>NSEI</v>
      </c>
      <c r="D234">
        <f>'rockfish release'!D233</f>
        <v>5817</v>
      </c>
      <c r="E234">
        <f>[1]logbook_release_forR!$E400</f>
        <v>2996</v>
      </c>
      <c r="F234">
        <v>0.26164331692540704</v>
      </c>
      <c r="G234">
        <v>7.3176549861241682E-5</v>
      </c>
      <c r="H234" s="10">
        <f t="shared" ref="H234" si="212">E234*F234</f>
        <v>783.88337750851952</v>
      </c>
      <c r="I234" s="8">
        <f t="shared" ref="I234" si="213">(E234^2)*G234</f>
        <v>656.83388237930308</v>
      </c>
      <c r="J234">
        <f t="shared" ref="J234" si="214">SQRT(I234)</f>
        <v>25.628770598280813</v>
      </c>
      <c r="K234" s="9">
        <f t="shared" ref="K234" si="215">(1.96*J234)</f>
        <v>50.232390372630391</v>
      </c>
      <c r="M234" s="2">
        <f>'rockfish release'!O233</f>
        <v>13496.763593776141</v>
      </c>
      <c r="N234">
        <f>'rockfish release'!P233</f>
        <v>92145960.902456507</v>
      </c>
      <c r="O234">
        <v>0.21815286624203822</v>
      </c>
      <c r="P234">
        <v>9.0580028248763466E-5</v>
      </c>
      <c r="Q234" s="18">
        <f t="shared" si="204"/>
        <v>2944.3576629734575</v>
      </c>
      <c r="R234" s="83">
        <f t="shared" si="205"/>
        <v>4393442.0103553981</v>
      </c>
      <c r="S234">
        <f t="shared" si="206"/>
        <v>2096.05391399062</v>
      </c>
      <c r="T234" s="9">
        <f t="shared" si="207"/>
        <v>4108.2656714216155</v>
      </c>
      <c r="V234" s="18">
        <f t="shared" si="208"/>
        <v>3728.2410404819771</v>
      </c>
      <c r="W234" s="50">
        <f t="shared" si="209"/>
        <v>4394098.8442377774</v>
      </c>
      <c r="X234">
        <f t="shared" si="210"/>
        <v>2096.210591576566</v>
      </c>
      <c r="Y234" s="9">
        <f t="shared" si="211"/>
        <v>4108.5727594900691</v>
      </c>
      <c r="Z234" s="19">
        <f t="shared" si="203"/>
        <v>0.56225189541542453</v>
      </c>
    </row>
    <row r="235" spans="1:26" x14ac:dyDescent="0.25">
      <c r="A235" s="13" t="str">
        <f>'rockfish release'!A234</f>
        <v>SE</v>
      </c>
      <c r="B235" s="13">
        <f>'rockfish release'!B234</f>
        <v>1999</v>
      </c>
      <c r="C235" s="13" t="str">
        <f>'rockfish release'!C234</f>
        <v>NSEO</v>
      </c>
      <c r="D235">
        <f>'rockfish release'!D234</f>
        <v>1134</v>
      </c>
      <c r="E235">
        <f>[1]logbook_release_forR!$E401</f>
        <v>898</v>
      </c>
      <c r="F235" s="37">
        <v>0.94497086500000005</v>
      </c>
      <c r="G235" s="37">
        <v>1.0541039999999999E-3</v>
      </c>
      <c r="H235" s="10">
        <f t="shared" si="189"/>
        <v>848.58383677000006</v>
      </c>
      <c r="I235" s="8">
        <f t="shared" si="196"/>
        <v>850.03368201599994</v>
      </c>
      <c r="J235">
        <f t="shared" si="190"/>
        <v>29.155337110313095</v>
      </c>
      <c r="K235" s="9">
        <f t="shared" si="191"/>
        <v>57.144460736213667</v>
      </c>
      <c r="M235" s="2">
        <f>'rockfish release'!O234</f>
        <v>722.83789538781252</v>
      </c>
      <c r="N235">
        <f>'rockfish release'!P234</f>
        <v>286195.98709423444</v>
      </c>
      <c r="O235" s="37">
        <v>0.60406434499999995</v>
      </c>
      <c r="P235" s="37">
        <v>2.2998472999999998E-2</v>
      </c>
      <c r="Q235" s="18">
        <f t="shared" si="186"/>
        <v>436.64059981861743</v>
      </c>
      <c r="R235" s="83">
        <f>(M235^2)*P235+(O235^2)*N235-(P235*N235)</f>
        <v>109865.62986991052</v>
      </c>
      <c r="S235">
        <f t="shared" si="192"/>
        <v>331.45984654239874</v>
      </c>
      <c r="T235" s="9">
        <f t="shared" si="193"/>
        <v>649.66129922310154</v>
      </c>
      <c r="V235" s="18">
        <f t="shared" si="187"/>
        <v>1285.2244365886174</v>
      </c>
      <c r="W235" s="50">
        <f t="shared" si="188"/>
        <v>110715.66355192653</v>
      </c>
      <c r="X235">
        <f t="shared" si="194"/>
        <v>332.73963327491742</v>
      </c>
      <c r="Y235" s="9">
        <f t="shared" si="195"/>
        <v>652.16968121883815</v>
      </c>
      <c r="Z235" s="19">
        <f t="shared" si="203"/>
        <v>0.2588961303584541</v>
      </c>
    </row>
    <row r="236" spans="1:26" x14ac:dyDescent="0.25">
      <c r="A236" s="13" t="str">
        <f>'rockfish release'!A235</f>
        <v>SE</v>
      </c>
      <c r="B236" s="13">
        <f>'rockfish release'!B235</f>
        <v>2000</v>
      </c>
      <c r="C236" s="13" t="str">
        <f>'rockfish release'!C235</f>
        <v>NSEO</v>
      </c>
      <c r="D236">
        <f>'rockfish release'!D235</f>
        <v>2094</v>
      </c>
      <c r="E236">
        <f>[1]logbook_release_forR!$E402</f>
        <v>1630</v>
      </c>
      <c r="F236" s="37">
        <v>0.94497086500000005</v>
      </c>
      <c r="G236" s="37">
        <v>1.0541039999999999E-3</v>
      </c>
      <c r="H236" s="10">
        <f t="shared" si="189"/>
        <v>1540.3025099500001</v>
      </c>
      <c r="I236" s="8">
        <f t="shared" si="196"/>
        <v>2800.6489176</v>
      </c>
      <c r="J236">
        <f t="shared" si="190"/>
        <v>52.921157561036019</v>
      </c>
      <c r="K236" s="9">
        <f t="shared" si="191"/>
        <v>103.72546881963059</v>
      </c>
      <c r="M236" s="2">
        <f>'rockfish release'!O235</f>
        <v>1334.7641560335796</v>
      </c>
      <c r="N236">
        <f>'rockfish release'!P235</f>
        <v>975867.34481299098</v>
      </c>
      <c r="O236" s="37">
        <v>0.60406434499999995</v>
      </c>
      <c r="P236" s="37">
        <v>2.2998472999999998E-2</v>
      </c>
      <c r="Q236" s="18">
        <f t="shared" si="186"/>
        <v>806.28343564390207</v>
      </c>
      <c r="R236" s="83">
        <f t="shared" ref="R236:R254" si="216">(M236^2)*P236+(O236^2)*N236-(P236*N236)</f>
        <v>374618.39208826661</v>
      </c>
      <c r="S236">
        <f t="shared" si="192"/>
        <v>612.06077483226011</v>
      </c>
      <c r="T236" s="9">
        <f t="shared" si="193"/>
        <v>1199.6391186712299</v>
      </c>
      <c r="V236" s="18">
        <f t="shared" si="187"/>
        <v>2346.5859455939021</v>
      </c>
      <c r="W236" s="50">
        <f t="shared" si="188"/>
        <v>377419.0410058666</v>
      </c>
      <c r="X236">
        <f t="shared" si="194"/>
        <v>614.34439934442844</v>
      </c>
      <c r="Y236" s="9">
        <f t="shared" si="195"/>
        <v>1204.1150227150797</v>
      </c>
      <c r="Z236" s="19">
        <f t="shared" si="203"/>
        <v>0.26180349392186564</v>
      </c>
    </row>
    <row r="237" spans="1:26" x14ac:dyDescent="0.25">
      <c r="A237" s="13" t="str">
        <f>'rockfish release'!A236</f>
        <v>SE</v>
      </c>
      <c r="B237" s="13">
        <f>'rockfish release'!B236</f>
        <v>2001</v>
      </c>
      <c r="C237" s="13" t="str">
        <f>'rockfish release'!C236</f>
        <v>NSEO</v>
      </c>
      <c r="D237">
        <f>'rockfish release'!D236</f>
        <v>1662</v>
      </c>
      <c r="E237">
        <f>[1]logbook_release_forR!$E403</f>
        <v>1292</v>
      </c>
      <c r="F237" s="37">
        <v>0.94497086500000005</v>
      </c>
      <c r="G237" s="37">
        <v>1.0541039999999999E-3</v>
      </c>
      <c r="H237" s="10">
        <f t="shared" si="189"/>
        <v>1220.9023575800002</v>
      </c>
      <c r="I237" s="8">
        <f t="shared" si="196"/>
        <v>1759.5778594559999</v>
      </c>
      <c r="J237">
        <f t="shared" si="190"/>
        <v>41.947322434882537</v>
      </c>
      <c r="K237" s="9">
        <f t="shared" si="191"/>
        <v>82.216751972369764</v>
      </c>
      <c r="M237" s="2">
        <f>'rockfish release'!O236</f>
        <v>1059.3973387429842</v>
      </c>
      <c r="N237">
        <f>'rockfish release'!P236</f>
        <v>614751.31977698032</v>
      </c>
      <c r="O237" s="37">
        <v>0.60406434499999995</v>
      </c>
      <c r="P237" s="37">
        <v>2.2998472999999998E-2</v>
      </c>
      <c r="Q237" s="18">
        <f t="shared" si="186"/>
        <v>639.94415952252382</v>
      </c>
      <c r="R237" s="83">
        <f t="shared" si="216"/>
        <v>235992.27105311622</v>
      </c>
      <c r="S237">
        <f t="shared" si="192"/>
        <v>485.79035710182251</v>
      </c>
      <c r="T237" s="9">
        <f t="shared" si="193"/>
        <v>952.14909991957211</v>
      </c>
      <c r="V237" s="18">
        <f t="shared" si="187"/>
        <v>1860.8465171025241</v>
      </c>
      <c r="W237" s="50">
        <f t="shared" si="188"/>
        <v>237751.84891257223</v>
      </c>
      <c r="X237">
        <f t="shared" si="194"/>
        <v>487.59804030837967</v>
      </c>
      <c r="Y237" s="9">
        <f t="shared" si="195"/>
        <v>955.69215900442418</v>
      </c>
      <c r="Z237" s="19">
        <f t="shared" si="203"/>
        <v>0.26203022969761414</v>
      </c>
    </row>
    <row r="238" spans="1:26" x14ac:dyDescent="0.25">
      <c r="A238" s="13" t="str">
        <f>'rockfish release'!A237</f>
        <v>SE</v>
      </c>
      <c r="B238" s="13">
        <f>'rockfish release'!B237</f>
        <v>2002</v>
      </c>
      <c r="C238" s="13" t="str">
        <f>'rockfish release'!C237</f>
        <v>NSEO</v>
      </c>
      <c r="D238">
        <f>'rockfish release'!D237</f>
        <v>2182</v>
      </c>
      <c r="E238">
        <f>[1]logbook_release_forR!$E404</f>
        <v>1802</v>
      </c>
      <c r="F238" s="37">
        <v>0.94497086500000005</v>
      </c>
      <c r="G238" s="37">
        <v>1.0541039999999999E-3</v>
      </c>
      <c r="H238" s="10">
        <f t="shared" si="189"/>
        <v>1702.8374987300001</v>
      </c>
      <c r="I238" s="8">
        <f t="shared" si="196"/>
        <v>3422.8907252159997</v>
      </c>
      <c r="J238">
        <f t="shared" si="190"/>
        <v>58.505476027599329</v>
      </c>
      <c r="K238" s="9">
        <f t="shared" si="191"/>
        <v>114.67073301409468</v>
      </c>
      <c r="M238" s="2">
        <f>'rockfish release'!O237</f>
        <v>1390.8573965927749</v>
      </c>
      <c r="N238">
        <f>'rockfish release'!P237</f>
        <v>1059612.135141521</v>
      </c>
      <c r="O238" s="37">
        <v>0.60406434499999995</v>
      </c>
      <c r="P238" s="37">
        <v>2.2998472999999998E-2</v>
      </c>
      <c r="Q238" s="18">
        <f t="shared" si="186"/>
        <v>840.16736226121975</v>
      </c>
      <c r="R238" s="83">
        <f t="shared" si="216"/>
        <v>406766.55122628447</v>
      </c>
      <c r="S238">
        <f t="shared" si="192"/>
        <v>637.78252659216412</v>
      </c>
      <c r="T238" s="9">
        <f t="shared" si="193"/>
        <v>1250.0537521206415</v>
      </c>
      <c r="V238" s="18">
        <f t="shared" si="187"/>
        <v>2543.0048609912201</v>
      </c>
      <c r="W238" s="50">
        <f t="shared" si="188"/>
        <v>410189.44195150048</v>
      </c>
      <c r="X238">
        <f t="shared" si="194"/>
        <v>640.4603359705427</v>
      </c>
      <c r="Y238" s="9">
        <f t="shared" si="195"/>
        <v>1255.3022585022636</v>
      </c>
      <c r="Z238" s="19">
        <f t="shared" si="203"/>
        <v>0.25185179383451989</v>
      </c>
    </row>
    <row r="239" spans="1:26" x14ac:dyDescent="0.25">
      <c r="A239" s="13" t="str">
        <f>'rockfish release'!A238</f>
        <v>SE</v>
      </c>
      <c r="B239" s="13">
        <f>'rockfish release'!B238</f>
        <v>2003</v>
      </c>
      <c r="C239" s="13" t="str">
        <f>'rockfish release'!C238</f>
        <v>NSEO</v>
      </c>
      <c r="D239">
        <f>'rockfish release'!D238</f>
        <v>2025</v>
      </c>
      <c r="E239">
        <f>[1]logbook_release_forR!$E405</f>
        <v>1623</v>
      </c>
      <c r="F239" s="37">
        <v>0.94497086500000005</v>
      </c>
      <c r="G239" s="37">
        <v>1.0541039999999999E-3</v>
      </c>
      <c r="H239" s="10">
        <f t="shared" si="189"/>
        <v>1533.6877138950001</v>
      </c>
      <c r="I239" s="8">
        <f t="shared" si="196"/>
        <v>2776.6459154159998</v>
      </c>
      <c r="J239">
        <f t="shared" si="190"/>
        <v>52.693888786234027</v>
      </c>
      <c r="K239" s="9">
        <f t="shared" si="191"/>
        <v>103.28002202101869</v>
      </c>
      <c r="M239" s="2">
        <f>'rockfish release'!O238</f>
        <v>1290.781956049665</v>
      </c>
      <c r="N239">
        <f>'rockfish release'!P238</f>
        <v>912614.75476477819</v>
      </c>
      <c r="O239" s="37">
        <v>0.60406434499999995</v>
      </c>
      <c r="P239" s="37">
        <v>2.2998472999999998E-2</v>
      </c>
      <c r="Q239" s="18">
        <f t="shared" si="186"/>
        <v>779.71535681895966</v>
      </c>
      <c r="R239" s="83">
        <f t="shared" si="216"/>
        <v>350336.82994231675</v>
      </c>
      <c r="S239">
        <f t="shared" si="192"/>
        <v>591.89258311142635</v>
      </c>
      <c r="T239" s="9">
        <f t="shared" si="193"/>
        <v>1160.1094628983956</v>
      </c>
      <c r="V239" s="18">
        <f t="shared" si="187"/>
        <v>2313.40307071396</v>
      </c>
      <c r="W239" s="50">
        <f t="shared" si="188"/>
        <v>353113.47585773276</v>
      </c>
      <c r="X239">
        <f t="shared" si="194"/>
        <v>594.23351963494349</v>
      </c>
      <c r="Y239" s="9">
        <f t="shared" si="195"/>
        <v>1164.6976984844891</v>
      </c>
      <c r="Z239" s="19">
        <f t="shared" si="203"/>
        <v>0.25686553595329664</v>
      </c>
    </row>
    <row r="240" spans="1:26" x14ac:dyDescent="0.25">
      <c r="A240" s="13" t="str">
        <f>'rockfish release'!A239</f>
        <v>SE</v>
      </c>
      <c r="B240" s="13">
        <f>'rockfish release'!B239</f>
        <v>2004</v>
      </c>
      <c r="C240" s="13" t="str">
        <f>'rockfish release'!C239</f>
        <v>NSEO</v>
      </c>
      <c r="D240">
        <f>'rockfish release'!D239</f>
        <v>2356</v>
      </c>
      <c r="E240">
        <f>[1]logbook_release_forR!$E406</f>
        <v>1928</v>
      </c>
      <c r="F240" s="37">
        <v>0.94497086500000005</v>
      </c>
      <c r="G240" s="37">
        <v>1.0541039999999999E-3</v>
      </c>
      <c r="H240" s="10">
        <f t="shared" si="189"/>
        <v>1821.90382772</v>
      </c>
      <c r="I240" s="8">
        <f t="shared" si="196"/>
        <v>3918.2985231359999</v>
      </c>
      <c r="J240">
        <f t="shared" si="190"/>
        <v>62.59631397403524</v>
      </c>
      <c r="K240" s="9">
        <f t="shared" si="191"/>
        <v>122.68877538910907</v>
      </c>
      <c r="M240" s="2">
        <f>'rockfish release'!O239</f>
        <v>1501.7690313348203</v>
      </c>
      <c r="N240">
        <f>'rockfish release'!P239</f>
        <v>1235344.2642046092</v>
      </c>
      <c r="O240" s="37">
        <v>0.60406434499999995</v>
      </c>
      <c r="P240" s="37">
        <v>2.2998472999999998E-2</v>
      </c>
      <c r="Q240" s="18">
        <f t="shared" si="186"/>
        <v>907.16512625455266</v>
      </c>
      <c r="R240" s="83">
        <f t="shared" si="216"/>
        <v>474227.03955779795</v>
      </c>
      <c r="S240">
        <f t="shared" si="192"/>
        <v>688.64144484470137</v>
      </c>
      <c r="T240" s="9">
        <f t="shared" si="193"/>
        <v>1349.7372318956147</v>
      </c>
      <c r="V240" s="18">
        <f t="shared" si="187"/>
        <v>2729.0689539745526</v>
      </c>
      <c r="W240" s="50">
        <f t="shared" si="188"/>
        <v>478145.33808093396</v>
      </c>
      <c r="X240">
        <f t="shared" si="194"/>
        <v>691.48054063793722</v>
      </c>
      <c r="Y240" s="9">
        <f t="shared" si="195"/>
        <v>1355.3018596503568</v>
      </c>
      <c r="Z240" s="19">
        <f t="shared" si="203"/>
        <v>0.25337598730544386</v>
      </c>
    </row>
    <row r="241" spans="1:26" x14ac:dyDescent="0.25">
      <c r="A241" s="13" t="str">
        <f>'rockfish release'!A240</f>
        <v>SE</v>
      </c>
      <c r="B241" s="13">
        <f>'rockfish release'!B240</f>
        <v>2005</v>
      </c>
      <c r="C241" s="13" t="str">
        <f>'rockfish release'!C240</f>
        <v>NSEO</v>
      </c>
      <c r="D241">
        <f>'rockfish release'!D240</f>
        <v>2502</v>
      </c>
      <c r="E241">
        <f>[1]logbook_release_forR!$E407</f>
        <v>2028</v>
      </c>
      <c r="F241" s="37">
        <v>0.94497086500000005</v>
      </c>
      <c r="G241" s="37">
        <v>1.0541039999999999E-3</v>
      </c>
      <c r="H241" s="10">
        <f t="shared" si="189"/>
        <v>1916.40091422</v>
      </c>
      <c r="I241" s="8">
        <f t="shared" si="196"/>
        <v>4335.3020655359996</v>
      </c>
      <c r="J241">
        <f t="shared" si="190"/>
        <v>65.84301075692089</v>
      </c>
      <c r="K241" s="9">
        <f t="shared" si="191"/>
        <v>129.05230108356494</v>
      </c>
      <c r="M241" s="2">
        <f>'rockfish release'!O240</f>
        <v>1594.8328168080307</v>
      </c>
      <c r="N241">
        <f>'rockfish release'!P240</f>
        <v>1393195.4312541455</v>
      </c>
      <c r="O241" s="37">
        <v>0.60406434499999995</v>
      </c>
      <c r="P241" s="37">
        <v>2.2998472999999998E-2</v>
      </c>
      <c r="Q241" s="18">
        <f t="shared" si="186"/>
        <v>963.38164086964798</v>
      </c>
      <c r="R241" s="83">
        <f t="shared" si="216"/>
        <v>534823.33956073108</v>
      </c>
      <c r="S241">
        <f t="shared" si="192"/>
        <v>731.31616935545128</v>
      </c>
      <c r="T241" s="9">
        <f t="shared" si="193"/>
        <v>1433.3796919366846</v>
      </c>
      <c r="V241" s="18">
        <f t="shared" si="187"/>
        <v>2879.7825550896478</v>
      </c>
      <c r="W241" s="50">
        <f t="shared" si="188"/>
        <v>539158.64162626711</v>
      </c>
      <c r="X241">
        <f t="shared" si="194"/>
        <v>734.27422781020107</v>
      </c>
      <c r="Y241" s="9">
        <f t="shared" si="195"/>
        <v>1439.177486507994</v>
      </c>
      <c r="Z241" s="19">
        <f t="shared" si="203"/>
        <v>0.25497558019179789</v>
      </c>
    </row>
    <row r="242" spans="1:26" x14ac:dyDescent="0.25">
      <c r="A242" s="13" t="str">
        <f>'rockfish release'!A241</f>
        <v>SE</v>
      </c>
      <c r="B242" s="13">
        <f>'rockfish release'!B241</f>
        <v>2006</v>
      </c>
      <c r="C242" s="13" t="str">
        <f>'rockfish release'!C241</f>
        <v>NSEO</v>
      </c>
      <c r="D242">
        <f>'rockfish release'!D241</f>
        <v>1591</v>
      </c>
      <c r="E242">
        <f>[1]logbook_release_forR!$E408</f>
        <v>1408</v>
      </c>
      <c r="F242" s="13">
        <f>IF([3]species_comp_Region1_forR!$G186&gt;49,[3]species_comp_Region1_forR!$AD186,[3]species_comp_Region1_forR!$AF186)</f>
        <v>0.95814977999999995</v>
      </c>
      <c r="G242" s="13">
        <f>IF([3]species_comp_Region1_forR!$G186&gt;49,[3]species_comp_Region1_forR!$AE186,[3]species_comp_Region1_forR!$AG186)</f>
        <v>8.8499999999999996E-5</v>
      </c>
      <c r="H242" s="10">
        <f t="shared" si="189"/>
        <v>1349.0748902399998</v>
      </c>
      <c r="I242" s="8">
        <f t="shared" si="196"/>
        <v>175.44806399999999</v>
      </c>
      <c r="J242">
        <f t="shared" si="190"/>
        <v>13.245680956447652</v>
      </c>
      <c r="K242" s="9">
        <f t="shared" si="191"/>
        <v>25.961534674637399</v>
      </c>
      <c r="M242" s="2">
        <f>'rockfish release'!O241</f>
        <v>1014.1402923827245</v>
      </c>
      <c r="N242">
        <f>'rockfish release'!P241</f>
        <v>563349.34041901969</v>
      </c>
      <c r="O242" s="13">
        <f>IF([3]species_comp_Region1_forR!$D208&gt;49,[3]species_comp_Region1_forR!$N208,[3]species_comp_Region1_forR!$P208)</f>
        <v>0.37878787899999999</v>
      </c>
      <c r="P242" s="13">
        <f>IF([3]species_comp_Region1_forR!$D208&gt;49,[3]species_comp_Region1_forR!$O208,[3]species_comp_Region1_forR!$Q208)</f>
        <v>3.620117E-3</v>
      </c>
      <c r="Q242" s="18">
        <f t="shared" si="186"/>
        <v>384.14405036009208</v>
      </c>
      <c r="R242" s="83">
        <f t="shared" si="216"/>
        <v>82513.337636496843</v>
      </c>
      <c r="S242">
        <f t="shared" si="192"/>
        <v>287.25134923355336</v>
      </c>
      <c r="T242" s="9">
        <f t="shared" si="193"/>
        <v>563.01264449776454</v>
      </c>
      <c r="V242" s="18">
        <f t="shared" si="187"/>
        <v>1733.2189406000919</v>
      </c>
      <c r="W242" s="50">
        <f t="shared" si="188"/>
        <v>82688.785700496839</v>
      </c>
      <c r="X242">
        <f t="shared" si="194"/>
        <v>287.55657825982149</v>
      </c>
      <c r="Y242" s="9">
        <f t="shared" si="195"/>
        <v>563.61089338925012</v>
      </c>
      <c r="Z242" s="19">
        <f t="shared" si="203"/>
        <v>0.16590897521594178</v>
      </c>
    </row>
    <row r="243" spans="1:26" x14ac:dyDescent="0.25">
      <c r="A243" s="13" t="str">
        <f>'rockfish release'!A242</f>
        <v>SE</v>
      </c>
      <c r="B243" s="13">
        <f>'rockfish release'!B242</f>
        <v>2007</v>
      </c>
      <c r="C243" s="13" t="str">
        <f>'rockfish release'!C242</f>
        <v>NSEO</v>
      </c>
      <c r="D243">
        <f>'rockfish release'!D242</f>
        <v>1002</v>
      </c>
      <c r="E243">
        <f>[1]logbook_release_forR!$E409</f>
        <v>823</v>
      </c>
      <c r="F243" s="13">
        <f>IF([3]species_comp_Region1_forR!$G187&gt;49,[3]species_comp_Region1_forR!$AD187,[3]species_comp_Region1_forR!$AF187)</f>
        <v>0.97456765000000001</v>
      </c>
      <c r="G243" s="13">
        <f>IF([3]species_comp_Region1_forR!$G187&gt;49,[3]species_comp_Region1_forR!$AE187,[3]species_comp_Region1_forR!$AG187)</f>
        <v>2.5199999999999999E-5</v>
      </c>
      <c r="H243" s="10">
        <f t="shared" si="189"/>
        <v>802.06917595000004</v>
      </c>
      <c r="I243" s="8">
        <f t="shared" si="196"/>
        <v>17.068690799999999</v>
      </c>
      <c r="J243">
        <f t="shared" si="190"/>
        <v>4.1314272110252652</v>
      </c>
      <c r="K243" s="9">
        <f t="shared" si="191"/>
        <v>8.0975973336095191</v>
      </c>
      <c r="M243" s="2">
        <f>'rockfish release'!O242</f>
        <v>638.69803454901944</v>
      </c>
      <c r="N243">
        <f>'rockfish release'!P242</f>
        <v>223446.14887800187</v>
      </c>
      <c r="O243" s="13">
        <f>IF([3]species_comp_Region1_forR!$D209&gt;49,[3]species_comp_Region1_forR!$N209,[3]species_comp_Region1_forR!$P209)</f>
        <v>0.32786885199999999</v>
      </c>
      <c r="P243" s="13">
        <f>IF([3]species_comp_Region1_forR!$D209&gt;49,[3]species_comp_Region1_forR!$O209,[3]species_comp_Region1_forR!$Q209)</f>
        <v>3.6728479999999998E-3</v>
      </c>
      <c r="Q243" s="18">
        <f t="shared" si="186"/>
        <v>209.40919136224335</v>
      </c>
      <c r="R243" s="83">
        <f t="shared" si="216"/>
        <v>24697.610728472337</v>
      </c>
      <c r="S243">
        <f t="shared" si="192"/>
        <v>157.15473498584871</v>
      </c>
      <c r="T243" s="9">
        <f t="shared" si="193"/>
        <v>308.02328057226345</v>
      </c>
      <c r="V243" s="18">
        <f t="shared" si="187"/>
        <v>1011.4783673122433</v>
      </c>
      <c r="W243" s="50">
        <f t="shared" si="188"/>
        <v>24714.679419272336</v>
      </c>
      <c r="X243">
        <f t="shared" si="194"/>
        <v>157.20903097237237</v>
      </c>
      <c r="Y243" s="9">
        <f t="shared" si="195"/>
        <v>308.12970070584987</v>
      </c>
      <c r="Z243" s="19">
        <f t="shared" si="203"/>
        <v>0.15542500566780976</v>
      </c>
    </row>
    <row r="244" spans="1:26" x14ac:dyDescent="0.25">
      <c r="A244" s="13" t="str">
        <f>'rockfish release'!A243</f>
        <v>SE</v>
      </c>
      <c r="B244" s="13">
        <f>'rockfish release'!B243</f>
        <v>2008</v>
      </c>
      <c r="C244" s="13" t="str">
        <f>'rockfish release'!C243</f>
        <v>NSEO</v>
      </c>
      <c r="D244">
        <f>'rockfish release'!D243</f>
        <v>576</v>
      </c>
      <c r="E244">
        <f>[1]logbook_release_forR!$E410</f>
        <v>463</v>
      </c>
      <c r="F244" s="13">
        <f>IF([3]species_comp_Region1_forR!$G188&gt;49,[3]species_comp_Region1_forR!$AD188,[3]species_comp_Region1_forR!$AF188)</f>
        <v>0.99317988099999999</v>
      </c>
      <c r="G244" s="13">
        <f>IF([3]species_comp_Region1_forR!$G188&gt;49,[3]species_comp_Region1_forR!$AE188,[3]species_comp_Region1_forR!$AG188)</f>
        <v>5.7799999999999997E-6</v>
      </c>
      <c r="H244" s="10">
        <f t="shared" si="189"/>
        <v>459.84228490300001</v>
      </c>
      <c r="I244" s="8">
        <f t="shared" si="196"/>
        <v>1.2390528199999999</v>
      </c>
      <c r="J244">
        <f t="shared" si="190"/>
        <v>1.113127494943863</v>
      </c>
      <c r="K244" s="9">
        <f t="shared" si="191"/>
        <v>2.1817298900899713</v>
      </c>
      <c r="M244" s="2">
        <f>'rockfish release'!O243</f>
        <v>367.15575638746031</v>
      </c>
      <c r="N244">
        <f>'rockfish release'!P243</f>
        <v>73838.420454647538</v>
      </c>
      <c r="O244" s="13">
        <f>IF([3]species_comp_Region1_forR!$D210&gt;49,[3]species_comp_Region1_forR!$N210,[3]species_comp_Region1_forR!$P210)</f>
        <v>0.63366336599999995</v>
      </c>
      <c r="P244" s="13">
        <f>IF([3]species_comp_Region1_forR!$D210&gt;49,[3]species_comp_Region1_forR!$O210,[3]species_comp_Region1_forR!$Q210)</f>
        <v>2.3213410000000002E-3</v>
      </c>
      <c r="Q244" s="18">
        <f t="shared" si="186"/>
        <v>232.65315243875409</v>
      </c>
      <c r="R244" s="83">
        <f t="shared" si="216"/>
        <v>29789.806818104276</v>
      </c>
      <c r="S244">
        <f t="shared" si="192"/>
        <v>172.5972387325599</v>
      </c>
      <c r="T244" s="9">
        <f t="shared" si="193"/>
        <v>338.29058791581741</v>
      </c>
      <c r="V244" s="18">
        <f t="shared" si="187"/>
        <v>692.49543734175404</v>
      </c>
      <c r="W244" s="50">
        <f t="shared" si="188"/>
        <v>29791.045870924278</v>
      </c>
      <c r="X244">
        <f t="shared" si="194"/>
        <v>172.60082812931194</v>
      </c>
      <c r="Y244" s="9">
        <f t="shared" si="195"/>
        <v>338.2976231334514</v>
      </c>
      <c r="Z244" s="19">
        <f t="shared" si="203"/>
        <v>0.24924471530363534</v>
      </c>
    </row>
    <row r="245" spans="1:26" x14ac:dyDescent="0.25">
      <c r="A245" s="13" t="str">
        <f>'rockfish release'!A244</f>
        <v>SE</v>
      </c>
      <c r="B245" s="13">
        <f>'rockfish release'!B244</f>
        <v>2009</v>
      </c>
      <c r="C245" s="13" t="str">
        <f>'rockfish release'!C244</f>
        <v>NSEO</v>
      </c>
      <c r="D245">
        <f>'rockfish release'!D244</f>
        <v>406</v>
      </c>
      <c r="E245">
        <f>[1]logbook_release_forR!$E411</f>
        <v>360</v>
      </c>
      <c r="F245" s="13">
        <f>IF([3]species_comp_Region1_forR!$G189&gt;49,[3]species_comp_Region1_forR!$AD189,[3]species_comp_Region1_forR!$AF189)</f>
        <v>0.97887323900000001</v>
      </c>
      <c r="G245" s="13">
        <f>IF([3]species_comp_Region1_forR!$G189&gt;49,[3]species_comp_Region1_forR!$AE189,[3]species_comp_Region1_forR!$AG189)</f>
        <v>2.9200000000000002E-5</v>
      </c>
      <c r="H245" s="10">
        <f t="shared" si="189"/>
        <v>352.39436604000002</v>
      </c>
      <c r="I245" s="8">
        <f t="shared" si="196"/>
        <v>3.7843200000000001</v>
      </c>
      <c r="J245">
        <f t="shared" si="190"/>
        <v>1.9453328763993067</v>
      </c>
      <c r="K245" s="9">
        <f t="shared" si="191"/>
        <v>3.8128524377426412</v>
      </c>
      <c r="M245" s="2">
        <f>'rockfish release'!O244</f>
        <v>258.79381439810572</v>
      </c>
      <c r="N245">
        <f>'rockfish release'!P244</f>
        <v>36685.082326817734</v>
      </c>
      <c r="O245" s="13">
        <f>IF([3]species_comp_Region1_forR!$D211&gt;49,[3]species_comp_Region1_forR!$N211,[3]species_comp_Region1_forR!$P211)</f>
        <v>0.35897435900000002</v>
      </c>
      <c r="P245" s="13">
        <f>IF([3]species_comp_Region1_forR!$D211&gt;49,[3]species_comp_Region1_forR!$O211,[3]species_comp_Region1_forR!$Q211)</f>
        <v>2.988465E-3</v>
      </c>
      <c r="Q245" s="18">
        <f t="shared" si="186"/>
        <v>92.900343636724983</v>
      </c>
      <c r="R245" s="83">
        <f t="shared" si="216"/>
        <v>4817.8528211016619</v>
      </c>
      <c r="S245">
        <f t="shared" si="192"/>
        <v>69.410754361998272</v>
      </c>
      <c r="T245" s="9">
        <f t="shared" si="193"/>
        <v>136.0450785495166</v>
      </c>
      <c r="V245" s="18">
        <f t="shared" si="187"/>
        <v>445.29470967672501</v>
      </c>
      <c r="W245" s="50">
        <f t="shared" si="188"/>
        <v>4821.6371411016617</v>
      </c>
      <c r="X245">
        <f t="shared" si="194"/>
        <v>69.438009339998089</v>
      </c>
      <c r="Y245" s="9">
        <f t="shared" si="195"/>
        <v>136.09849830639627</v>
      </c>
      <c r="Z245" s="19">
        <f t="shared" si="203"/>
        <v>0.15593719806464507</v>
      </c>
    </row>
    <row r="246" spans="1:26" x14ac:dyDescent="0.25">
      <c r="A246" s="13" t="str">
        <f>'rockfish release'!A245</f>
        <v>SE</v>
      </c>
      <c r="B246" s="13">
        <f>'rockfish release'!B245</f>
        <v>2010</v>
      </c>
      <c r="C246" s="13" t="str">
        <f>'rockfish release'!C245</f>
        <v>NSEO</v>
      </c>
      <c r="D246">
        <f>'rockfish release'!D245</f>
        <v>591</v>
      </c>
      <c r="E246">
        <f>[1]logbook_release_forR!$E412</f>
        <v>381</v>
      </c>
      <c r="F246" s="13">
        <f>IF([3]species_comp_Region1_forR!$G190&gt;49,[3]species_comp_Region1_forR!$AD190,[3]species_comp_Region1_forR!$AF190)</f>
        <v>0.96595744699999997</v>
      </c>
      <c r="G246" s="13">
        <f>IF([3]species_comp_Region1_forR!$G190&gt;49,[3]species_comp_Region1_forR!$AE190,[3]species_comp_Region1_forR!$AG190)</f>
        <v>3.4999999999999997E-5</v>
      </c>
      <c r="H246" s="10">
        <f t="shared" si="189"/>
        <v>368.02978730699999</v>
      </c>
      <c r="I246" s="8">
        <f t="shared" si="196"/>
        <v>5.0806349999999991</v>
      </c>
      <c r="J246">
        <f t="shared" si="190"/>
        <v>2.2540263973609536</v>
      </c>
      <c r="K246" s="9">
        <f t="shared" si="191"/>
        <v>4.4178917388274686</v>
      </c>
      <c r="M246" s="2">
        <f>'rockfish release'!O245</f>
        <v>376.71710421005037</v>
      </c>
      <c r="N246">
        <f>'rockfish release'!P245</f>
        <v>77734.246403657118</v>
      </c>
      <c r="O246" s="13">
        <f>IF([3]species_comp_Region1_forR!$D212&gt;49,[3]species_comp_Region1_forR!$N212,[3]species_comp_Region1_forR!$P212)</f>
        <v>0.54938271599999999</v>
      </c>
      <c r="P246" s="13">
        <f>IF([3]species_comp_Region1_forR!$D212&gt;49,[3]species_comp_Region1_forR!$O212,[3]species_comp_Region1_forR!$Q212)</f>
        <v>1.537648E-3</v>
      </c>
      <c r="Q246" s="18">
        <f t="shared" si="186"/>
        <v>206.96186587457251</v>
      </c>
      <c r="R246" s="83">
        <f t="shared" si="216"/>
        <v>23560.545241264892</v>
      </c>
      <c r="S246">
        <f t="shared" si="192"/>
        <v>153.49444693950622</v>
      </c>
      <c r="T246" s="9">
        <f t="shared" si="193"/>
        <v>300.84911600143221</v>
      </c>
      <c r="V246" s="18">
        <f t="shared" si="187"/>
        <v>574.99165318157247</v>
      </c>
      <c r="W246" s="50">
        <f t="shared" si="188"/>
        <v>23565.62587626489</v>
      </c>
      <c r="X246">
        <f t="shared" si="194"/>
        <v>153.51099594577872</v>
      </c>
      <c r="Y246" s="9">
        <f t="shared" si="195"/>
        <v>300.8815520537263</v>
      </c>
      <c r="Z246" s="19">
        <f t="shared" si="203"/>
        <v>0.26697952065280256</v>
      </c>
    </row>
    <row r="247" spans="1:26" x14ac:dyDescent="0.25">
      <c r="A247" s="13" t="str">
        <f>'rockfish release'!A246</f>
        <v>SE</v>
      </c>
      <c r="B247" s="13">
        <f>'rockfish release'!B246</f>
        <v>2011</v>
      </c>
      <c r="C247" s="13" t="str">
        <f>'rockfish release'!C246</f>
        <v>NSEO</v>
      </c>
      <c r="D247">
        <f>'rockfish release'!D246</f>
        <v>681</v>
      </c>
      <c r="E247">
        <f>[1]logbook_release_forR!$E413</f>
        <v>489</v>
      </c>
      <c r="F247" s="13">
        <f>IF([3]species_comp_Region1_forR!$G191&gt;49,[3]species_comp_Region1_forR!$AD191,[3]species_comp_Region1_forR!$AF191)</f>
        <v>0.97652370200000005</v>
      </c>
      <c r="G247" s="13">
        <f>IF([3]species_comp_Region1_forR!$G191&gt;49,[3]species_comp_Region1_forR!$AE191,[3]species_comp_Region1_forR!$AG191)</f>
        <v>1.04E-5</v>
      </c>
      <c r="H247" s="10">
        <f t="shared" si="189"/>
        <v>477.520090278</v>
      </c>
      <c r="I247" s="8">
        <f t="shared" si="196"/>
        <v>2.4868584</v>
      </c>
      <c r="J247">
        <f t="shared" si="190"/>
        <v>1.5769776155671964</v>
      </c>
      <c r="K247" s="9">
        <f t="shared" si="191"/>
        <v>3.0908761265117048</v>
      </c>
      <c r="M247" s="2">
        <f>'rockfish release'!O246</f>
        <v>321.7540613718412</v>
      </c>
      <c r="N247">
        <f>'rockfish release'!P246</f>
        <v>136323.34865886826</v>
      </c>
      <c r="O247" s="13">
        <f>IF([3]species_comp_Region1_forR!$D213&gt;49,[3]species_comp_Region1_forR!$N213,[3]species_comp_Region1_forR!$P213)</f>
        <v>0.55151515200000001</v>
      </c>
      <c r="P247" s="13">
        <f>IF([3]species_comp_Region1_forR!$D213&gt;49,[3]species_comp_Region1_forR!$O213,[3]species_comp_Region1_forR!$Q213)</f>
        <v>1.508208E-3</v>
      </c>
      <c r="Q247" s="18">
        <f t="shared" si="186"/>
        <v>177.45224006410834</v>
      </c>
      <c r="R247" s="83">
        <f t="shared" si="216"/>
        <v>41415.865866386201</v>
      </c>
      <c r="S247">
        <f t="shared" si="192"/>
        <v>203.50888399867512</v>
      </c>
      <c r="T247" s="9">
        <f t="shared" si="193"/>
        <v>398.87741263740321</v>
      </c>
      <c r="V247" s="18">
        <f t="shared" si="187"/>
        <v>654.97233034210831</v>
      </c>
      <c r="W247" s="50">
        <f t="shared" si="188"/>
        <v>41418.3527247862</v>
      </c>
      <c r="X247">
        <f t="shared" si="194"/>
        <v>203.51499385742122</v>
      </c>
      <c r="Y247" s="9">
        <f t="shared" si="195"/>
        <v>398.8893879605456</v>
      </c>
      <c r="Z247" s="19">
        <f t="shared" si="203"/>
        <v>0.31072304039335569</v>
      </c>
    </row>
    <row r="248" spans="1:26" x14ac:dyDescent="0.25">
      <c r="A248" s="13" t="str">
        <f>'rockfish release'!A247</f>
        <v>SE</v>
      </c>
      <c r="B248" s="13">
        <f>'rockfish release'!B247</f>
        <v>2012</v>
      </c>
      <c r="C248" s="13" t="str">
        <f>'rockfish release'!C247</f>
        <v>NSEO</v>
      </c>
      <c r="D248">
        <f>'rockfish release'!D247</f>
        <v>537</v>
      </c>
      <c r="E248">
        <f>[1]logbook_release_forR!$E414</f>
        <v>235</v>
      </c>
      <c r="F248" s="13">
        <f>IF([3]species_comp_Region1_forR!$G192&gt;49,[3]species_comp_Region1_forR!$AD192,[3]species_comp_Region1_forR!$AF192)</f>
        <v>0.95702306100000001</v>
      </c>
      <c r="G248" s="13">
        <f>IF([3]species_comp_Region1_forR!$G192&gt;49,[3]species_comp_Region1_forR!$AE192,[3]species_comp_Region1_forR!$AG192)</f>
        <v>2.16E-5</v>
      </c>
      <c r="H248" s="10">
        <f t="shared" si="189"/>
        <v>224.90041933500001</v>
      </c>
      <c r="I248" s="8">
        <f t="shared" si="196"/>
        <v>1.19286</v>
      </c>
      <c r="J248">
        <f t="shared" si="190"/>
        <v>1.0921813036304915</v>
      </c>
      <c r="K248" s="9">
        <f t="shared" si="191"/>
        <v>2.1406753551157633</v>
      </c>
      <c r="M248" s="2">
        <f>'rockfish release'!O247</f>
        <v>178.1005025125628</v>
      </c>
      <c r="N248">
        <f>'rockfish release'!P247</f>
        <v>39771.168659006915</v>
      </c>
      <c r="O248" s="13">
        <f>IF([3]species_comp_Region1_forR!$D214&gt;49,[3]species_comp_Region1_forR!$N214,[3]species_comp_Region1_forR!$P214)</f>
        <v>0.68093385200000001</v>
      </c>
      <c r="P248" s="13">
        <f>IF([3]species_comp_Region1_forR!$D214&gt;49,[3]species_comp_Region1_forR!$O214,[3]species_comp_Region1_forR!$Q214)</f>
        <v>8.4868300000000003E-4</v>
      </c>
      <c r="Q248" s="18">
        <f t="shared" si="186"/>
        <v>121.27466121901506</v>
      </c>
      <c r="R248" s="83">
        <f t="shared" si="216"/>
        <v>18433.900926637372</v>
      </c>
      <c r="S248">
        <f t="shared" si="192"/>
        <v>135.77150263084434</v>
      </c>
      <c r="T248" s="9">
        <f t="shared" si="193"/>
        <v>266.11214515645491</v>
      </c>
      <c r="V248" s="18">
        <f t="shared" si="187"/>
        <v>346.17508055401504</v>
      </c>
      <c r="W248" s="50">
        <f t="shared" si="188"/>
        <v>18435.093786637372</v>
      </c>
      <c r="X248">
        <f t="shared" si="194"/>
        <v>135.77589545511151</v>
      </c>
      <c r="Y248" s="9">
        <f t="shared" si="195"/>
        <v>266.12075509201856</v>
      </c>
      <c r="Z248" s="19">
        <f t="shared" si="203"/>
        <v>0.39221741564360196</v>
      </c>
    </row>
    <row r="249" spans="1:26" x14ac:dyDescent="0.25">
      <c r="A249" s="13" t="str">
        <f>'rockfish release'!A248</f>
        <v>SE</v>
      </c>
      <c r="B249" s="13">
        <f>'rockfish release'!B248</f>
        <v>2013</v>
      </c>
      <c r="C249" s="13" t="str">
        <f>'rockfish release'!C248</f>
        <v>NSEO</v>
      </c>
      <c r="D249">
        <f>'rockfish release'!D248</f>
        <v>622</v>
      </c>
      <c r="E249">
        <f>[1]logbook_release_forR!$E415</f>
        <v>351</v>
      </c>
      <c r="F249" s="13">
        <f>IF([3]species_comp_Region1_forR!$G193&gt;49,[3]species_comp_Region1_forR!$AD193,[3]species_comp_Region1_forR!$AF193)</f>
        <v>0.92766652999999999</v>
      </c>
      <c r="G249" s="13">
        <f>IF([3]species_comp_Region1_forR!$G193&gt;49,[3]species_comp_Region1_forR!$AE193,[3]species_comp_Region1_forR!$AG193)</f>
        <v>2.7399999999999999E-5</v>
      </c>
      <c r="H249" s="10">
        <f t="shared" si="189"/>
        <v>325.61095203000002</v>
      </c>
      <c r="I249" s="8">
        <f t="shared" si="196"/>
        <v>3.3757074</v>
      </c>
      <c r="J249">
        <f t="shared" si="190"/>
        <v>1.837309826893657</v>
      </c>
      <c r="K249" s="9">
        <f t="shared" si="191"/>
        <v>3.6011272607115674</v>
      </c>
      <c r="M249" s="2">
        <f>'rockfish release'!O248</f>
        <v>369.63203917453654</v>
      </c>
      <c r="N249">
        <f>'rockfish release'!P248</f>
        <v>242983.44603740197</v>
      </c>
      <c r="O249" s="13">
        <f>IF([3]species_comp_Region1_forR!$D215&gt;49,[3]species_comp_Region1_forR!$N215,[3]species_comp_Region1_forR!$P215)</f>
        <v>0.67973856200000005</v>
      </c>
      <c r="P249" s="13">
        <f>IF([3]species_comp_Region1_forR!$D215&gt;49,[3]species_comp_Region1_forR!$O215,[3]species_comp_Region1_forR!$Q215)</f>
        <v>7.1375099999999999E-4</v>
      </c>
      <c r="Q249" s="18">
        <f t="shared" si="186"/>
        <v>251.25315077762716</v>
      </c>
      <c r="R249" s="83">
        <f t="shared" si="216"/>
        <v>112193.25649415134</v>
      </c>
      <c r="S249">
        <f t="shared" si="192"/>
        <v>334.9526182822749</v>
      </c>
      <c r="T249" s="9">
        <f t="shared" si="193"/>
        <v>656.50713183325877</v>
      </c>
      <c r="V249" s="18">
        <f t="shared" si="187"/>
        <v>576.86410280762721</v>
      </c>
      <c r="W249" s="50">
        <f t="shared" si="188"/>
        <v>112196.63220155134</v>
      </c>
      <c r="X249">
        <f t="shared" si="194"/>
        <v>334.95765732634226</v>
      </c>
      <c r="Y249" s="9">
        <f t="shared" si="195"/>
        <v>656.51700835963084</v>
      </c>
      <c r="Z249" s="19">
        <f t="shared" si="203"/>
        <v>0.58065262805587337</v>
      </c>
    </row>
    <row r="250" spans="1:26" x14ac:dyDescent="0.25">
      <c r="A250" s="13" t="str">
        <f>'rockfish release'!A249</f>
        <v>SE</v>
      </c>
      <c r="B250" s="13">
        <f>'rockfish release'!B249</f>
        <v>2014</v>
      </c>
      <c r="C250" s="13" t="str">
        <f>'rockfish release'!C249</f>
        <v>NSEO</v>
      </c>
      <c r="D250">
        <f>'rockfish release'!D249</f>
        <v>484</v>
      </c>
      <c r="E250">
        <f>[1]logbook_release_forR!$E416</f>
        <v>294</v>
      </c>
      <c r="F250" s="13">
        <f>IF([3]species_comp_Region1_forR!$G194&gt;49,[3]species_comp_Region1_forR!$AD194,[3]species_comp_Region1_forR!$AF194)</f>
        <v>0.93317422400000005</v>
      </c>
      <c r="G250" s="13">
        <f>IF([3]species_comp_Region1_forR!$G194&gt;49,[3]species_comp_Region1_forR!$AE194,[3]species_comp_Region1_forR!$AG194)</f>
        <v>2.9799999999999999E-5</v>
      </c>
      <c r="H250" s="10">
        <f t="shared" si="189"/>
        <v>274.353221856</v>
      </c>
      <c r="I250" s="8">
        <f t="shared" si="196"/>
        <v>2.5757927999999999</v>
      </c>
      <c r="J250">
        <f t="shared" si="190"/>
        <v>1.6049276619212467</v>
      </c>
      <c r="K250" s="9">
        <f t="shared" si="191"/>
        <v>3.1456582173656433</v>
      </c>
      <c r="M250" s="2">
        <f>'rockfish release'!O249</f>
        <v>438.81476014760153</v>
      </c>
      <c r="N250">
        <f>'rockfish release'!P249</f>
        <v>485417.40023679996</v>
      </c>
      <c r="O250" s="13">
        <f>IF([3]species_comp_Region1_forR!$D216&gt;49,[3]species_comp_Region1_forR!$N216,[3]species_comp_Region1_forR!$P216)</f>
        <v>0.77358490599999996</v>
      </c>
      <c r="P250" s="13">
        <f>IF([3]species_comp_Region1_forR!$D216&gt;49,[3]species_comp_Region1_forR!$O216,[3]species_comp_Region1_forR!$Q216)</f>
        <v>4.1406899999999998E-4</v>
      </c>
      <c r="Q250" s="18">
        <f t="shared" si="186"/>
        <v>339.46047498019487</v>
      </c>
      <c r="R250" s="83">
        <f t="shared" si="216"/>
        <v>290368.8217868646</v>
      </c>
      <c r="S250">
        <f t="shared" si="192"/>
        <v>538.8588143353179</v>
      </c>
      <c r="T250" s="9">
        <f t="shared" si="193"/>
        <v>1056.1632760972232</v>
      </c>
      <c r="V250" s="18">
        <f t="shared" si="187"/>
        <v>613.81369683619482</v>
      </c>
      <c r="W250" s="50">
        <f t="shared" si="188"/>
        <v>290371.3975796646</v>
      </c>
      <c r="X250">
        <f t="shared" si="194"/>
        <v>538.86120437424756</v>
      </c>
      <c r="Y250" s="9">
        <f t="shared" si="195"/>
        <v>1056.1679605735253</v>
      </c>
      <c r="Z250" s="19">
        <f t="shared" si="203"/>
        <v>0.87789048558499427</v>
      </c>
    </row>
    <row r="251" spans="1:26" x14ac:dyDescent="0.25">
      <c r="A251" s="13" t="str">
        <f>'rockfish release'!A250</f>
        <v>SE</v>
      </c>
      <c r="B251" s="13">
        <f>'rockfish release'!B250</f>
        <v>2015</v>
      </c>
      <c r="C251" s="13" t="str">
        <f>'rockfish release'!C250</f>
        <v>NSEO</v>
      </c>
      <c r="D251">
        <f>'rockfish release'!D250</f>
        <v>387</v>
      </c>
      <c r="E251">
        <f>[1]logbook_release_forR!$E417</f>
        <v>196</v>
      </c>
      <c r="F251" s="13">
        <f>IF([3]species_comp_Region1_forR!$G195&gt;49,[3]species_comp_Region1_forR!$AD195,[3]species_comp_Region1_forR!$AF195)</f>
        <v>0.95144411900000003</v>
      </c>
      <c r="G251" s="13">
        <f>IF([3]species_comp_Region1_forR!$G195&gt;49,[3]species_comp_Region1_forR!$AE195,[3]species_comp_Region1_forR!$AG195)</f>
        <v>1.9300000000000002E-5</v>
      </c>
      <c r="H251" s="10">
        <f t="shared" si="189"/>
        <v>186.48304732400001</v>
      </c>
      <c r="I251" s="8">
        <f t="shared" si="196"/>
        <v>0.74142880000000011</v>
      </c>
      <c r="J251">
        <f t="shared" si="190"/>
        <v>0.86106259935036089</v>
      </c>
      <c r="K251" s="9">
        <f t="shared" si="191"/>
        <v>1.6876826947267074</v>
      </c>
      <c r="M251" s="2">
        <f>'rockfish release'!O250</f>
        <v>256.62887511071744</v>
      </c>
      <c r="N251">
        <f>'rockfish release'!P250</f>
        <v>162065.57835954035</v>
      </c>
      <c r="O251" s="13">
        <f>IF([3]species_comp_Region1_forR!$D217&gt;49,[3]species_comp_Region1_forR!$N217,[3]species_comp_Region1_forR!$P217)</f>
        <v>0.619808307</v>
      </c>
      <c r="P251" s="13">
        <f>IF([3]species_comp_Region1_forR!$D217&gt;49,[3]species_comp_Region1_forR!$O217,[3]species_comp_Region1_forR!$Q217)</f>
        <v>7.5527600000000004E-4</v>
      </c>
      <c r="Q251" s="18">
        <f t="shared" si="186"/>
        <v>159.06070860968822</v>
      </c>
      <c r="R251" s="83">
        <f t="shared" si="216"/>
        <v>62186.828410635826</v>
      </c>
      <c r="S251">
        <f t="shared" si="192"/>
        <v>249.37287023779436</v>
      </c>
      <c r="T251" s="9">
        <f t="shared" si="193"/>
        <v>488.77082566607692</v>
      </c>
      <c r="V251" s="18">
        <f t="shared" si="187"/>
        <v>345.5437559336882</v>
      </c>
      <c r="W251" s="50">
        <f t="shared" si="188"/>
        <v>62187.569839435826</v>
      </c>
      <c r="X251">
        <f t="shared" si="194"/>
        <v>249.37435682009453</v>
      </c>
      <c r="Y251" s="9">
        <f t="shared" si="195"/>
        <v>488.7737393673853</v>
      </c>
      <c r="Z251" s="19">
        <f t="shared" si="203"/>
        <v>0.72168676915102725</v>
      </c>
    </row>
    <row r="252" spans="1:26" x14ac:dyDescent="0.25">
      <c r="A252" s="13" t="str">
        <f>'rockfish release'!A251</f>
        <v>SE</v>
      </c>
      <c r="B252" s="13">
        <f>'rockfish release'!B251</f>
        <v>2016</v>
      </c>
      <c r="C252" s="13" t="str">
        <f>'rockfish release'!C251</f>
        <v>NSEO</v>
      </c>
      <c r="D252">
        <f>'rockfish release'!D251</f>
        <v>451</v>
      </c>
      <c r="E252">
        <f>[1]logbook_release_forR!$E418</f>
        <v>146</v>
      </c>
      <c r="F252" s="13">
        <f>IF([3]species_comp_Region1_forR!$G196&gt;49,[3]species_comp_Region1_forR!$AD196,[3]species_comp_Region1_forR!$AF196)</f>
        <v>0.90388349499999998</v>
      </c>
      <c r="G252" s="13">
        <f>IF([3]species_comp_Region1_forR!$G196&gt;49,[3]species_comp_Region1_forR!$AE196,[3]species_comp_Region1_forR!$AG196)</f>
        <v>4.2200000000000003E-5</v>
      </c>
      <c r="H252" s="10">
        <f t="shared" si="189"/>
        <v>131.96699027</v>
      </c>
      <c r="I252" s="8">
        <f t="shared" si="196"/>
        <v>0.89953520000000009</v>
      </c>
      <c r="J252">
        <f t="shared" si="190"/>
        <v>0.94843829530444423</v>
      </c>
      <c r="K252" s="9">
        <f t="shared" si="191"/>
        <v>1.8589390587967107</v>
      </c>
      <c r="M252" s="2">
        <f>'rockfish release'!O251</f>
        <v>306.77275064267349</v>
      </c>
      <c r="N252">
        <f>'rockfish release'!P251</f>
        <v>130376.22836924354</v>
      </c>
      <c r="O252" s="13">
        <f>IF([3]species_comp_Region1_forR!$D218&gt;49,[3]species_comp_Region1_forR!$N218,[3]species_comp_Region1_forR!$P218)</f>
        <v>0.67330677299999997</v>
      </c>
      <c r="P252" s="13">
        <f>IF([3]species_comp_Region1_forR!$D218&gt;49,[3]species_comp_Region1_forR!$O218,[3]species_comp_Region1_forR!$Q218)</f>
        <v>4.3905099999999998E-4</v>
      </c>
      <c r="Q252" s="18">
        <f t="shared" ref="Q252:Q317" si="217">M252*O252</f>
        <v>206.55217077955214</v>
      </c>
      <c r="R252" s="83">
        <f t="shared" si="216"/>
        <v>59089.098564802509</v>
      </c>
      <c r="S252">
        <f t="shared" si="192"/>
        <v>243.08249333261847</v>
      </c>
      <c r="T252" s="9">
        <f t="shared" si="193"/>
        <v>476.44168693193217</v>
      </c>
      <c r="V252" s="18">
        <f t="shared" ref="V252:V317" si="218">Q252+H252</f>
        <v>338.51916104955217</v>
      </c>
      <c r="W252" s="50">
        <f t="shared" ref="W252:W317" si="219">R252+I252</f>
        <v>59089.998100002507</v>
      </c>
      <c r="X252">
        <f t="shared" si="194"/>
        <v>243.08434359292355</v>
      </c>
      <c r="Y252" s="9">
        <f t="shared" si="195"/>
        <v>476.44531344213016</v>
      </c>
      <c r="Z252" s="19">
        <f t="shared" si="203"/>
        <v>0.718081490097221</v>
      </c>
    </row>
    <row r="253" spans="1:26" x14ac:dyDescent="0.25">
      <c r="A253" s="13" t="str">
        <f>'rockfish release'!A252</f>
        <v>SE</v>
      </c>
      <c r="B253" s="13">
        <f>'rockfish release'!B252</f>
        <v>2017</v>
      </c>
      <c r="C253" s="13" t="str">
        <f>'rockfish release'!C252</f>
        <v>NSEO</v>
      </c>
      <c r="D253">
        <f>'rockfish release'!D252</f>
        <v>643</v>
      </c>
      <c r="E253">
        <f>[1]logbook_release_forR!$E419</f>
        <v>183</v>
      </c>
      <c r="F253" s="13">
        <f>IF([3]species_comp_Region1_forR!$G197&gt;49,[3]species_comp_Region1_forR!$AD197,[3]species_comp_Region1_forR!$AF197)</f>
        <v>0.90132827299999996</v>
      </c>
      <c r="G253" s="13">
        <f>IF([3]species_comp_Region1_forR!$G197&gt;49,[3]species_comp_Region1_forR!$AE197,[3]species_comp_Region1_forR!$AG197)</f>
        <v>3.3800000000000002E-5</v>
      </c>
      <c r="H253" s="10">
        <f t="shared" ref="H253:H317" si="220">E253*F253</f>
        <v>164.943073959</v>
      </c>
      <c r="I253" s="8">
        <f t="shared" si="196"/>
        <v>1.1319282000000002</v>
      </c>
      <c r="J253">
        <f t="shared" ref="J253:J317" si="221">SQRT(I253)</f>
        <v>1.0639211436944001</v>
      </c>
      <c r="K253" s="9">
        <f t="shared" ref="K253:K317" si="222">(1.96*J253)</f>
        <v>2.085285441641024</v>
      </c>
      <c r="M253" s="2">
        <f>'rockfish release'!O252</f>
        <v>366.29622711991044</v>
      </c>
      <c r="N253">
        <f>'rockfish release'!P252</f>
        <v>282388.67663740244</v>
      </c>
      <c r="O253" s="13">
        <f>IF([3]species_comp_Region1_forR!$D219&gt;49,[3]species_comp_Region1_forR!$N219,[3]species_comp_Region1_forR!$P219)</f>
        <v>0.74463937599999996</v>
      </c>
      <c r="P253" s="13">
        <f>IF([3]species_comp_Region1_forR!$D219&gt;49,[3]species_comp_Region1_forR!$O219,[3]species_comp_Region1_forR!$Q219)</f>
        <v>3.7138999999999998E-4</v>
      </c>
      <c r="Q253" s="18">
        <f t="shared" si="217"/>
        <v>272.75859399372439</v>
      </c>
      <c r="R253" s="83">
        <f t="shared" si="216"/>
        <v>156526.03028775565</v>
      </c>
      <c r="S253">
        <f t="shared" ref="S253:S317" si="223">SQRT(R253)</f>
        <v>395.63370721888151</v>
      </c>
      <c r="T253" s="9">
        <f t="shared" ref="T253:T317" si="224">(1.96*S253)</f>
        <v>775.4420661490077</v>
      </c>
      <c r="V253" s="18">
        <f t="shared" si="218"/>
        <v>437.70166795272439</v>
      </c>
      <c r="W253" s="50">
        <f t="shared" si="219"/>
        <v>156527.16221595564</v>
      </c>
      <c r="X253">
        <f t="shared" ref="X253:X317" si="225">SQRT(W253)</f>
        <v>395.63513774177801</v>
      </c>
      <c r="Y253" s="9">
        <f t="shared" ref="Y253:Y317" si="226">(1.96*X253)</f>
        <v>775.44486997388492</v>
      </c>
      <c r="Z253" s="19">
        <f t="shared" si="203"/>
        <v>0.90389223233325688</v>
      </c>
    </row>
    <row r="254" spans="1:26" x14ac:dyDescent="0.25">
      <c r="A254" s="13" t="str">
        <f>'rockfish release'!A253</f>
        <v>SE</v>
      </c>
      <c r="B254" s="13">
        <f>'rockfish release'!B253</f>
        <v>2018</v>
      </c>
      <c r="C254" s="13" t="str">
        <f>'rockfish release'!C253</f>
        <v>NSEO</v>
      </c>
      <c r="D254">
        <f>'rockfish release'!D253</f>
        <v>1904</v>
      </c>
      <c r="E254">
        <f>[1]logbook_release_forR!$E420</f>
        <v>436</v>
      </c>
      <c r="F254" s="13">
        <f>IF([3]species_comp_Region1_forR!$G198&gt;49,[3]species_comp_Region1_forR!$AD198,[3]species_comp_Region1_forR!$AF198)</f>
        <v>0.91278524500000002</v>
      </c>
      <c r="G254" s="13">
        <f>IF([3]species_comp_Region1_forR!$G198&gt;49,[3]species_comp_Region1_forR!$AE198,[3]species_comp_Region1_forR!$AG198)</f>
        <v>2.4899999999999999E-5</v>
      </c>
      <c r="H254" s="10">
        <f t="shared" si="220"/>
        <v>397.97436682</v>
      </c>
      <c r="I254" s="8">
        <f t="shared" ref="I254:I317" si="227">(E254^2)*G254</f>
        <v>4.7333903999999993</v>
      </c>
      <c r="J254">
        <f t="shared" si="221"/>
        <v>2.1756356312581384</v>
      </c>
      <c r="K254" s="9">
        <f t="shared" si="222"/>
        <v>4.2642458372659515</v>
      </c>
      <c r="M254" s="2">
        <f>'rockfish release'!O253</f>
        <v>2143.616952442575</v>
      </c>
      <c r="N254">
        <f>'rockfish release'!P253</f>
        <v>7364744.4609605307</v>
      </c>
      <c r="O254" s="13">
        <f>IF([3]species_comp_Region1_forR!$D220&gt;49,[3]species_comp_Region1_forR!$N220,[3]species_comp_Region1_forR!$P220)</f>
        <v>0.73885350299999997</v>
      </c>
      <c r="P254" s="13">
        <f>IF([3]species_comp_Region1_forR!$D220&gt;49,[3]species_comp_Region1_forR!$O220,[3]species_comp_Region1_forR!$Q220)</f>
        <v>4.1052999999999999E-4</v>
      </c>
      <c r="Q254" s="18">
        <f t="shared" si="217"/>
        <v>1583.8188944023809</v>
      </c>
      <c r="R254" s="83">
        <f t="shared" si="216"/>
        <v>4019310.1097010956</v>
      </c>
      <c r="S254">
        <f t="shared" si="223"/>
        <v>2004.8217151909282</v>
      </c>
      <c r="T254" s="9">
        <f t="shared" si="224"/>
        <v>3929.4505617742193</v>
      </c>
      <c r="V254" s="18">
        <f t="shared" si="218"/>
        <v>1981.7932612223808</v>
      </c>
      <c r="W254" s="50">
        <f t="shared" si="219"/>
        <v>4019314.8430914958</v>
      </c>
      <c r="X254">
        <f t="shared" si="225"/>
        <v>2004.8228956921596</v>
      </c>
      <c r="Y254" s="9">
        <f t="shared" si="226"/>
        <v>3929.4528755566325</v>
      </c>
      <c r="Z254" s="19">
        <f t="shared" si="203"/>
        <v>1.0116206038845716</v>
      </c>
    </row>
    <row r="255" spans="1:26" x14ac:dyDescent="0.25">
      <c r="A255" s="13" t="str">
        <f>'rockfish release'!A254</f>
        <v>SE</v>
      </c>
      <c r="B255" s="13">
        <f>'rockfish release'!B254</f>
        <v>2019</v>
      </c>
      <c r="C255" s="13" t="str">
        <f>'rockfish release'!C254</f>
        <v>NSEO</v>
      </c>
      <c r="D255">
        <f>'rockfish release'!D254</f>
        <v>2929</v>
      </c>
      <c r="E255">
        <f>[1]logbook_release_forR!$E421</f>
        <v>755</v>
      </c>
      <c r="F255">
        <v>0.88785347043701801</v>
      </c>
      <c r="G255">
        <v>3.20056848183739E-5</v>
      </c>
      <c r="H255" s="10">
        <f t="shared" si="220"/>
        <v>670.32937017994857</v>
      </c>
      <c r="I255" s="8">
        <f t="shared" si="227"/>
        <v>18.244040488593583</v>
      </c>
      <c r="J255">
        <f t="shared" si="221"/>
        <v>4.2713043076551669</v>
      </c>
      <c r="K255" s="9">
        <f t="shared" si="222"/>
        <v>8.3717564430041271</v>
      </c>
      <c r="M255" s="2">
        <f>'rockfish release'!O254</f>
        <v>1472.3821313240051</v>
      </c>
      <c r="N255">
        <f>'rockfish release'!P254</f>
        <v>2584682.0500178537</v>
      </c>
      <c r="O255">
        <v>0.77339901477832518</v>
      </c>
      <c r="P255">
        <v>2.8824503078658082E-4</v>
      </c>
      <c r="Q255" s="18">
        <f t="shared" si="217"/>
        <v>1138.7388897431961</v>
      </c>
      <c r="R255" s="83">
        <f t="shared" ref="R255" si="228">(M255^2)*P255+(O255^2)*N255-(P255*N255)</f>
        <v>1545897.1899737373</v>
      </c>
      <c r="S255">
        <f t="shared" si="223"/>
        <v>1243.3411398219466</v>
      </c>
      <c r="T255" s="9">
        <f t="shared" si="224"/>
        <v>2436.9486340510152</v>
      </c>
      <c r="V255" s="18">
        <f t="shared" si="218"/>
        <v>1809.0682599231445</v>
      </c>
      <c r="W255" s="50">
        <f t="shared" si="219"/>
        <v>1545915.4340142258</v>
      </c>
      <c r="X255">
        <f t="shared" si="225"/>
        <v>1243.3484764997406</v>
      </c>
      <c r="Y255" s="9">
        <f t="shared" si="226"/>
        <v>2436.9630139394917</v>
      </c>
      <c r="Z255" s="19">
        <f t="shared" si="203"/>
        <v>0.68728665691838642</v>
      </c>
    </row>
    <row r="256" spans="1:26" x14ac:dyDescent="0.25">
      <c r="A256" s="13" t="str">
        <f>'rockfish release'!A255</f>
        <v>SE</v>
      </c>
      <c r="B256" s="13">
        <f>'rockfish release'!B255</f>
        <v>1999</v>
      </c>
      <c r="C256" s="13" t="str">
        <f>'rockfish release'!C255</f>
        <v>SSEI</v>
      </c>
      <c r="D256">
        <f>'rockfish release'!D255</f>
        <v>6832</v>
      </c>
      <c r="E256">
        <f>[1]logbook_release_forR!$E422</f>
        <v>4335</v>
      </c>
      <c r="F256" s="37">
        <v>0.82777370100000003</v>
      </c>
      <c r="G256" s="37">
        <v>4.4111050000000002E-3</v>
      </c>
      <c r="H256" s="10">
        <f t="shared" si="220"/>
        <v>3588.3989938350001</v>
      </c>
      <c r="I256" s="8">
        <f t="shared" si="227"/>
        <v>82894.477658625008</v>
      </c>
      <c r="J256">
        <f t="shared" si="221"/>
        <v>287.9140108758603</v>
      </c>
      <c r="K256" s="9">
        <f t="shared" si="222"/>
        <v>564.31146131668618</v>
      </c>
      <c r="M256" s="2">
        <f>'rockfish release'!O255</f>
        <v>12089.487167467538</v>
      </c>
      <c r="N256">
        <f>'rockfish release'!P255</f>
        <v>29974833.127591703</v>
      </c>
      <c r="O256" s="37">
        <v>0.102415992</v>
      </c>
      <c r="P256" s="37">
        <v>1.7392600000000001E-3</v>
      </c>
      <c r="Q256" s="18">
        <f t="shared" si="217"/>
        <v>1238.1568210274579</v>
      </c>
      <c r="R256" s="83">
        <f>(M256^2)*P256+(O256^2)*N256-(P256*N256)</f>
        <v>516475.82077272324</v>
      </c>
      <c r="S256">
        <f t="shared" si="223"/>
        <v>718.66252217068006</v>
      </c>
      <c r="T256" s="9">
        <f t="shared" si="224"/>
        <v>1408.5785434545328</v>
      </c>
      <c r="V256" s="18">
        <f t="shared" si="218"/>
        <v>4826.5558148624577</v>
      </c>
      <c r="W256" s="50">
        <f t="shared" si="219"/>
        <v>599370.29843134829</v>
      </c>
      <c r="X256">
        <f t="shared" si="225"/>
        <v>774.19009192274495</v>
      </c>
      <c r="Y256" s="9">
        <f t="shared" si="226"/>
        <v>1517.41258016858</v>
      </c>
      <c r="Z256" s="19">
        <f t="shared" si="203"/>
        <v>0.16040218358995753</v>
      </c>
    </row>
    <row r="257" spans="1:26" x14ac:dyDescent="0.25">
      <c r="A257" s="13" t="str">
        <f>'rockfish release'!A256</f>
        <v>SE</v>
      </c>
      <c r="B257" s="13">
        <f>'rockfish release'!B256</f>
        <v>2000</v>
      </c>
      <c r="C257" s="13" t="str">
        <f>'rockfish release'!C256</f>
        <v>SSEI</v>
      </c>
      <c r="D257">
        <f>'rockfish release'!D256</f>
        <v>9811</v>
      </c>
      <c r="E257">
        <f>[1]logbook_release_forR!$E423</f>
        <v>5405</v>
      </c>
      <c r="F257" s="37">
        <v>0.82777370100000003</v>
      </c>
      <c r="G257" s="37">
        <v>4.4111050000000002E-3</v>
      </c>
      <c r="H257" s="10">
        <f t="shared" si="220"/>
        <v>4474.1168539050004</v>
      </c>
      <c r="I257" s="8">
        <f t="shared" si="227"/>
        <v>128866.13174762501</v>
      </c>
      <c r="J257">
        <f t="shared" si="221"/>
        <v>358.97929153034022</v>
      </c>
      <c r="K257" s="9">
        <f t="shared" si="222"/>
        <v>703.59941139946682</v>
      </c>
      <c r="M257" s="2">
        <f>'rockfish release'!O256</f>
        <v>17360.942418036298</v>
      </c>
      <c r="N257">
        <f>'rockfish release'!P256</f>
        <v>61814108.496673249</v>
      </c>
      <c r="O257" s="37">
        <v>0.102415992</v>
      </c>
      <c r="P257" s="37">
        <v>1.7392600000000001E-3</v>
      </c>
      <c r="Q257" s="18">
        <f t="shared" si="217"/>
        <v>1778.0381397980661</v>
      </c>
      <c r="R257" s="83">
        <f t="shared" ref="R257:R275" si="229">(M257^2)*P257+(O257^2)*N257-(P257*N257)</f>
        <v>1065076.5689089422</v>
      </c>
      <c r="S257">
        <f t="shared" si="223"/>
        <v>1032.0254691183461</v>
      </c>
      <c r="T257" s="9">
        <f t="shared" si="224"/>
        <v>2022.7699194719582</v>
      </c>
      <c r="V257" s="18">
        <f t="shared" si="218"/>
        <v>6252.1549937030668</v>
      </c>
      <c r="W257" s="50">
        <f t="shared" si="219"/>
        <v>1193942.7006565672</v>
      </c>
      <c r="X257">
        <f t="shared" si="225"/>
        <v>1092.6768509749656</v>
      </c>
      <c r="Y257" s="9">
        <f t="shared" si="226"/>
        <v>2141.6466279109327</v>
      </c>
      <c r="Z257" s="19">
        <f t="shared" si="203"/>
        <v>0.17476803631315416</v>
      </c>
    </row>
    <row r="258" spans="1:26" x14ac:dyDescent="0.25">
      <c r="A258" s="13" t="str">
        <f>'rockfish release'!A257</f>
        <v>SE</v>
      </c>
      <c r="B258" s="13">
        <f>'rockfish release'!B257</f>
        <v>2001</v>
      </c>
      <c r="C258" s="13" t="str">
        <f>'rockfish release'!C257</f>
        <v>SSEI</v>
      </c>
      <c r="D258">
        <f>'rockfish release'!D257</f>
        <v>8166</v>
      </c>
      <c r="E258">
        <f>[1]logbook_release_forR!$E424</f>
        <v>4411</v>
      </c>
      <c r="F258" s="37">
        <v>0.82777370100000003</v>
      </c>
      <c r="G258" s="37">
        <v>4.4111050000000002E-3</v>
      </c>
      <c r="H258" s="10">
        <f t="shared" si="220"/>
        <v>3651.3097951110003</v>
      </c>
      <c r="I258" s="8">
        <f t="shared" si="227"/>
        <v>85826.521507705009</v>
      </c>
      <c r="J258">
        <f t="shared" si="221"/>
        <v>292.96163828683274</v>
      </c>
      <c r="K258" s="9">
        <f t="shared" si="222"/>
        <v>574.2048110421922</v>
      </c>
      <c r="M258" s="2">
        <f>'rockfish release'!O257</f>
        <v>14450.051552918605</v>
      </c>
      <c r="N258">
        <f>'rockfish release'!P257</f>
        <v>42823268.297247358</v>
      </c>
      <c r="O258" s="37">
        <v>0.102415992</v>
      </c>
      <c r="P258" s="37">
        <v>1.7392600000000001E-3</v>
      </c>
      <c r="Q258" s="18">
        <f t="shared" si="217"/>
        <v>1479.9163642432993</v>
      </c>
      <c r="R258" s="83">
        <f t="shared" si="229"/>
        <v>737858.40767976106</v>
      </c>
      <c r="S258">
        <f t="shared" si="223"/>
        <v>858.98684953831571</v>
      </c>
      <c r="T258" s="9">
        <f t="shared" si="224"/>
        <v>1683.6142250950988</v>
      </c>
      <c r="V258" s="18">
        <f t="shared" si="218"/>
        <v>5131.2261593542999</v>
      </c>
      <c r="W258" s="50">
        <f t="shared" si="219"/>
        <v>823684.92918746604</v>
      </c>
      <c r="X258">
        <f t="shared" si="225"/>
        <v>907.57089485475797</v>
      </c>
      <c r="Y258" s="9">
        <f t="shared" si="226"/>
        <v>1778.8389539153256</v>
      </c>
      <c r="Z258" s="19">
        <f t="shared" si="203"/>
        <v>0.17687212893554555</v>
      </c>
    </row>
    <row r="259" spans="1:26" x14ac:dyDescent="0.25">
      <c r="A259" s="13" t="str">
        <f>'rockfish release'!A258</f>
        <v>SE</v>
      </c>
      <c r="B259" s="13">
        <f>'rockfish release'!B258</f>
        <v>2002</v>
      </c>
      <c r="C259" s="13" t="str">
        <f>'rockfish release'!C258</f>
        <v>SSEI</v>
      </c>
      <c r="D259">
        <f>'rockfish release'!D258</f>
        <v>8332</v>
      </c>
      <c r="E259">
        <f>[1]logbook_release_forR!$E425</f>
        <v>4808</v>
      </c>
      <c r="F259" s="37">
        <v>0.82777370100000003</v>
      </c>
      <c r="G259" s="37">
        <v>4.4111050000000002E-3</v>
      </c>
      <c r="H259" s="10">
        <f t="shared" si="220"/>
        <v>3979.9359544080003</v>
      </c>
      <c r="I259" s="8">
        <f t="shared" si="227"/>
        <v>101970.91437472</v>
      </c>
      <c r="J259">
        <f t="shared" si="221"/>
        <v>319.32884989414907</v>
      </c>
      <c r="K259" s="9">
        <f t="shared" si="222"/>
        <v>625.88454579253221</v>
      </c>
      <c r="M259" s="2">
        <f>'rockfish release'!O258</f>
        <v>14743.794947210117</v>
      </c>
      <c r="N259">
        <f>'rockfish release'!P258</f>
        <v>44582003.457398176</v>
      </c>
      <c r="O259" s="37">
        <v>0.102415992</v>
      </c>
      <c r="P259" s="37">
        <v>1.7392600000000001E-3</v>
      </c>
      <c r="Q259" s="18">
        <f t="shared" si="217"/>
        <v>1510.0003853631117</v>
      </c>
      <c r="R259" s="83">
        <f t="shared" si="229"/>
        <v>768161.96872025961</v>
      </c>
      <c r="S259">
        <f t="shared" si="223"/>
        <v>876.44849747161959</v>
      </c>
      <c r="T259" s="9">
        <f t="shared" si="224"/>
        <v>1717.8390550443744</v>
      </c>
      <c r="V259" s="18">
        <f t="shared" si="218"/>
        <v>5489.9363397711122</v>
      </c>
      <c r="W259" s="50">
        <f t="shared" si="219"/>
        <v>870132.88309497957</v>
      </c>
      <c r="X259">
        <f t="shared" si="225"/>
        <v>932.80913540497636</v>
      </c>
      <c r="Y259" s="9">
        <f t="shared" si="226"/>
        <v>1828.3059053937536</v>
      </c>
      <c r="Z259" s="19">
        <f t="shared" si="203"/>
        <v>0.16991255957694171</v>
      </c>
    </row>
    <row r="260" spans="1:26" x14ac:dyDescent="0.25">
      <c r="A260" s="13" t="str">
        <f>'rockfish release'!A259</f>
        <v>SE</v>
      </c>
      <c r="B260" s="13">
        <f>'rockfish release'!B259</f>
        <v>2003</v>
      </c>
      <c r="C260" s="13" t="str">
        <f>'rockfish release'!C259</f>
        <v>SSEI</v>
      </c>
      <c r="D260">
        <f>'rockfish release'!D259</f>
        <v>8078</v>
      </c>
      <c r="E260">
        <f>[1]logbook_release_forR!$E426</f>
        <v>4622</v>
      </c>
      <c r="F260" s="37">
        <v>0.82777370100000003</v>
      </c>
      <c r="G260" s="37">
        <v>4.4111050000000002E-3</v>
      </c>
      <c r="H260" s="10">
        <f t="shared" si="220"/>
        <v>3825.9700460220001</v>
      </c>
      <c r="I260" s="8">
        <f t="shared" si="227"/>
        <v>94233.924426819998</v>
      </c>
      <c r="J260">
        <f t="shared" si="221"/>
        <v>306.97544596729557</v>
      </c>
      <c r="K260" s="9">
        <f t="shared" si="222"/>
        <v>601.67187409589928</v>
      </c>
      <c r="M260" s="2">
        <f>'rockfish release'!O259</f>
        <v>14294.332163173705</v>
      </c>
      <c r="N260">
        <f>'rockfish release'!P259</f>
        <v>41905280.915479615</v>
      </c>
      <c r="O260" s="37">
        <v>0.102415992</v>
      </c>
      <c r="P260" s="37">
        <v>1.7392600000000001E-3</v>
      </c>
      <c r="Q260" s="18">
        <f t="shared" si="217"/>
        <v>1463.9682084689409</v>
      </c>
      <c r="R260" s="83">
        <f t="shared" si="229"/>
        <v>722041.19580607489</v>
      </c>
      <c r="S260">
        <f t="shared" si="223"/>
        <v>849.7300723206605</v>
      </c>
      <c r="T260" s="9">
        <f t="shared" si="224"/>
        <v>1665.4709417484946</v>
      </c>
      <c r="V260" s="18">
        <f t="shared" si="218"/>
        <v>5289.9382544909413</v>
      </c>
      <c r="W260" s="50">
        <f t="shared" si="219"/>
        <v>816275.1202328949</v>
      </c>
      <c r="X260">
        <f t="shared" si="225"/>
        <v>903.47945202583048</v>
      </c>
      <c r="Y260" s="9">
        <f t="shared" si="226"/>
        <v>1770.8197259706278</v>
      </c>
      <c r="Z260" s="19">
        <f t="shared" si="203"/>
        <v>0.1707920600507602</v>
      </c>
    </row>
    <row r="261" spans="1:26" x14ac:dyDescent="0.25">
      <c r="A261" s="13" t="str">
        <f>'rockfish release'!A260</f>
        <v>SE</v>
      </c>
      <c r="B261" s="13">
        <f>'rockfish release'!B260</f>
        <v>2004</v>
      </c>
      <c r="C261" s="13" t="str">
        <f>'rockfish release'!C260</f>
        <v>SSEI</v>
      </c>
      <c r="D261">
        <f>'rockfish release'!D260</f>
        <v>6002</v>
      </c>
      <c r="E261">
        <f>[1]logbook_release_forR!$E427</f>
        <v>3161</v>
      </c>
      <c r="F261" s="37">
        <v>0.82777370100000003</v>
      </c>
      <c r="G261" s="37">
        <v>4.4111050000000002E-3</v>
      </c>
      <c r="H261" s="10">
        <f t="shared" si="220"/>
        <v>2616.5926688610002</v>
      </c>
      <c r="I261" s="8">
        <f t="shared" si="227"/>
        <v>44075.412682705006</v>
      </c>
      <c r="J261">
        <f t="shared" si="221"/>
        <v>209.94145060636549</v>
      </c>
      <c r="K261" s="9">
        <f t="shared" si="222"/>
        <v>411.48524318847637</v>
      </c>
      <c r="M261" s="2">
        <f>'rockfish release'!O260</f>
        <v>10620.770196009977</v>
      </c>
      <c r="N261">
        <f>'rockfish release'!P260</f>
        <v>23134123.027768828</v>
      </c>
      <c r="O261" s="37">
        <v>0.102415992</v>
      </c>
      <c r="P261" s="37">
        <v>1.7392600000000001E-3</v>
      </c>
      <c r="Q261" s="18">
        <f t="shared" si="217"/>
        <v>1087.7367154283961</v>
      </c>
      <c r="R261" s="83">
        <f t="shared" si="229"/>
        <v>398608.23003634275</v>
      </c>
      <c r="S261">
        <f t="shared" si="223"/>
        <v>631.3542825041601</v>
      </c>
      <c r="T261" s="9">
        <f t="shared" si="224"/>
        <v>1237.4543937081537</v>
      </c>
      <c r="V261" s="18">
        <f t="shared" si="218"/>
        <v>3704.3293842893963</v>
      </c>
      <c r="W261" s="50">
        <f t="shared" si="219"/>
        <v>442683.64271904773</v>
      </c>
      <c r="X261">
        <f t="shared" si="225"/>
        <v>665.3447547843507</v>
      </c>
      <c r="Y261" s="9">
        <f t="shared" si="226"/>
        <v>1304.0757193773272</v>
      </c>
      <c r="Z261" s="19">
        <f t="shared" si="203"/>
        <v>0.17961274113640521</v>
      </c>
    </row>
    <row r="262" spans="1:26" x14ac:dyDescent="0.25">
      <c r="A262" s="13" t="str">
        <f>'rockfish release'!A261</f>
        <v>SE</v>
      </c>
      <c r="B262" s="13">
        <f>'rockfish release'!B261</f>
        <v>2005</v>
      </c>
      <c r="C262" s="13" t="str">
        <f>'rockfish release'!C261</f>
        <v>SSEI</v>
      </c>
      <c r="D262">
        <f>'rockfish release'!D261</f>
        <v>9401</v>
      </c>
      <c r="E262">
        <f>[1]logbook_release_forR!$E428</f>
        <v>4727</v>
      </c>
      <c r="F262" s="37">
        <v>0.82777370100000003</v>
      </c>
      <c r="G262" s="37">
        <v>4.4111050000000002E-3</v>
      </c>
      <c r="H262" s="10">
        <f t="shared" si="220"/>
        <v>3912.8862846270004</v>
      </c>
      <c r="I262" s="8">
        <f t="shared" si="227"/>
        <v>98564.063594545005</v>
      </c>
      <c r="J262">
        <f t="shared" si="221"/>
        <v>313.94914173245485</v>
      </c>
      <c r="K262" s="9">
        <f t="shared" si="222"/>
        <v>615.34031779561144</v>
      </c>
      <c r="M262" s="2">
        <f>'rockfish release'!O261</f>
        <v>16635.431624906661</v>
      </c>
      <c r="N262">
        <f>'rockfish release'!P261</f>
        <v>56755658.12675067</v>
      </c>
      <c r="O262" s="37">
        <v>0.102415992</v>
      </c>
      <c r="P262" s="37">
        <v>1.7392600000000001E-3</v>
      </c>
      <c r="Q262" s="18">
        <f t="shared" si="217"/>
        <v>1703.7342322129875</v>
      </c>
      <c r="R262" s="83">
        <f t="shared" si="229"/>
        <v>977917.87496315374</v>
      </c>
      <c r="S262">
        <f t="shared" si="223"/>
        <v>988.89730253608934</v>
      </c>
      <c r="T262" s="9">
        <f t="shared" si="224"/>
        <v>1938.2387129707352</v>
      </c>
      <c r="V262" s="18">
        <f t="shared" si="218"/>
        <v>5616.6205168399883</v>
      </c>
      <c r="W262" s="50">
        <f t="shared" si="219"/>
        <v>1076481.9385576989</v>
      </c>
      <c r="X262">
        <f t="shared" si="225"/>
        <v>1037.5364757721527</v>
      </c>
      <c r="Y262" s="9">
        <f t="shared" si="226"/>
        <v>2033.5714925134193</v>
      </c>
      <c r="Z262" s="19">
        <f t="shared" si="203"/>
        <v>0.18472611291102312</v>
      </c>
    </row>
    <row r="263" spans="1:26" x14ac:dyDescent="0.25">
      <c r="A263" s="13" t="str">
        <f>'rockfish release'!A262</f>
        <v>SE</v>
      </c>
      <c r="B263" s="13">
        <f>'rockfish release'!B262</f>
        <v>2006</v>
      </c>
      <c r="C263" s="13" t="str">
        <f>'rockfish release'!C262</f>
        <v>SSEI</v>
      </c>
      <c r="D263">
        <f>'rockfish release'!D262</f>
        <v>6626</v>
      </c>
      <c r="E263">
        <f>[1]logbook_release_forR!$E429</f>
        <v>3549</v>
      </c>
      <c r="F263" s="13">
        <f>IF([3]species_comp_Region1_forR!$G230&gt;49,[3]species_comp_Region1_forR!$AD230,[3]species_comp_Region1_forR!$AF230)</f>
        <v>0.87912087900000002</v>
      </c>
      <c r="G263" s="13">
        <f>IF([3]species_comp_Region1_forR!$G230&gt;49,[3]species_comp_Region1_forR!$AE230,[3]species_comp_Region1_forR!$AG230)</f>
        <v>2.9274800000000001E-4</v>
      </c>
      <c r="H263" s="10">
        <f t="shared" si="220"/>
        <v>3119.999999571</v>
      </c>
      <c r="I263" s="8">
        <f t="shared" si="227"/>
        <v>3687.2784519480001</v>
      </c>
      <c r="J263">
        <f t="shared" si="221"/>
        <v>60.722964782263389</v>
      </c>
      <c r="K263" s="9">
        <f t="shared" si="222"/>
        <v>119.01701097323624</v>
      </c>
      <c r="M263" s="2">
        <f>'rockfish release'!O262</f>
        <v>11724.962232382888</v>
      </c>
      <c r="N263">
        <f>'rockfish release'!P262</f>
        <v>28194469.131746352</v>
      </c>
      <c r="O263" s="13">
        <f>IF([3]species_comp_Region1_forR!$D252&gt;49,[3]species_comp_Region1_forR!$N252,[3]species_comp_Region1_forR!$P252)</f>
        <v>9.9099098999999996E-2</v>
      </c>
      <c r="P263" s="13">
        <f>IF([3]species_comp_Region1_forR!$D252&gt;49,[3]species_comp_Region1_forR!$O252,[3]species_comp_Region1_forR!$Q252)</f>
        <v>7.3200000000000004E-5</v>
      </c>
      <c r="Q263" s="18">
        <f t="shared" si="217"/>
        <v>1161.9331930381727</v>
      </c>
      <c r="R263" s="83">
        <f t="shared" si="229"/>
        <v>284886.80527912173</v>
      </c>
      <c r="S263">
        <f t="shared" si="223"/>
        <v>533.74788550318556</v>
      </c>
      <c r="T263" s="9">
        <f t="shared" si="224"/>
        <v>1046.1458555862437</v>
      </c>
      <c r="V263" s="18">
        <f t="shared" si="218"/>
        <v>4281.9331926091727</v>
      </c>
      <c r="W263" s="50">
        <f t="shared" si="219"/>
        <v>288574.08373106975</v>
      </c>
      <c r="X263">
        <f t="shared" si="225"/>
        <v>537.19091925596592</v>
      </c>
      <c r="Y263" s="9">
        <f t="shared" si="226"/>
        <v>1052.8942017416932</v>
      </c>
      <c r="Z263" s="19">
        <f t="shared" si="203"/>
        <v>0.12545523133877565</v>
      </c>
    </row>
    <row r="264" spans="1:26" x14ac:dyDescent="0.25">
      <c r="A264" s="13" t="str">
        <f>'rockfish release'!A263</f>
        <v>SE</v>
      </c>
      <c r="B264" s="13">
        <f>'rockfish release'!B263</f>
        <v>2007</v>
      </c>
      <c r="C264" s="13" t="str">
        <f>'rockfish release'!C263</f>
        <v>SSEI</v>
      </c>
      <c r="D264">
        <f>'rockfish release'!D263</f>
        <v>3895</v>
      </c>
      <c r="E264">
        <f>[1]logbook_release_forR!$E430</f>
        <v>1963</v>
      </c>
      <c r="F264" s="13">
        <f>IF([3]species_comp_Region1_forR!$G231&gt;49,[3]species_comp_Region1_forR!$AD231,[3]species_comp_Region1_forR!$AF231)</f>
        <v>0.735294118</v>
      </c>
      <c r="G264" s="13">
        <f>IF([3]species_comp_Region1_forR!$G231&gt;49,[3]species_comp_Region1_forR!$AE231,[3]species_comp_Region1_forR!$AG231)</f>
        <v>9.5880100000000001E-4</v>
      </c>
      <c r="H264" s="10">
        <f t="shared" si="220"/>
        <v>1443.3823536340001</v>
      </c>
      <c r="I264" s="8">
        <f t="shared" si="227"/>
        <v>3694.614050569</v>
      </c>
      <c r="J264">
        <f t="shared" si="221"/>
        <v>60.783336948287072</v>
      </c>
      <c r="K264" s="9">
        <f t="shared" si="222"/>
        <v>119.13534041864266</v>
      </c>
      <c r="M264" s="2">
        <f>'rockfish release'!O263</f>
        <v>6892.3525347315644</v>
      </c>
      <c r="N264">
        <f>'rockfish release'!P263</f>
        <v>9742624.9121934529</v>
      </c>
      <c r="O264" s="13">
        <f>IF([3]species_comp_Region1_forR!$D253&gt;49,[3]species_comp_Region1_forR!$N253,[3]species_comp_Region1_forR!$P253)</f>
        <v>7.7938404000000003E-2</v>
      </c>
      <c r="P264" s="13">
        <f>IF([3]species_comp_Region1_forR!$D253&gt;49,[3]species_comp_Region1_forR!$O253,[3]species_comp_Region1_forR!$Q253)</f>
        <v>4.5200000000000001E-5</v>
      </c>
      <c r="Q264" s="18">
        <f t="shared" si="217"/>
        <v>537.17895636233277</v>
      </c>
      <c r="R264" s="83">
        <f t="shared" si="229"/>
        <v>60887.388095497874</v>
      </c>
      <c r="S264">
        <f t="shared" si="223"/>
        <v>246.75369925392786</v>
      </c>
      <c r="T264" s="9">
        <f t="shared" si="224"/>
        <v>483.63725053769861</v>
      </c>
      <c r="V264" s="18">
        <f t="shared" si="218"/>
        <v>1980.561309996333</v>
      </c>
      <c r="W264" s="50">
        <f t="shared" si="219"/>
        <v>64582.002146066872</v>
      </c>
      <c r="X264">
        <f t="shared" si="225"/>
        <v>254.1298922717807</v>
      </c>
      <c r="Y264" s="9">
        <f t="shared" si="226"/>
        <v>498.09458885269015</v>
      </c>
      <c r="Z264" s="19">
        <f t="shared" si="203"/>
        <v>0.12831205526894354</v>
      </c>
    </row>
    <row r="265" spans="1:26" x14ac:dyDescent="0.25">
      <c r="A265" s="13" t="str">
        <f>'rockfish release'!A264</f>
        <v>SE</v>
      </c>
      <c r="B265" s="13">
        <f>'rockfish release'!B264</f>
        <v>2008</v>
      </c>
      <c r="C265" s="13" t="str">
        <f>'rockfish release'!C264</f>
        <v>SSEI</v>
      </c>
      <c r="D265">
        <f>'rockfish release'!D264</f>
        <v>3127</v>
      </c>
      <c r="E265">
        <f>[1]logbook_release_forR!$E431</f>
        <v>1812</v>
      </c>
      <c r="F265" s="13">
        <f>IF([3]species_comp_Region1_forR!$G232&gt;49,[3]species_comp_Region1_forR!$AD232,[3]species_comp_Region1_forR!$AF232)</f>
        <v>0.90157480300000004</v>
      </c>
      <c r="G265" s="13">
        <f>IF([3]species_comp_Region1_forR!$G232&gt;49,[3]species_comp_Region1_forR!$AE232,[3]species_comp_Region1_forR!$AG232)</f>
        <v>3.5074200000000002E-4</v>
      </c>
      <c r="H265" s="10">
        <f t="shared" si="220"/>
        <v>1633.653543036</v>
      </c>
      <c r="I265" s="8">
        <f t="shared" si="227"/>
        <v>1151.6066412480002</v>
      </c>
      <c r="J265">
        <f t="shared" si="221"/>
        <v>33.935330280520333</v>
      </c>
      <c r="K265" s="9">
        <f t="shared" si="222"/>
        <v>66.513247349819849</v>
      </c>
      <c r="M265" s="2">
        <f>'rockfish release'!O264</f>
        <v>5533.3469515033648</v>
      </c>
      <c r="N265">
        <f>'rockfish release'!P264</f>
        <v>6279380.8058480714</v>
      </c>
      <c r="O265" s="13">
        <f>IF([3]species_comp_Region1_forR!$D254&gt;49,[3]species_comp_Region1_forR!$N254,[3]species_comp_Region1_forR!$P254)</f>
        <v>0.12551953399999999</v>
      </c>
      <c r="P265" s="13">
        <f>IF([3]species_comp_Region1_forR!$D254&gt;49,[3]species_comp_Region1_forR!$O254,[3]species_comp_Region1_forR!$Q254)</f>
        <v>9.1299999999999997E-5</v>
      </c>
      <c r="Q265" s="18">
        <f t="shared" si="217"/>
        <v>694.54313081302291</v>
      </c>
      <c r="R265" s="83">
        <f t="shared" si="229"/>
        <v>101154.7173541384</v>
      </c>
      <c r="S265">
        <f t="shared" si="223"/>
        <v>318.0482940594689</v>
      </c>
      <c r="T265" s="9">
        <f t="shared" si="224"/>
        <v>623.37465635655906</v>
      </c>
      <c r="V265" s="18">
        <f t="shared" si="218"/>
        <v>2328.1966738490228</v>
      </c>
      <c r="W265" s="50">
        <f t="shared" si="219"/>
        <v>102306.3239953864</v>
      </c>
      <c r="X265">
        <f t="shared" si="225"/>
        <v>319.85359775276311</v>
      </c>
      <c r="Y265" s="9">
        <f t="shared" si="226"/>
        <v>626.91305159541571</v>
      </c>
      <c r="Z265" s="19">
        <f t="shared" si="203"/>
        <v>0.13738255077221398</v>
      </c>
    </row>
    <row r="266" spans="1:26" x14ac:dyDescent="0.25">
      <c r="A266" s="13" t="str">
        <f>'rockfish release'!A265</f>
        <v>SE</v>
      </c>
      <c r="B266" s="13">
        <f>'rockfish release'!B265</f>
        <v>2009</v>
      </c>
      <c r="C266" s="13" t="str">
        <f>'rockfish release'!C265</f>
        <v>SSEI</v>
      </c>
      <c r="D266">
        <f>'rockfish release'!D265</f>
        <v>1615</v>
      </c>
      <c r="E266">
        <f>[1]logbook_release_forR!$E432</f>
        <v>889</v>
      </c>
      <c r="F266" s="13">
        <f>IF([3]species_comp_Region1_forR!$G233&gt;49,[3]species_comp_Region1_forR!$AD233,[3]species_comp_Region1_forR!$AF233)</f>
        <v>0.85066666700000004</v>
      </c>
      <c r="G266" s="13">
        <f>IF([3]species_comp_Region1_forR!$G233&gt;49,[3]species_comp_Region1_forR!$AE233,[3]species_comp_Region1_forR!$AG233)</f>
        <v>3.3965999999999998E-4</v>
      </c>
      <c r="H266" s="10">
        <f t="shared" si="220"/>
        <v>756.24266696300003</v>
      </c>
      <c r="I266" s="8">
        <f t="shared" si="227"/>
        <v>268.44043085999999</v>
      </c>
      <c r="J266">
        <f t="shared" si="221"/>
        <v>16.384151819975301</v>
      </c>
      <c r="K266" s="9">
        <f t="shared" si="222"/>
        <v>32.11293756715159</v>
      </c>
      <c r="M266" s="2">
        <f>'rockfish release'!O265</f>
        <v>2857.804709522844</v>
      </c>
      <c r="N266">
        <f>'rockfish release'!P265</f>
        <v>1674966.4483188028</v>
      </c>
      <c r="O266" s="13">
        <f>IF([3]species_comp_Region1_forR!$D255&gt;49,[3]species_comp_Region1_forR!$N255,[3]species_comp_Region1_forR!$P255)</f>
        <v>9.0297791000000002E-2</v>
      </c>
      <c r="P266" s="13">
        <f>IF([3]species_comp_Region1_forR!$D255&gt;49,[3]species_comp_Region1_forR!$O255,[3]species_comp_Region1_forR!$Q255)</f>
        <v>7.8999999999999996E-5</v>
      </c>
      <c r="Q266" s="18">
        <f t="shared" si="217"/>
        <v>258.05345237930948</v>
      </c>
      <c r="R266" s="83">
        <f t="shared" si="229"/>
        <v>14170.033378032176</v>
      </c>
      <c r="S266">
        <f t="shared" si="223"/>
        <v>119.03794931882932</v>
      </c>
      <c r="T266" s="9">
        <f t="shared" si="224"/>
        <v>233.31438066490546</v>
      </c>
      <c r="V266" s="18">
        <f t="shared" si="218"/>
        <v>1014.2961193423096</v>
      </c>
      <c r="W266" s="50">
        <f t="shared" si="219"/>
        <v>14438.473808892177</v>
      </c>
      <c r="X266">
        <f t="shared" si="225"/>
        <v>120.16020060274607</v>
      </c>
      <c r="Y266" s="9">
        <f t="shared" si="226"/>
        <v>235.51399318138229</v>
      </c>
      <c r="Z266" s="19">
        <f t="shared" si="203"/>
        <v>0.11846658812089354</v>
      </c>
    </row>
    <row r="267" spans="1:26" x14ac:dyDescent="0.25">
      <c r="A267" s="13" t="str">
        <f>'rockfish release'!A266</f>
        <v>SE</v>
      </c>
      <c r="B267" s="13">
        <f>'rockfish release'!B266</f>
        <v>2010</v>
      </c>
      <c r="C267" s="13" t="str">
        <f>'rockfish release'!C266</f>
        <v>SSEI</v>
      </c>
      <c r="D267">
        <f>'rockfish release'!D266</f>
        <v>3026</v>
      </c>
      <c r="E267">
        <f>[1]logbook_release_forR!$E433</f>
        <v>1184</v>
      </c>
      <c r="F267" s="13">
        <f>IF([3]species_comp_Region1_forR!$G234&gt;49,[3]species_comp_Region1_forR!$AD234,[3]species_comp_Region1_forR!$AF234)</f>
        <v>0.90256410300000001</v>
      </c>
      <c r="G267" s="13">
        <f>IF([3]species_comp_Region1_forR!$G234&gt;49,[3]species_comp_Region1_forR!$AE234,[3]species_comp_Region1_forR!$AG234)</f>
        <v>2.2607200000000001E-4</v>
      </c>
      <c r="H267" s="10">
        <f t="shared" si="220"/>
        <v>1068.6358979520001</v>
      </c>
      <c r="I267" s="8">
        <f t="shared" si="227"/>
        <v>316.92038963200002</v>
      </c>
      <c r="J267">
        <f t="shared" si="221"/>
        <v>17.802257992513198</v>
      </c>
      <c r="K267" s="9">
        <f t="shared" si="222"/>
        <v>34.892425665325867</v>
      </c>
      <c r="M267" s="2">
        <f>'rockfish release'!O266</f>
        <v>5354.623561000697</v>
      </c>
      <c r="N267">
        <f>'rockfish release'!P266</f>
        <v>5880292.1826629303</v>
      </c>
      <c r="O267" s="13">
        <f>IF([3]species_comp_Region1_forR!$D256&gt;49,[3]species_comp_Region1_forR!$N256,[3]species_comp_Region1_forR!$P256)</f>
        <v>9.6687555999999994E-2</v>
      </c>
      <c r="P267" s="13">
        <f>IF([3]species_comp_Region1_forR!$D256&gt;49,[3]species_comp_Region1_forR!$O256,[3]species_comp_Region1_forR!$Q256)</f>
        <v>7.8300000000000006E-5</v>
      </c>
      <c r="Q267" s="18">
        <f t="shared" si="217"/>
        <v>517.72546541317422</v>
      </c>
      <c r="R267" s="83">
        <f t="shared" si="229"/>
        <v>56756.404569670864</v>
      </c>
      <c r="S267">
        <f t="shared" si="223"/>
        <v>238.23602701873381</v>
      </c>
      <c r="T267" s="9">
        <f t="shared" si="224"/>
        <v>466.94261295671828</v>
      </c>
      <c r="V267" s="18">
        <f t="shared" si="218"/>
        <v>1586.3613633651744</v>
      </c>
      <c r="W267" s="50">
        <f t="shared" si="219"/>
        <v>57073.324959302867</v>
      </c>
      <c r="X267">
        <f t="shared" si="225"/>
        <v>238.90024060118245</v>
      </c>
      <c r="Y267" s="9">
        <f t="shared" si="226"/>
        <v>468.24447157831759</v>
      </c>
      <c r="Z267" s="19">
        <f t="shared" si="203"/>
        <v>0.15059635598688526</v>
      </c>
    </row>
    <row r="268" spans="1:26" x14ac:dyDescent="0.25">
      <c r="A268" s="13" t="str">
        <f>'rockfish release'!A267</f>
        <v>SE</v>
      </c>
      <c r="B268" s="13">
        <f>'rockfish release'!B267</f>
        <v>2011</v>
      </c>
      <c r="C268" s="13" t="str">
        <f>'rockfish release'!C267</f>
        <v>SSEI</v>
      </c>
      <c r="D268">
        <f>'rockfish release'!D267</f>
        <v>1401</v>
      </c>
      <c r="E268">
        <f>[1]logbook_release_forR!$E434</f>
        <v>844</v>
      </c>
      <c r="F268" s="13">
        <f>IF([3]species_comp_Region1_forR!$G235&gt;49,[3]species_comp_Region1_forR!$AD235,[3]species_comp_Region1_forR!$AF235)</f>
        <v>0.84631360300000003</v>
      </c>
      <c r="G268" s="13">
        <f>IF([3]species_comp_Region1_forR!$G235&gt;49,[3]species_comp_Region1_forR!$AE235,[3]species_comp_Region1_forR!$AG235)</f>
        <v>1.35205E-4</v>
      </c>
      <c r="H268" s="10">
        <f t="shared" si="220"/>
        <v>714.28868093200003</v>
      </c>
      <c r="I268" s="8">
        <f t="shared" si="227"/>
        <v>96.31138888000001</v>
      </c>
      <c r="J268">
        <f t="shared" si="221"/>
        <v>9.8138366034899942</v>
      </c>
      <c r="K268" s="9">
        <f t="shared" si="222"/>
        <v>19.235119742840389</v>
      </c>
      <c r="M268" s="2">
        <f>'rockfish release'!O267</f>
        <v>3027.6754850088182</v>
      </c>
      <c r="N268">
        <f>'rockfish release'!P267</f>
        <v>2492666.7772778664</v>
      </c>
      <c r="O268" s="13">
        <f>IF([3]species_comp_Region1_forR!$D257&gt;49,[3]species_comp_Region1_forR!$N257,[3]species_comp_Region1_forR!$P257)</f>
        <v>9.6648479999999995E-2</v>
      </c>
      <c r="P268" s="13">
        <f>IF([3]species_comp_Region1_forR!$D257&gt;49,[3]species_comp_Region1_forR!$O257,[3]species_comp_Region1_forR!$Q257)</f>
        <v>6.8100000000000002E-5</v>
      </c>
      <c r="Q268" s="18">
        <f t="shared" si="217"/>
        <v>292.62023355936503</v>
      </c>
      <c r="R268" s="83">
        <f t="shared" si="229"/>
        <v>23738.332360930937</v>
      </c>
      <c r="S268">
        <f t="shared" si="223"/>
        <v>154.07249060403657</v>
      </c>
      <c r="T268" s="9">
        <f t="shared" si="224"/>
        <v>301.98208158391168</v>
      </c>
      <c r="V268" s="18">
        <f t="shared" si="218"/>
        <v>1006.9089144913651</v>
      </c>
      <c r="W268" s="50">
        <f t="shared" si="219"/>
        <v>23834.643749810937</v>
      </c>
      <c r="X268">
        <f t="shared" si="225"/>
        <v>154.38472641362856</v>
      </c>
      <c r="Y268" s="9">
        <f t="shared" si="226"/>
        <v>302.59406377071195</v>
      </c>
      <c r="Z268" s="19">
        <f t="shared" si="203"/>
        <v>0.15332541423730986</v>
      </c>
    </row>
    <row r="269" spans="1:26" x14ac:dyDescent="0.25">
      <c r="A269" s="13" t="str">
        <f>'rockfish release'!A268</f>
        <v>SE</v>
      </c>
      <c r="B269" s="13">
        <f>'rockfish release'!B268</f>
        <v>2012</v>
      </c>
      <c r="C269" s="13" t="str">
        <f>'rockfish release'!C268</f>
        <v>SSEI</v>
      </c>
      <c r="D269">
        <f>'rockfish release'!D268</f>
        <v>1982</v>
      </c>
      <c r="E269">
        <f>[1]logbook_release_forR!$E435</f>
        <v>769</v>
      </c>
      <c r="F269" s="13">
        <f>IF([3]species_comp_Region1_forR!$G236&gt;49,[3]species_comp_Region1_forR!$AD236,[3]species_comp_Region1_forR!$AF236)</f>
        <v>0.89322381900000003</v>
      </c>
      <c r="G269" s="13">
        <f>IF([3]species_comp_Region1_forR!$G236&gt;49,[3]species_comp_Region1_forR!$AE236,[3]species_comp_Region1_forR!$AG236)</f>
        <v>1.96245E-4</v>
      </c>
      <c r="H269" s="10">
        <f t="shared" si="220"/>
        <v>686.88911681100001</v>
      </c>
      <c r="I269" s="8">
        <f t="shared" si="227"/>
        <v>116.05163944500001</v>
      </c>
      <c r="J269">
        <f t="shared" si="221"/>
        <v>10.772726648578809</v>
      </c>
      <c r="K269" s="9">
        <f t="shared" si="222"/>
        <v>21.114544231214467</v>
      </c>
      <c r="M269" s="2">
        <f>'rockfish release'!O268</f>
        <v>3308.3880839980466</v>
      </c>
      <c r="N269">
        <f>'rockfish release'!P268</f>
        <v>3537724.2288436573</v>
      </c>
      <c r="O269" s="13">
        <f>IF([3]species_comp_Region1_forR!$D258&gt;49,[3]species_comp_Region1_forR!$N258,[3]species_comp_Region1_forR!$P258)</f>
        <v>3.5132819000000003E-2</v>
      </c>
      <c r="P269" s="13">
        <f>IF([3]species_comp_Region1_forR!$D258&gt;49,[3]species_comp_Region1_forR!$O258,[3]species_comp_Region1_forR!$Q258)</f>
        <v>2.9099999999999999E-5</v>
      </c>
      <c r="Q269" s="18">
        <f t="shared" si="217"/>
        <v>116.23299973686018</v>
      </c>
      <c r="R269" s="83">
        <f t="shared" si="229"/>
        <v>4582.2302663584996</v>
      </c>
      <c r="S269">
        <f t="shared" si="223"/>
        <v>67.69217285889485</v>
      </c>
      <c r="T269" s="9">
        <f t="shared" si="224"/>
        <v>132.6766588034339</v>
      </c>
      <c r="V269" s="18">
        <f t="shared" si="218"/>
        <v>803.12211654786017</v>
      </c>
      <c r="W269" s="50">
        <f t="shared" si="219"/>
        <v>4698.2819058034993</v>
      </c>
      <c r="X269">
        <f t="shared" si="225"/>
        <v>68.544014368896569</v>
      </c>
      <c r="Y269" s="9">
        <f t="shared" si="226"/>
        <v>134.34626816303728</v>
      </c>
      <c r="Z269" s="19">
        <f t="shared" si="203"/>
        <v>8.5346939097538668E-2</v>
      </c>
    </row>
    <row r="270" spans="1:26" x14ac:dyDescent="0.25">
      <c r="A270" s="13" t="str">
        <f>'rockfish release'!A269</f>
        <v>SE</v>
      </c>
      <c r="B270" s="13">
        <f>'rockfish release'!B269</f>
        <v>2013</v>
      </c>
      <c r="C270" s="13" t="str">
        <f>'rockfish release'!C269</f>
        <v>SSEI</v>
      </c>
      <c r="D270">
        <f>'rockfish release'!D269</f>
        <v>2044</v>
      </c>
      <c r="E270">
        <f>[1]logbook_release_forR!$E436</f>
        <v>583</v>
      </c>
      <c r="F270" s="13">
        <f>IF([3]species_comp_Region1_forR!$G237&gt;49,[3]species_comp_Region1_forR!$AD237,[3]species_comp_Region1_forR!$AF237)</f>
        <v>0.81181619299999996</v>
      </c>
      <c r="G270" s="13">
        <f>IF([3]species_comp_Region1_forR!$G237&gt;49,[3]species_comp_Region1_forR!$AE237,[3]species_comp_Region1_forR!$AG237)</f>
        <v>3.3502299999999999E-4</v>
      </c>
      <c r="H270" s="10">
        <f t="shared" si="220"/>
        <v>473.28884051899996</v>
      </c>
      <c r="I270" s="8">
        <f t="shared" si="227"/>
        <v>113.87063244699999</v>
      </c>
      <c r="J270">
        <f t="shared" si="221"/>
        <v>10.671018341611076</v>
      </c>
      <c r="K270" s="9">
        <f t="shared" si="222"/>
        <v>20.915195949557706</v>
      </c>
      <c r="M270" s="2">
        <f>'rockfish release'!O269</f>
        <v>7891.8351156912322</v>
      </c>
      <c r="N270">
        <f>'rockfish release'!P269</f>
        <v>27499452.414966449</v>
      </c>
      <c r="O270" s="13">
        <f>IF([3]species_comp_Region1_forR!$D259&gt;49,[3]species_comp_Region1_forR!$N259,[3]species_comp_Region1_forR!$P259)</f>
        <v>0.12667091</v>
      </c>
      <c r="P270" s="13">
        <f>IF([3]species_comp_Region1_forR!$D259&gt;49,[3]species_comp_Region1_forR!$O259,[3]species_comp_Region1_forR!$Q259)</f>
        <v>7.0500000000000006E-5</v>
      </c>
      <c r="Q270" s="18">
        <f t="shared" si="217"/>
        <v>999.66593567456368</v>
      </c>
      <c r="R270" s="83">
        <f t="shared" si="229"/>
        <v>443695.1017599912</v>
      </c>
      <c r="S270">
        <f t="shared" si="223"/>
        <v>666.10442256450392</v>
      </c>
      <c r="T270" s="9">
        <f t="shared" si="224"/>
        <v>1305.5646682264276</v>
      </c>
      <c r="V270" s="18">
        <f t="shared" si="218"/>
        <v>1472.9547761935637</v>
      </c>
      <c r="W270" s="50">
        <f t="shared" si="219"/>
        <v>443808.97239243821</v>
      </c>
      <c r="X270">
        <f t="shared" si="225"/>
        <v>666.18989214220164</v>
      </c>
      <c r="Y270" s="9">
        <f t="shared" si="226"/>
        <v>1305.7321885987151</v>
      </c>
      <c r="Z270" s="19">
        <f t="shared" si="203"/>
        <v>0.45228129397413108</v>
      </c>
    </row>
    <row r="271" spans="1:26" x14ac:dyDescent="0.25">
      <c r="A271" s="13" t="str">
        <f>'rockfish release'!A270</f>
        <v>SE</v>
      </c>
      <c r="B271" s="13">
        <f>'rockfish release'!B270</f>
        <v>2014</v>
      </c>
      <c r="C271" s="13" t="str">
        <f>'rockfish release'!C270</f>
        <v>SSEI</v>
      </c>
      <c r="D271">
        <f>'rockfish release'!D270</f>
        <v>2308</v>
      </c>
      <c r="E271">
        <f>[1]logbook_release_forR!$E437</f>
        <v>790</v>
      </c>
      <c r="F271" s="13">
        <f>IF([3]species_comp_Region1_forR!$G238&gt;49,[3]species_comp_Region1_forR!$AD238,[3]species_comp_Region1_forR!$AF238)</f>
        <v>0.84560143600000004</v>
      </c>
      <c r="G271" s="13">
        <f>IF([3]species_comp_Region1_forR!$G238&gt;49,[3]species_comp_Region1_forR!$AE238,[3]species_comp_Region1_forR!$AG238)</f>
        <v>2.3482E-4</v>
      </c>
      <c r="H271" s="10">
        <f t="shared" si="220"/>
        <v>668.02513443999999</v>
      </c>
      <c r="I271" s="8">
        <f t="shared" si="227"/>
        <v>146.55116200000001</v>
      </c>
      <c r="J271">
        <f t="shared" si="221"/>
        <v>12.105831735159713</v>
      </c>
      <c r="K271" s="9">
        <f t="shared" si="222"/>
        <v>23.727430200913037</v>
      </c>
      <c r="M271" s="2">
        <f>'rockfish release'!O270</f>
        <v>4717.2998562529947</v>
      </c>
      <c r="N271">
        <f>'rockfish release'!P270</f>
        <v>4505262.4204985779</v>
      </c>
      <c r="O271" s="13">
        <f>IF([3]species_comp_Region1_forR!$D260&gt;49,[3]species_comp_Region1_forR!$N260,[3]species_comp_Region1_forR!$P260)</f>
        <v>7.5290550999999997E-2</v>
      </c>
      <c r="P271" s="13">
        <f>IF([3]species_comp_Region1_forR!$D260&gt;49,[3]species_comp_Region1_forR!$O260,[3]species_comp_Region1_forR!$Q260)</f>
        <v>3.5200000000000002E-5</v>
      </c>
      <c r="Q271" s="18">
        <f t="shared" si="217"/>
        <v>355.16810540950877</v>
      </c>
      <c r="R271" s="83">
        <f t="shared" si="229"/>
        <v>26163.550198332741</v>
      </c>
      <c r="S271">
        <f t="shared" si="223"/>
        <v>161.75150756123648</v>
      </c>
      <c r="T271" s="9">
        <f t="shared" si="224"/>
        <v>317.03295482002352</v>
      </c>
      <c r="V271" s="18">
        <f t="shared" si="218"/>
        <v>1023.1932398495087</v>
      </c>
      <c r="W271" s="50">
        <f t="shared" si="219"/>
        <v>26310.101360332741</v>
      </c>
      <c r="X271">
        <f t="shared" si="225"/>
        <v>162.20388824048806</v>
      </c>
      <c r="Y271" s="9">
        <f t="shared" si="226"/>
        <v>317.91962095135659</v>
      </c>
      <c r="Z271" s="19">
        <f t="shared" si="203"/>
        <v>0.15852713048059719</v>
      </c>
    </row>
    <row r="272" spans="1:26" x14ac:dyDescent="0.25">
      <c r="A272" s="13" t="str">
        <f>'rockfish release'!A271</f>
        <v>SE</v>
      </c>
      <c r="B272" s="13">
        <f>'rockfish release'!B271</f>
        <v>2015</v>
      </c>
      <c r="C272" s="13" t="str">
        <f>'rockfish release'!C271</f>
        <v>SSEI</v>
      </c>
      <c r="D272">
        <f>'rockfish release'!D271</f>
        <v>3002</v>
      </c>
      <c r="E272">
        <f>[1]logbook_release_forR!$E438</f>
        <v>1053</v>
      </c>
      <c r="F272" s="13">
        <f>IF([3]species_comp_Region1_forR!$G239&gt;49,[3]species_comp_Region1_forR!$AD239,[3]species_comp_Region1_forR!$AF239)</f>
        <v>0.88438818600000002</v>
      </c>
      <c r="G272" s="13">
        <f>IF([3]species_comp_Region1_forR!$G239&gt;49,[3]species_comp_Region1_forR!$AE239,[3]species_comp_Region1_forR!$AG239)</f>
        <v>8.6399999999999999E-5</v>
      </c>
      <c r="H272" s="10">
        <f t="shared" si="220"/>
        <v>931.26075985800003</v>
      </c>
      <c r="I272" s="8">
        <f t="shared" si="227"/>
        <v>95.801097600000006</v>
      </c>
      <c r="J272">
        <f t="shared" si="221"/>
        <v>9.7878035125353851</v>
      </c>
      <c r="K272" s="9">
        <f t="shared" si="222"/>
        <v>19.184094884569355</v>
      </c>
      <c r="M272" s="2">
        <f>'rockfish release'!O271</f>
        <v>3368.3608787428657</v>
      </c>
      <c r="N272">
        <f>'rockfish release'!P271</f>
        <v>2306053.7852344951</v>
      </c>
      <c r="O272" s="13">
        <f>IF([3]species_comp_Region1_forR!$D261&gt;49,[3]species_comp_Region1_forR!$N261,[3]species_comp_Region1_forR!$P261)</f>
        <v>6.2753035999999998E-2</v>
      </c>
      <c r="P272" s="13">
        <f>IF([3]species_comp_Region1_forR!$D261&gt;49,[3]species_comp_Region1_forR!$O261,[3]species_comp_Region1_forR!$Q261)</f>
        <v>2.9799999999999999E-5</v>
      </c>
      <c r="Q272" s="18">
        <f t="shared" si="217"/>
        <v>211.37487148474267</v>
      </c>
      <c r="R272" s="83">
        <f t="shared" si="229"/>
        <v>9350.4956534606099</v>
      </c>
      <c r="S272">
        <f t="shared" si="223"/>
        <v>96.697960958132981</v>
      </c>
      <c r="T272" s="9">
        <f t="shared" si="224"/>
        <v>189.52800347794064</v>
      </c>
      <c r="V272" s="18">
        <f t="shared" si="218"/>
        <v>1142.6356313427427</v>
      </c>
      <c r="W272" s="50">
        <f t="shared" si="219"/>
        <v>9446.2967510606104</v>
      </c>
      <c r="X272">
        <f t="shared" si="225"/>
        <v>97.192061152445007</v>
      </c>
      <c r="Y272" s="9">
        <f t="shared" si="226"/>
        <v>190.4964398587922</v>
      </c>
      <c r="Z272" s="19">
        <f t="shared" si="203"/>
        <v>8.5059539967462711E-2</v>
      </c>
    </row>
    <row r="273" spans="1:26" x14ac:dyDescent="0.25">
      <c r="A273" s="13" t="str">
        <f>'rockfish release'!A272</f>
        <v>SE</v>
      </c>
      <c r="B273" s="13">
        <f>'rockfish release'!B272</f>
        <v>2016</v>
      </c>
      <c r="C273" s="13" t="str">
        <f>'rockfish release'!C272</f>
        <v>SSEI</v>
      </c>
      <c r="D273">
        <f>'rockfish release'!D272</f>
        <v>2634</v>
      </c>
      <c r="E273">
        <f>[1]logbook_release_forR!$E439</f>
        <v>869</v>
      </c>
      <c r="F273" s="13">
        <f>IF([3]species_comp_Region1_forR!$G240&gt;49,[3]species_comp_Region1_forR!$AD240,[3]species_comp_Region1_forR!$AF240)</f>
        <v>0.79018789099999998</v>
      </c>
      <c r="G273" s="13">
        <f>IF([3]species_comp_Region1_forR!$G240&gt;49,[3]species_comp_Region1_forR!$AE240,[3]species_comp_Region1_forR!$AG240)</f>
        <v>1.7323999999999999E-4</v>
      </c>
      <c r="H273" s="10">
        <f t="shared" si="220"/>
        <v>686.67327727899999</v>
      </c>
      <c r="I273" s="8">
        <f t="shared" si="227"/>
        <v>130.82409163999998</v>
      </c>
      <c r="J273">
        <f t="shared" si="221"/>
        <v>11.437835968398916</v>
      </c>
      <c r="K273" s="9">
        <f t="shared" si="222"/>
        <v>22.418158498061874</v>
      </c>
      <c r="M273" s="2">
        <f>'rockfish release'!O272</f>
        <v>4684.4347539543051</v>
      </c>
      <c r="N273">
        <f>'rockfish release'!P272</f>
        <v>6607012.8698088462</v>
      </c>
      <c r="O273" s="13">
        <f>IF([3]species_comp_Region1_forR!$D262&gt;49,[3]species_comp_Region1_forR!$N262,[3]species_comp_Region1_forR!$P262)</f>
        <v>7.7616425000000003E-2</v>
      </c>
      <c r="P273" s="13">
        <f>IF([3]species_comp_Region1_forR!$D262&gt;49,[3]species_comp_Region1_forR!$O262,[3]species_comp_Region1_forR!$Q262)</f>
        <v>3.5899999999999998E-5</v>
      </c>
      <c r="Q273" s="18">
        <f t="shared" si="217"/>
        <v>363.58907874768778</v>
      </c>
      <c r="R273" s="83">
        <f t="shared" si="229"/>
        <v>40353.285222054816</v>
      </c>
      <c r="S273">
        <f t="shared" si="223"/>
        <v>200.88127145668611</v>
      </c>
      <c r="T273" s="9">
        <f t="shared" si="224"/>
        <v>393.72729205510478</v>
      </c>
      <c r="V273" s="18">
        <f t="shared" si="218"/>
        <v>1050.2623560266877</v>
      </c>
      <c r="W273" s="50">
        <f t="shared" si="219"/>
        <v>40484.109313694818</v>
      </c>
      <c r="X273">
        <f t="shared" si="225"/>
        <v>201.20663337398898</v>
      </c>
      <c r="Y273" s="9">
        <f t="shared" si="226"/>
        <v>394.36500141301838</v>
      </c>
      <c r="Z273" s="19">
        <f t="shared" si="203"/>
        <v>0.19157749701244764</v>
      </c>
    </row>
    <row r="274" spans="1:26" x14ac:dyDescent="0.25">
      <c r="A274" s="13" t="str">
        <f>'rockfish release'!A273</f>
        <v>SE</v>
      </c>
      <c r="B274" s="13">
        <f>'rockfish release'!B273</f>
        <v>2017</v>
      </c>
      <c r="C274" s="13" t="str">
        <f>'rockfish release'!C273</f>
        <v>SSEI</v>
      </c>
      <c r="D274">
        <f>'rockfish release'!D273</f>
        <v>5303</v>
      </c>
      <c r="E274">
        <f>[1]logbook_release_forR!$E440</f>
        <v>1013</v>
      </c>
      <c r="F274" s="13">
        <f>IF([3]species_comp_Region1_forR!$G241&gt;49,[3]species_comp_Region1_forR!$AD241,[3]species_comp_Region1_forR!$AF241)</f>
        <v>0.69582618600000001</v>
      </c>
      <c r="G274" s="13">
        <f>IF([3]species_comp_Region1_forR!$G241&gt;49,[3]species_comp_Region1_forR!$AE241,[3]species_comp_Region1_forR!$AG241)</f>
        <v>1.21082E-4</v>
      </c>
      <c r="H274" s="10">
        <f t="shared" si="220"/>
        <v>704.87192641800004</v>
      </c>
      <c r="I274" s="8">
        <f t="shared" si="227"/>
        <v>124.250594858</v>
      </c>
      <c r="J274">
        <f t="shared" si="221"/>
        <v>11.146775087800059</v>
      </c>
      <c r="K274" s="9">
        <f t="shared" si="222"/>
        <v>21.847679172088114</v>
      </c>
      <c r="M274" s="2">
        <f>'rockfish release'!O273</f>
        <v>10269.301587301587</v>
      </c>
      <c r="N274">
        <f>'rockfish release'!P273</f>
        <v>20444681.136453528</v>
      </c>
      <c r="O274" s="13">
        <f>IF([3]species_comp_Region1_forR!$D263&gt;49,[3]species_comp_Region1_forR!$N263,[3]species_comp_Region1_forR!$P263)</f>
        <v>0.11073369600000001</v>
      </c>
      <c r="P274" s="13">
        <f>IF([3]species_comp_Region1_forR!$D263&gt;49,[3]species_comp_Region1_forR!$O263,[3]species_comp_Region1_forR!$Q263)</f>
        <v>6.69E-5</v>
      </c>
      <c r="Q274" s="18">
        <f t="shared" si="217"/>
        <v>1137.1577201005714</v>
      </c>
      <c r="R274" s="83">
        <f t="shared" si="229"/>
        <v>256379.11526091499</v>
      </c>
      <c r="S274">
        <f t="shared" si="223"/>
        <v>506.33893318696619</v>
      </c>
      <c r="T274" s="9">
        <f t="shared" si="224"/>
        <v>992.42430904645369</v>
      </c>
      <c r="V274" s="18">
        <f t="shared" si="218"/>
        <v>1842.0296465185716</v>
      </c>
      <c r="W274" s="50">
        <f t="shared" si="219"/>
        <v>256503.36585577298</v>
      </c>
      <c r="X274">
        <f t="shared" si="225"/>
        <v>506.4616134079393</v>
      </c>
      <c r="Y274" s="9">
        <f t="shared" si="226"/>
        <v>992.66476227956105</v>
      </c>
      <c r="Z274" s="19">
        <f t="shared" si="203"/>
        <v>0.27494759075411718</v>
      </c>
    </row>
    <row r="275" spans="1:26" x14ac:dyDescent="0.25">
      <c r="A275" s="13" t="str">
        <f>'rockfish release'!A274</f>
        <v>SE</v>
      </c>
      <c r="B275" s="13">
        <f>'rockfish release'!B274</f>
        <v>2018</v>
      </c>
      <c r="C275" s="13" t="str">
        <f>'rockfish release'!C274</f>
        <v>SSEI</v>
      </c>
      <c r="D275">
        <f>'rockfish release'!D274</f>
        <v>12062</v>
      </c>
      <c r="E275">
        <f>[1]logbook_release_forR!$E441</f>
        <v>2107</v>
      </c>
      <c r="F275" s="13">
        <f>IF([3]species_comp_Region1_forR!$G242&gt;49,[3]species_comp_Region1_forR!$AD242,[3]species_comp_Region1_forR!$AF242)</f>
        <v>0.74531250000000004</v>
      </c>
      <c r="G275" s="13">
        <f>IF([3]species_comp_Region1_forR!$G242&gt;49,[3]species_comp_Region1_forR!$AE242,[3]species_comp_Region1_forR!$AG242)</f>
        <v>2.9706099999999999E-4</v>
      </c>
      <c r="H275" s="10">
        <f t="shared" si="220"/>
        <v>1570.3734375000001</v>
      </c>
      <c r="I275" s="8">
        <f t="shared" si="227"/>
        <v>1318.787159389</v>
      </c>
      <c r="J275">
        <f t="shared" si="221"/>
        <v>36.315109243798233</v>
      </c>
      <c r="K275" s="9">
        <f t="shared" si="222"/>
        <v>71.177614117844541</v>
      </c>
      <c r="M275" s="2">
        <f>'rockfish release'!O274</f>
        <v>12472.540871546567</v>
      </c>
      <c r="N275">
        <f>'rockfish release'!P274</f>
        <v>23037083.064362518</v>
      </c>
      <c r="O275" s="13">
        <f>IF([3]species_comp_Region1_forR!$D264&gt;49,[3]species_comp_Region1_forR!$N264,[3]species_comp_Region1_forR!$P264)</f>
        <v>0.15570307799999999</v>
      </c>
      <c r="P275" s="13">
        <f>IF([3]species_comp_Region1_forR!$D264&gt;49,[3]species_comp_Region1_forR!$O264,[3]species_comp_Region1_forR!$Q264)</f>
        <v>7.9400000000000006E-5</v>
      </c>
      <c r="Q275" s="18">
        <f t="shared" si="217"/>
        <v>1942.013004180603</v>
      </c>
      <c r="R275" s="83">
        <f t="shared" si="229"/>
        <v>569020.99593315576</v>
      </c>
      <c r="S275">
        <f t="shared" si="223"/>
        <v>754.33480360722831</v>
      </c>
      <c r="T275" s="9">
        <f t="shared" si="224"/>
        <v>1478.4962150701674</v>
      </c>
      <c r="V275" s="18">
        <f t="shared" si="218"/>
        <v>3512.3864416806032</v>
      </c>
      <c r="W275" s="50">
        <f t="shared" si="219"/>
        <v>570339.78309254476</v>
      </c>
      <c r="X275">
        <f t="shared" si="225"/>
        <v>755.20843685206853</v>
      </c>
      <c r="Y275" s="9">
        <f t="shared" si="226"/>
        <v>1480.2085362300543</v>
      </c>
      <c r="Z275" s="19">
        <f t="shared" si="203"/>
        <v>0.21501291198775871</v>
      </c>
    </row>
    <row r="276" spans="1:26" x14ac:dyDescent="0.25">
      <c r="A276" s="13" t="str">
        <f>'rockfish release'!A275</f>
        <v>SE</v>
      </c>
      <c r="B276" s="13">
        <f>'rockfish release'!B275</f>
        <v>2019</v>
      </c>
      <c r="C276" s="13" t="str">
        <f>'rockfish release'!C275</f>
        <v>SSEI</v>
      </c>
      <c r="D276">
        <f>'rockfish release'!D275</f>
        <v>10177</v>
      </c>
      <c r="E276">
        <f>[1]logbook_release_forR!$E442</f>
        <v>2197</v>
      </c>
      <c r="F276">
        <v>0.78003120124804992</v>
      </c>
      <c r="G276">
        <v>2.6809769738683466E-4</v>
      </c>
      <c r="H276" s="10">
        <f t="shared" ref="H276" si="230">E276*F276</f>
        <v>1713.7285491419657</v>
      </c>
      <c r="I276" s="8">
        <f t="shared" ref="I276" si="231">(E276^2)*G276</f>
        <v>1294.05637862605</v>
      </c>
      <c r="J276">
        <f t="shared" ref="J276" si="232">SQRT(I276)</f>
        <v>35.972995130042342</v>
      </c>
      <c r="K276" s="9">
        <f t="shared" ref="K276" si="233">(1.96*J276)</f>
        <v>70.507070454882992</v>
      </c>
      <c r="M276" s="2">
        <f>'rockfish release'!O275</f>
        <v>31355.50994598867</v>
      </c>
      <c r="N276">
        <f>'rockfish release'!P275</f>
        <v>212502944.55987427</v>
      </c>
      <c r="O276">
        <v>0.20973348783314022</v>
      </c>
      <c r="P276">
        <v>1.9227999062005363E-4</v>
      </c>
      <c r="Q276" s="18">
        <f t="shared" ref="Q276" si="234">M276*O276</f>
        <v>6576.300463758922</v>
      </c>
      <c r="R276" s="83">
        <f t="shared" ref="R276" si="235">(M276^2)*P276+(O276^2)*N276-(P276*N276)</f>
        <v>9495791.8788090963</v>
      </c>
      <c r="S276">
        <f t="shared" ref="S276" si="236">SQRT(R276)</f>
        <v>3081.5242784714674</v>
      </c>
      <c r="T276" s="9">
        <f t="shared" ref="T276" si="237">(1.96*S276)</f>
        <v>6039.7875858040761</v>
      </c>
      <c r="V276" s="18">
        <f t="shared" ref="V276" si="238">Q276+H276</f>
        <v>8290.0290129008881</v>
      </c>
      <c r="W276" s="50">
        <f t="shared" ref="W276" si="239">R276+I276</f>
        <v>9497085.9351877216</v>
      </c>
      <c r="X276">
        <f t="shared" ref="X276" si="240">SQRT(W276)</f>
        <v>3081.7342414925597</v>
      </c>
      <c r="Y276" s="9">
        <f t="shared" ref="Y276" si="241">(1.96*X276)</f>
        <v>6040.1991133254169</v>
      </c>
      <c r="Z276" s="19">
        <f t="shared" si="203"/>
        <v>0.37173986203145798</v>
      </c>
    </row>
    <row r="277" spans="1:26" x14ac:dyDescent="0.25">
      <c r="A277" s="13" t="str">
        <f>'rockfish release'!A276</f>
        <v>SE</v>
      </c>
      <c r="B277" s="13">
        <f>'rockfish release'!B276</f>
        <v>1999</v>
      </c>
      <c r="C277" s="13" t="str">
        <f>'rockfish release'!C276</f>
        <v>SSEO</v>
      </c>
      <c r="D277">
        <f>'rockfish release'!D276</f>
        <v>4102</v>
      </c>
      <c r="E277">
        <f>[1]logbook_release_forR!$E443</f>
        <v>2963</v>
      </c>
      <c r="F277" s="37">
        <v>0.98349167199999998</v>
      </c>
      <c r="G277" s="37">
        <v>8.9143399999999998E-5</v>
      </c>
      <c r="H277" s="10">
        <f t="shared" si="220"/>
        <v>2914.0858241360002</v>
      </c>
      <c r="I277" s="8">
        <f t="shared" si="227"/>
        <v>782.62280251459993</v>
      </c>
      <c r="J277">
        <f t="shared" si="221"/>
        <v>27.975396378149853</v>
      </c>
      <c r="K277" s="9">
        <f t="shared" si="222"/>
        <v>54.831776901173711</v>
      </c>
      <c r="M277" s="2">
        <f>'rockfish release'!O276</f>
        <v>3939.3161274019458</v>
      </c>
      <c r="N277">
        <f>'rockfish release'!P276</f>
        <v>8165677.1442993488</v>
      </c>
      <c r="O277" s="37">
        <v>0.61743827600000001</v>
      </c>
      <c r="P277" s="37">
        <v>5.442634E-3</v>
      </c>
      <c r="Q277" s="18">
        <f t="shared" si="217"/>
        <v>2432.2845583220537</v>
      </c>
      <c r="R277" s="83">
        <f>(M277^2)*P277+(O277^2)*N277-(P277*N277)</f>
        <v>3153018.4529186827</v>
      </c>
      <c r="S277">
        <f t="shared" si="223"/>
        <v>1775.6740840927657</v>
      </c>
      <c r="T277" s="9">
        <f t="shared" si="224"/>
        <v>3480.3212048218206</v>
      </c>
      <c r="V277" s="18">
        <f t="shared" si="218"/>
        <v>5346.3703824580534</v>
      </c>
      <c r="W277" s="50">
        <f t="shared" si="219"/>
        <v>3153801.0757211973</v>
      </c>
      <c r="X277">
        <f t="shared" si="225"/>
        <v>1775.894443856728</v>
      </c>
      <c r="Y277" s="9">
        <f t="shared" si="226"/>
        <v>3480.753109959187</v>
      </c>
      <c r="Z277" s="19">
        <f t="shared" si="203"/>
        <v>0.33216824065979522</v>
      </c>
    </row>
    <row r="278" spans="1:26" x14ac:dyDescent="0.25">
      <c r="A278" s="13" t="str">
        <f>'rockfish release'!A277</f>
        <v>SE</v>
      </c>
      <c r="B278" s="13">
        <f>'rockfish release'!B277</f>
        <v>2000</v>
      </c>
      <c r="C278" s="13" t="str">
        <f>'rockfish release'!C277</f>
        <v>SSEO</v>
      </c>
      <c r="D278">
        <f>'rockfish release'!D277</f>
        <v>4468</v>
      </c>
      <c r="E278">
        <f>[1]logbook_release_forR!$E444</f>
        <v>2830</v>
      </c>
      <c r="F278" s="37">
        <v>0.98349167199999998</v>
      </c>
      <c r="G278" s="37">
        <v>8.9143399999999998E-5</v>
      </c>
      <c r="H278" s="10">
        <f t="shared" si="220"/>
        <v>2783.28143176</v>
      </c>
      <c r="I278" s="8">
        <f t="shared" si="227"/>
        <v>713.94057625999994</v>
      </c>
      <c r="J278">
        <f t="shared" si="221"/>
        <v>26.719666469849507</v>
      </c>
      <c r="K278" s="9">
        <f t="shared" si="222"/>
        <v>52.370546280905032</v>
      </c>
      <c r="M278" s="2">
        <f>'rockfish release'!O277</f>
        <v>4290.8006965460499</v>
      </c>
      <c r="N278">
        <f>'rockfish release'!P277</f>
        <v>9687845.8883965574</v>
      </c>
      <c r="O278" s="37">
        <v>0.61743827600000001</v>
      </c>
      <c r="P278" s="37">
        <v>5.442634E-3</v>
      </c>
      <c r="Q278" s="18">
        <f t="shared" si="217"/>
        <v>2649.3045847349922</v>
      </c>
      <c r="R278" s="83">
        <f t="shared" ref="R278:R296" si="242">(M278^2)*P278+(O278^2)*N278-(P278*N278)</f>
        <v>3740774.5022678962</v>
      </c>
      <c r="S278">
        <f t="shared" si="223"/>
        <v>1934.1081930098678</v>
      </c>
      <c r="T278" s="9">
        <f t="shared" si="224"/>
        <v>3790.852058299341</v>
      </c>
      <c r="V278" s="18">
        <f t="shared" si="218"/>
        <v>5432.5860164949918</v>
      </c>
      <c r="W278" s="50">
        <f t="shared" si="219"/>
        <v>3741488.4428441562</v>
      </c>
      <c r="X278">
        <f t="shared" si="225"/>
        <v>1934.2927500366009</v>
      </c>
      <c r="Y278" s="9">
        <f t="shared" si="226"/>
        <v>3791.2137900717375</v>
      </c>
      <c r="Z278" s="19">
        <f t="shared" si="203"/>
        <v>0.35605377331596716</v>
      </c>
    </row>
    <row r="279" spans="1:26" x14ac:dyDescent="0.25">
      <c r="A279" s="13" t="str">
        <f>'rockfish release'!A278</f>
        <v>SE</v>
      </c>
      <c r="B279" s="13">
        <f>'rockfish release'!B278</f>
        <v>2001</v>
      </c>
      <c r="C279" s="13" t="str">
        <f>'rockfish release'!C278</f>
        <v>SSEO</v>
      </c>
      <c r="D279">
        <f>'rockfish release'!D278</f>
        <v>3276</v>
      </c>
      <c r="E279">
        <f>[1]logbook_release_forR!$E445</f>
        <v>2016</v>
      </c>
      <c r="F279" s="37">
        <v>0.98349167199999998</v>
      </c>
      <c r="G279" s="37">
        <v>8.9143399999999998E-5</v>
      </c>
      <c r="H279" s="10">
        <f t="shared" si="220"/>
        <v>1982.719210752</v>
      </c>
      <c r="I279" s="8">
        <f t="shared" si="227"/>
        <v>362.30159831039998</v>
      </c>
      <c r="J279">
        <f t="shared" si="221"/>
        <v>19.034221767921061</v>
      </c>
      <c r="K279" s="9">
        <f t="shared" si="222"/>
        <v>37.307074665125278</v>
      </c>
      <c r="M279" s="2">
        <f>'rockfish release'!O278</f>
        <v>3146.0749959455816</v>
      </c>
      <c r="N279">
        <f>'rockfish release'!P278</f>
        <v>5208212.2996570161</v>
      </c>
      <c r="O279" s="37">
        <v>0.61743827600000001</v>
      </c>
      <c r="P279" s="37">
        <v>5.442634E-3</v>
      </c>
      <c r="Q279" s="18">
        <f t="shared" si="217"/>
        <v>1942.5071216633469</v>
      </c>
      <c r="R279" s="83">
        <f t="shared" si="242"/>
        <v>2011050.5469838367</v>
      </c>
      <c r="S279">
        <f t="shared" si="223"/>
        <v>1418.1151388317653</v>
      </c>
      <c r="T279" s="9">
        <f t="shared" si="224"/>
        <v>2779.5056721102601</v>
      </c>
      <c r="V279" s="18">
        <f t="shared" si="218"/>
        <v>3925.2263324153469</v>
      </c>
      <c r="W279" s="50">
        <f t="shared" si="219"/>
        <v>2011412.8485821472</v>
      </c>
      <c r="X279">
        <f t="shared" si="225"/>
        <v>1418.2428736229022</v>
      </c>
      <c r="Y279" s="9">
        <f t="shared" si="226"/>
        <v>2779.7560323008884</v>
      </c>
      <c r="Z279" s="19">
        <f t="shared" si="203"/>
        <v>0.36131492900441264</v>
      </c>
    </row>
    <row r="280" spans="1:26" x14ac:dyDescent="0.25">
      <c r="A280" s="13" t="str">
        <f>'rockfish release'!A279</f>
        <v>SE</v>
      </c>
      <c r="B280" s="13">
        <f>'rockfish release'!B279</f>
        <v>2002</v>
      </c>
      <c r="C280" s="13" t="str">
        <f>'rockfish release'!C279</f>
        <v>SSEO</v>
      </c>
      <c r="D280">
        <f>'rockfish release'!D279</f>
        <v>5386</v>
      </c>
      <c r="E280">
        <f>[1]logbook_release_forR!$E446</f>
        <v>3603</v>
      </c>
      <c r="F280" s="37">
        <v>0.98349167199999998</v>
      </c>
      <c r="G280" s="37">
        <v>8.9143399999999998E-5</v>
      </c>
      <c r="H280" s="10">
        <f t="shared" si="220"/>
        <v>3543.5204942159999</v>
      </c>
      <c r="I280" s="8">
        <f t="shared" si="227"/>
        <v>1157.2247637306</v>
      </c>
      <c r="J280">
        <f t="shared" si="221"/>
        <v>34.018006463204159</v>
      </c>
      <c r="K280" s="9">
        <f t="shared" si="222"/>
        <v>66.675292667880157</v>
      </c>
      <c r="M280" s="2">
        <f>'rockfish release'!O279</f>
        <v>5172.3931404648665</v>
      </c>
      <c r="N280">
        <f>'rockfish release'!P279</f>
        <v>14077761.095969837</v>
      </c>
      <c r="O280" s="37">
        <v>0.61743827600000001</v>
      </c>
      <c r="P280" s="37">
        <v>5.442634E-3</v>
      </c>
      <c r="Q280" s="18">
        <f t="shared" si="217"/>
        <v>3193.633503442853</v>
      </c>
      <c r="R280" s="83">
        <f t="shared" si="242"/>
        <v>5435855.4381937012</v>
      </c>
      <c r="S280">
        <f t="shared" si="223"/>
        <v>2331.492105539648</v>
      </c>
      <c r="T280" s="9">
        <f t="shared" si="224"/>
        <v>4569.7245268577099</v>
      </c>
      <c r="V280" s="18">
        <f t="shared" si="218"/>
        <v>6737.1539976588529</v>
      </c>
      <c r="W280" s="50">
        <f t="shared" si="219"/>
        <v>5437012.6629574317</v>
      </c>
      <c r="X280">
        <f t="shared" si="225"/>
        <v>2331.7402649003238</v>
      </c>
      <c r="Y280" s="9">
        <f t="shared" si="226"/>
        <v>4570.2109192046346</v>
      </c>
      <c r="Z280" s="19">
        <f t="shared" ref="Z280:Z318" si="243">X280/V280</f>
        <v>0.34610167226555882</v>
      </c>
    </row>
    <row r="281" spans="1:26" x14ac:dyDescent="0.25">
      <c r="A281" s="13" t="str">
        <f>'rockfish release'!A280</f>
        <v>SE</v>
      </c>
      <c r="B281" s="13">
        <f>'rockfish release'!B280</f>
        <v>2003</v>
      </c>
      <c r="C281" s="13" t="str">
        <f>'rockfish release'!C280</f>
        <v>SSEO</v>
      </c>
      <c r="D281">
        <f>'rockfish release'!D280</f>
        <v>4577</v>
      </c>
      <c r="E281">
        <f>[1]logbook_release_forR!$E447</f>
        <v>2860</v>
      </c>
      <c r="F281" s="37">
        <v>0.98349167199999998</v>
      </c>
      <c r="G281" s="37">
        <v>8.9143399999999998E-5</v>
      </c>
      <c r="H281" s="10">
        <f t="shared" si="220"/>
        <v>2812.7861819199998</v>
      </c>
      <c r="I281" s="8">
        <f t="shared" si="227"/>
        <v>729.15735463999999</v>
      </c>
      <c r="J281">
        <f t="shared" si="221"/>
        <v>27.002913817586428</v>
      </c>
      <c r="K281" s="9">
        <f t="shared" si="222"/>
        <v>52.925711082469398</v>
      </c>
      <c r="M281" s="2">
        <f>'rockfish release'!O280</f>
        <v>4395.4777950069983</v>
      </c>
      <c r="N281">
        <f>'rockfish release'!P280</f>
        <v>10166295.230570348</v>
      </c>
      <c r="O281" s="37">
        <v>0.61743827600000001</v>
      </c>
      <c r="P281" s="37">
        <v>5.442634E-3</v>
      </c>
      <c r="Q281" s="18">
        <f t="shared" si="217"/>
        <v>2713.9362319454026</v>
      </c>
      <c r="R281" s="83">
        <f t="shared" si="242"/>
        <v>3925518.4712005802</v>
      </c>
      <c r="S281">
        <f t="shared" si="223"/>
        <v>1981.2921216217917</v>
      </c>
      <c r="T281" s="9">
        <f t="shared" si="224"/>
        <v>3883.3325583787118</v>
      </c>
      <c r="V281" s="18">
        <f t="shared" si="218"/>
        <v>5526.7224138654019</v>
      </c>
      <c r="W281" s="50">
        <f t="shared" si="219"/>
        <v>3926247.6285552201</v>
      </c>
      <c r="X281">
        <f t="shared" si="225"/>
        <v>1981.4761236399545</v>
      </c>
      <c r="Y281" s="9">
        <f t="shared" si="226"/>
        <v>3883.6932023343106</v>
      </c>
      <c r="Z281" s="19">
        <f t="shared" si="243"/>
        <v>0.35852644212215928</v>
      </c>
    </row>
    <row r="282" spans="1:26" x14ac:dyDescent="0.25">
      <c r="A282" s="13" t="str">
        <f>'rockfish release'!A281</f>
        <v>SE</v>
      </c>
      <c r="B282" s="13">
        <f>'rockfish release'!B281</f>
        <v>2004</v>
      </c>
      <c r="C282" s="13" t="str">
        <f>'rockfish release'!C281</f>
        <v>SSEO</v>
      </c>
      <c r="D282">
        <f>'rockfish release'!D281</f>
        <v>4886</v>
      </c>
      <c r="E282">
        <f>[1]logbook_release_forR!$E448</f>
        <v>3297</v>
      </c>
      <c r="F282" s="37">
        <v>0.98349167199999998</v>
      </c>
      <c r="G282" s="37">
        <v>8.9143399999999998E-5</v>
      </c>
      <c r="H282" s="10">
        <f t="shared" si="220"/>
        <v>3242.572042584</v>
      </c>
      <c r="I282" s="8">
        <f t="shared" si="227"/>
        <v>969.0073889706</v>
      </c>
      <c r="J282">
        <f t="shared" si="221"/>
        <v>31.128883516287569</v>
      </c>
      <c r="K282" s="9">
        <f t="shared" si="222"/>
        <v>61.012611691923638</v>
      </c>
      <c r="M282" s="2">
        <f>'rockfish release'!O281</f>
        <v>4692.2229640384958</v>
      </c>
      <c r="N282">
        <f>'rockfish release'!P281</f>
        <v>11585314.236075029</v>
      </c>
      <c r="O282" s="37">
        <v>0.61743827600000001</v>
      </c>
      <c r="P282" s="37">
        <v>5.442634E-3</v>
      </c>
      <c r="Q282" s="18">
        <f t="shared" si="217"/>
        <v>2897.1580575235389</v>
      </c>
      <c r="R282" s="83">
        <f t="shared" si="242"/>
        <v>4473445.2420406584</v>
      </c>
      <c r="S282">
        <f t="shared" si="223"/>
        <v>2115.0520660354105</v>
      </c>
      <c r="T282" s="9">
        <f t="shared" si="224"/>
        <v>4145.502049429404</v>
      </c>
      <c r="V282" s="18">
        <f t="shared" si="218"/>
        <v>6139.7301001075393</v>
      </c>
      <c r="W282" s="50">
        <f t="shared" si="219"/>
        <v>4474414.2494296292</v>
      </c>
      <c r="X282">
        <f t="shared" si="225"/>
        <v>2115.2811277533842</v>
      </c>
      <c r="Y282" s="9">
        <f t="shared" si="226"/>
        <v>4145.9510103966331</v>
      </c>
      <c r="Z282" s="19">
        <f t="shared" si="243"/>
        <v>0.34452347143343232</v>
      </c>
    </row>
    <row r="283" spans="1:26" x14ac:dyDescent="0.25">
      <c r="A283" s="13" t="str">
        <f>'rockfish release'!A282</f>
        <v>SE</v>
      </c>
      <c r="B283" s="13">
        <f>'rockfish release'!B282</f>
        <v>2005</v>
      </c>
      <c r="C283" s="13" t="str">
        <f>'rockfish release'!C282</f>
        <v>SSEO</v>
      </c>
      <c r="D283">
        <f>'rockfish release'!D282</f>
        <v>6899</v>
      </c>
      <c r="E283">
        <f>[1]logbook_release_forR!$E449</f>
        <v>4850</v>
      </c>
      <c r="F283" s="37">
        <v>0.98349167199999998</v>
      </c>
      <c r="G283" s="37">
        <v>8.9143399999999998E-5</v>
      </c>
      <c r="H283" s="10">
        <f t="shared" si="220"/>
        <v>4769.9346091999996</v>
      </c>
      <c r="I283" s="8">
        <f t="shared" si="227"/>
        <v>2096.8756264999997</v>
      </c>
      <c r="J283">
        <f t="shared" si="221"/>
        <v>45.791654550802157</v>
      </c>
      <c r="K283" s="9">
        <f t="shared" si="222"/>
        <v>89.75164291957222</v>
      </c>
      <c r="M283" s="2">
        <f>'rockfish release'!O282</f>
        <v>6625.3880943310633</v>
      </c>
      <c r="N283">
        <f>'rockfish release'!P282</f>
        <v>23097936.473008603</v>
      </c>
      <c r="O283" s="37">
        <v>0.61743827600000001</v>
      </c>
      <c r="P283" s="37">
        <v>5.442634E-3</v>
      </c>
      <c r="Q283" s="18">
        <f t="shared" si="217"/>
        <v>4090.7682027946971</v>
      </c>
      <c r="R283" s="83">
        <f t="shared" si="242"/>
        <v>8918821.8731599841</v>
      </c>
      <c r="S283">
        <f t="shared" si="223"/>
        <v>2986.4396650794711</v>
      </c>
      <c r="T283" s="9">
        <f t="shared" si="224"/>
        <v>5853.421743555763</v>
      </c>
      <c r="V283" s="18">
        <f t="shared" si="218"/>
        <v>8860.7028119946972</v>
      </c>
      <c r="W283" s="50">
        <f t="shared" si="219"/>
        <v>8920918.7487864848</v>
      </c>
      <c r="X283">
        <f t="shared" si="225"/>
        <v>2986.7907105765689</v>
      </c>
      <c r="Y283" s="9">
        <f t="shared" si="226"/>
        <v>5854.1097927300752</v>
      </c>
      <c r="Z283" s="19">
        <f t="shared" si="243"/>
        <v>0.33708282220382818</v>
      </c>
    </row>
    <row r="284" spans="1:26" x14ac:dyDescent="0.25">
      <c r="A284" s="13" t="str">
        <f>'rockfish release'!A283</f>
        <v>SE</v>
      </c>
      <c r="B284" s="13">
        <f>'rockfish release'!B283</f>
        <v>2006</v>
      </c>
      <c r="C284" s="13" t="str">
        <f>'rockfish release'!C283</f>
        <v>SSEO</v>
      </c>
      <c r="D284">
        <f>'rockfish release'!D283</f>
        <v>2288</v>
      </c>
      <c r="E284">
        <f>[1]logbook_release_forR!$E450</f>
        <v>1550</v>
      </c>
      <c r="F284" s="13">
        <f>IF([3]species_comp_Region1_forR!$G274&gt;49,[3]species_comp_Region1_forR!$AD274,[3]species_comp_Region1_forR!$AF274)</f>
        <v>0.98476190500000005</v>
      </c>
      <c r="G284" s="13">
        <f>IF([3]species_comp_Region1_forR!$G274,[3]species_comp_Region1_forR!$AE274,[3]species_comp_Region1_forR!$AG274)</f>
        <v>2.8600000000000001E-5</v>
      </c>
      <c r="H284" s="10">
        <f t="shared" si="220"/>
        <v>1526.38095275</v>
      </c>
      <c r="I284" s="8">
        <f t="shared" si="227"/>
        <v>68.711500000000001</v>
      </c>
      <c r="J284">
        <f t="shared" si="221"/>
        <v>8.2892400134149806</v>
      </c>
      <c r="K284" s="9">
        <f t="shared" si="222"/>
        <v>16.246910426293361</v>
      </c>
      <c r="M284" s="2">
        <f>'rockfish release'!O283</f>
        <v>2197.2587273270728</v>
      </c>
      <c r="N284">
        <f>'rockfish release'!P283</f>
        <v>2540463.3439496052</v>
      </c>
      <c r="O284" s="13">
        <f>IF([3]species_comp_Region1_forR!$D296&gt;49,[3]species_comp_Region1_forR!$N296,[3]species_comp_Region1_forR!$P296)</f>
        <v>0.40441176499999998</v>
      </c>
      <c r="P284" s="13">
        <f>IF([3]species_comp_Region1_forR!$D296&gt;49,[3]species_comp_Region1_forR!$O296,[3]species_comp_Region1_forR!$Q296)</f>
        <v>1.7841700000000001E-3</v>
      </c>
      <c r="Q284" s="18">
        <f t="shared" si="217"/>
        <v>888.59728007999524</v>
      </c>
      <c r="R284" s="83">
        <f t="shared" si="242"/>
        <v>419571.18136332219</v>
      </c>
      <c r="S284">
        <f t="shared" si="223"/>
        <v>647.74314458998504</v>
      </c>
      <c r="T284" s="9">
        <f t="shared" si="224"/>
        <v>1269.5765633963706</v>
      </c>
      <c r="V284" s="18">
        <f t="shared" si="218"/>
        <v>2414.9782328299952</v>
      </c>
      <c r="W284" s="50">
        <f t="shared" si="219"/>
        <v>419639.89286332217</v>
      </c>
      <c r="X284">
        <f t="shared" si="225"/>
        <v>647.79618157513255</v>
      </c>
      <c r="Y284" s="9">
        <f t="shared" si="226"/>
        <v>1269.6805158872598</v>
      </c>
      <c r="Z284" s="19">
        <f t="shared" si="243"/>
        <v>0.26824100224539571</v>
      </c>
    </row>
    <row r="285" spans="1:26" x14ac:dyDescent="0.25">
      <c r="A285" s="13" t="str">
        <f>'rockfish release'!A284</f>
        <v>SE</v>
      </c>
      <c r="B285" s="13">
        <f>'rockfish release'!B284</f>
        <v>2007</v>
      </c>
      <c r="C285" s="13" t="str">
        <f>'rockfish release'!C284</f>
        <v>SSEO</v>
      </c>
      <c r="D285">
        <f>'rockfish release'!D284</f>
        <v>2461</v>
      </c>
      <c r="E285">
        <f>[1]logbook_release_forR!$E451</f>
        <v>1367</v>
      </c>
      <c r="F285" s="13">
        <f>IF([3]species_comp_Region1_forR!$G275&gt;49,[3]species_comp_Region1_forR!$AD275,[3]species_comp_Region1_forR!$AF275)</f>
        <v>0.98068181799999998</v>
      </c>
      <c r="G285" s="13">
        <f>IF([3]species_comp_Region1_forR!$G275,[3]species_comp_Region1_forR!$AE275,[3]species_comp_Region1_forR!$AG275)</f>
        <v>2.16E-5</v>
      </c>
      <c r="H285" s="10">
        <f t="shared" si="220"/>
        <v>1340.592045206</v>
      </c>
      <c r="I285" s="8">
        <f t="shared" si="227"/>
        <v>40.363682400000002</v>
      </c>
      <c r="J285">
        <f t="shared" si="221"/>
        <v>6.3532418811186471</v>
      </c>
      <c r="K285" s="9">
        <f t="shared" si="222"/>
        <v>12.452354086992548</v>
      </c>
      <c r="M285" s="2">
        <f>'rockfish release'!O284</f>
        <v>2363.3976083705966</v>
      </c>
      <c r="N285">
        <f>'rockfish release'!P284</f>
        <v>2939166.0335547063</v>
      </c>
      <c r="O285" s="13">
        <f>IF([3]species_comp_Region1_forR!$D297&gt;49,[3]species_comp_Region1_forR!$N297,[3]species_comp_Region1_forR!$P297)</f>
        <v>0.62533692699999999</v>
      </c>
      <c r="P285" s="13">
        <f>IF([3]species_comp_Region1_forR!$D297&gt;49,[3]species_comp_Region1_forR!$O297,[3]species_comp_Region1_forR!$Q297)</f>
        <v>6.3321799999999995E-4</v>
      </c>
      <c r="Q285" s="18">
        <f t="shared" si="217"/>
        <v>1477.9197976976184</v>
      </c>
      <c r="R285" s="83">
        <f t="shared" si="242"/>
        <v>1151025.7211830502</v>
      </c>
      <c r="S285">
        <f t="shared" si="223"/>
        <v>1072.858667851013</v>
      </c>
      <c r="T285" s="9">
        <f t="shared" si="224"/>
        <v>2102.8029889879854</v>
      </c>
      <c r="V285" s="18">
        <f t="shared" si="218"/>
        <v>2818.5118429036183</v>
      </c>
      <c r="W285" s="50">
        <f t="shared" si="219"/>
        <v>1151066.0848654502</v>
      </c>
      <c r="X285">
        <f t="shared" si="225"/>
        <v>1072.8774789627425</v>
      </c>
      <c r="Y285" s="9">
        <f t="shared" si="226"/>
        <v>2102.8398587669753</v>
      </c>
      <c r="Z285" s="19">
        <f t="shared" si="243"/>
        <v>0.38065388359605717</v>
      </c>
    </row>
    <row r="286" spans="1:26" x14ac:dyDescent="0.25">
      <c r="A286" s="13" t="str">
        <f>'rockfish release'!A285</f>
        <v>SE</v>
      </c>
      <c r="B286" s="13">
        <f>'rockfish release'!B285</f>
        <v>2008</v>
      </c>
      <c r="C286" s="13" t="str">
        <f>'rockfish release'!C285</f>
        <v>SSEO</v>
      </c>
      <c r="D286">
        <f>'rockfish release'!D285</f>
        <v>3407</v>
      </c>
      <c r="E286">
        <f>[1]logbook_release_forR!$E452</f>
        <v>1957</v>
      </c>
      <c r="F286" s="13">
        <f>IF([3]species_comp_Region1_forR!$G276&gt;49,[3]species_comp_Region1_forR!$AD276,[3]species_comp_Region1_forR!$AF276)</f>
        <v>0.98483080499999998</v>
      </c>
      <c r="G286" s="13">
        <f>IF([3]species_comp_Region1_forR!$G276,[3]species_comp_Region1_forR!$AE276,[3]species_comp_Region1_forR!$AG276)</f>
        <v>8.7199999999999995E-6</v>
      </c>
      <c r="H286" s="10">
        <f t="shared" si="220"/>
        <v>1927.313885385</v>
      </c>
      <c r="I286" s="8">
        <f t="shared" si="227"/>
        <v>33.396283279999999</v>
      </c>
      <c r="J286">
        <f t="shared" si="221"/>
        <v>5.7789517457753528</v>
      </c>
      <c r="K286" s="9">
        <f t="shared" si="222"/>
        <v>11.326745421719691</v>
      </c>
      <c r="M286" s="2">
        <f>'rockfish release'!O285</f>
        <v>3271.8795821692902</v>
      </c>
      <c r="N286">
        <f>'rockfish release'!P285</f>
        <v>5633070.1520270882</v>
      </c>
      <c r="O286" s="13">
        <f>IF([3]species_comp_Region1_forR!$D298&gt;49,[3]species_comp_Region1_forR!$N298,[3]species_comp_Region1_forR!$P298)</f>
        <v>0.64849624100000003</v>
      </c>
      <c r="P286" s="13">
        <f>IF([3]species_comp_Region1_forR!$D298&gt;49,[3]species_comp_Region1_forR!$O298,[3]species_comp_Region1_forR!$Q298)</f>
        <v>4.2928200000000001E-4</v>
      </c>
      <c r="Q286" s="18">
        <f t="shared" si="217"/>
        <v>2121.8016100414352</v>
      </c>
      <c r="R286" s="83">
        <f t="shared" si="242"/>
        <v>2371150.2356510125</v>
      </c>
      <c r="S286">
        <f t="shared" si="223"/>
        <v>1539.8539656899327</v>
      </c>
      <c r="T286" s="9">
        <f t="shared" si="224"/>
        <v>3018.1137727522682</v>
      </c>
      <c r="V286" s="18">
        <f t="shared" si="218"/>
        <v>4049.1154954264352</v>
      </c>
      <c r="W286" s="50">
        <f t="shared" si="219"/>
        <v>2371183.6319342926</v>
      </c>
      <c r="X286">
        <f t="shared" si="225"/>
        <v>1539.864809629174</v>
      </c>
      <c r="Y286" s="9">
        <f t="shared" si="226"/>
        <v>3018.1350268731812</v>
      </c>
      <c r="Z286" s="19">
        <f t="shared" si="243"/>
        <v>0.38029658856816634</v>
      </c>
    </row>
    <row r="287" spans="1:26" x14ac:dyDescent="0.25">
      <c r="A287" s="13" t="str">
        <f>'rockfish release'!A286</f>
        <v>SE</v>
      </c>
      <c r="B287" s="13">
        <f>'rockfish release'!B286</f>
        <v>2009</v>
      </c>
      <c r="C287" s="13" t="str">
        <f>'rockfish release'!C286</f>
        <v>SSEO</v>
      </c>
      <c r="D287">
        <f>'rockfish release'!D286</f>
        <v>1253</v>
      </c>
      <c r="E287">
        <f>[1]logbook_release_forR!$E453</f>
        <v>589</v>
      </c>
      <c r="F287" s="13">
        <f>IF([3]species_comp_Region1_forR!$G277&gt;49,[3]species_comp_Region1_forR!$AD277,[3]species_comp_Region1_forR!$AF277)</f>
        <v>0.97634691200000001</v>
      </c>
      <c r="G287" s="13">
        <f>IF([3]species_comp_Region1_forR!$G277,[3]species_comp_Region1_forR!$AE277,[3]species_comp_Region1_forR!$AG277)</f>
        <v>3.04E-5</v>
      </c>
      <c r="H287" s="10">
        <f t="shared" si="220"/>
        <v>575.06833116799999</v>
      </c>
      <c r="I287" s="8">
        <f t="shared" si="227"/>
        <v>10.546398399999999</v>
      </c>
      <c r="J287">
        <f t="shared" si="221"/>
        <v>3.2475218859924562</v>
      </c>
      <c r="K287" s="9">
        <f t="shared" si="222"/>
        <v>6.3651428965452137</v>
      </c>
      <c r="M287" s="2">
        <f>'rockfish release'!O286</f>
        <v>1203.3064621244853</v>
      </c>
      <c r="N287">
        <f>'rockfish release'!P286</f>
        <v>761908.87890509923</v>
      </c>
      <c r="O287" s="13">
        <f>IF([3]species_comp_Region1_forR!$D299&gt;49,[3]species_comp_Region1_forR!$N299,[3]species_comp_Region1_forR!$P299)</f>
        <v>0.64373088700000003</v>
      </c>
      <c r="P287" s="13">
        <f>IF([3]species_comp_Region1_forR!$D299&gt;49,[3]species_comp_Region1_forR!$O299,[3]species_comp_Region1_forR!$Q299)</f>
        <v>3.51212E-4</v>
      </c>
      <c r="Q287" s="18">
        <f t="shared" si="217"/>
        <v>774.60553619622681</v>
      </c>
      <c r="R287" s="83">
        <f t="shared" si="242"/>
        <v>315967.94962058117</v>
      </c>
      <c r="S287">
        <f t="shared" si="223"/>
        <v>562.11026464616452</v>
      </c>
      <c r="T287" s="9">
        <f t="shared" si="224"/>
        <v>1101.7361187064826</v>
      </c>
      <c r="V287" s="18">
        <f t="shared" si="218"/>
        <v>1349.6738673642267</v>
      </c>
      <c r="W287" s="50">
        <f t="shared" si="219"/>
        <v>315978.49601898115</v>
      </c>
      <c r="X287">
        <f t="shared" si="225"/>
        <v>562.11964564404002</v>
      </c>
      <c r="Y287" s="9">
        <f t="shared" si="226"/>
        <v>1101.7545054623183</v>
      </c>
      <c r="Z287" s="19">
        <f t="shared" si="243"/>
        <v>0.41648553716298997</v>
      </c>
    </row>
    <row r="288" spans="1:26" x14ac:dyDescent="0.25">
      <c r="A288" s="13" t="str">
        <f>'rockfish release'!A287</f>
        <v>SE</v>
      </c>
      <c r="B288" s="13">
        <f>'rockfish release'!B287</f>
        <v>2010</v>
      </c>
      <c r="C288" s="13" t="str">
        <f>'rockfish release'!C287</f>
        <v>SSEO</v>
      </c>
      <c r="D288">
        <f>'rockfish release'!D287</f>
        <v>1252</v>
      </c>
      <c r="E288">
        <f>[1]logbook_release_forR!$E454</f>
        <v>486</v>
      </c>
      <c r="F288" s="13">
        <f>IF([3]species_comp_Region1_forR!$G278&gt;49,[3]species_comp_Region1_forR!$AD278,[3]species_comp_Region1_forR!$AF278)</f>
        <v>0.98746642799999995</v>
      </c>
      <c r="G288" s="13">
        <f>IF([3]species_comp_Region1_forR!$G278,[3]species_comp_Region1_forR!$AE278,[3]species_comp_Region1_forR!$AG278)</f>
        <v>1.11E-5</v>
      </c>
      <c r="H288" s="10">
        <f t="shared" si="220"/>
        <v>479.90868400799997</v>
      </c>
      <c r="I288" s="8">
        <f t="shared" si="227"/>
        <v>2.6217756000000003</v>
      </c>
      <c r="J288">
        <f t="shared" si="221"/>
        <v>1.6191897973986868</v>
      </c>
      <c r="K288" s="9">
        <f t="shared" si="222"/>
        <v>3.1736120029014261</v>
      </c>
      <c r="M288" s="2">
        <f>'rockfish release'!O287</f>
        <v>1202.3461217716322</v>
      </c>
      <c r="N288">
        <f>'rockfish release'!P287</f>
        <v>760693.22871350334</v>
      </c>
      <c r="O288" s="13">
        <f>IF([3]species_comp_Region1_forR!$D300&gt;49,[3]species_comp_Region1_forR!$N300,[3]species_comp_Region1_forR!$P300)</f>
        <v>0.54278416299999999</v>
      </c>
      <c r="P288" s="13">
        <f>IF([3]species_comp_Region1_forR!$D300&gt;49,[3]species_comp_Region1_forR!$O300,[3]species_comp_Region1_forR!$Q300)</f>
        <v>3.1735200000000002E-4</v>
      </c>
      <c r="Q288" s="18">
        <f t="shared" si="217"/>
        <v>652.6144333421114</v>
      </c>
      <c r="R288" s="83">
        <f t="shared" si="242"/>
        <v>224328.73553260698</v>
      </c>
      <c r="S288">
        <f t="shared" si="223"/>
        <v>473.6335456158136</v>
      </c>
      <c r="T288" s="9">
        <f t="shared" si="224"/>
        <v>928.32174940699463</v>
      </c>
      <c r="V288" s="18">
        <f t="shared" si="218"/>
        <v>1132.5231173501113</v>
      </c>
      <c r="W288" s="50">
        <f t="shared" si="219"/>
        <v>224331.35730820699</v>
      </c>
      <c r="X288">
        <f t="shared" si="225"/>
        <v>473.63631333356079</v>
      </c>
      <c r="Y288" s="9">
        <f t="shared" si="226"/>
        <v>928.32717413377918</v>
      </c>
      <c r="Z288" s="19">
        <f t="shared" si="243"/>
        <v>0.41821337337623599</v>
      </c>
    </row>
    <row r="289" spans="1:26" x14ac:dyDescent="0.25">
      <c r="A289" s="13" t="str">
        <f>'rockfish release'!A288</f>
        <v>SE</v>
      </c>
      <c r="B289" s="13">
        <f>'rockfish release'!B288</f>
        <v>2011</v>
      </c>
      <c r="C289" s="13" t="str">
        <f>'rockfish release'!C288</f>
        <v>SSEO</v>
      </c>
      <c r="D289">
        <f>'rockfish release'!D288</f>
        <v>781</v>
      </c>
      <c r="E289">
        <f>[1]logbook_release_forR!$E455</f>
        <v>458</v>
      </c>
      <c r="F289" s="13">
        <f>IF([3]species_comp_Region1_forR!$G279&gt;49,[3]species_comp_Region1_forR!$AD279,[3]species_comp_Region1_forR!$AF279)</f>
        <v>0.99284692399999996</v>
      </c>
      <c r="G289" s="13">
        <f>IF([3]species_comp_Region1_forR!$G279,[3]species_comp_Region1_forR!$AE279,[3]species_comp_Region1_forR!$AG279)</f>
        <v>5.0799999999999996E-6</v>
      </c>
      <c r="H289" s="10">
        <f t="shared" si="220"/>
        <v>454.723891192</v>
      </c>
      <c r="I289" s="8">
        <f t="shared" si="227"/>
        <v>1.06560112</v>
      </c>
      <c r="J289">
        <f t="shared" si="221"/>
        <v>1.0322795745339535</v>
      </c>
      <c r="K289" s="9">
        <f t="shared" si="222"/>
        <v>2.0232679660865487</v>
      </c>
      <c r="M289" s="2">
        <f>'rockfish release'!O288</f>
        <v>1415.472605893186</v>
      </c>
      <c r="N289">
        <f>'rockfish release'!P288</f>
        <v>1681921.937738688</v>
      </c>
      <c r="O289" s="13">
        <f>IF([3]species_comp_Region1_forR!$D301&gt;49,[3]species_comp_Region1_forR!$N301,[3]species_comp_Region1_forR!$P301)</f>
        <v>0.60861056800000002</v>
      </c>
      <c r="P289" s="13">
        <f>IF([3]species_comp_Region1_forR!$D301&gt;49,[3]species_comp_Region1_forR!$O301,[3]species_comp_Region1_forR!$Q301)</f>
        <v>4.6706599999999998E-4</v>
      </c>
      <c r="Q289" s="18">
        <f t="shared" si="217"/>
        <v>861.47158666109215</v>
      </c>
      <c r="R289" s="83">
        <f t="shared" si="242"/>
        <v>623145.58976461925</v>
      </c>
      <c r="S289">
        <f>SQRT(R289)</f>
        <v>789.39571177237792</v>
      </c>
      <c r="T289" s="9">
        <f t="shared" si="224"/>
        <v>1547.2155950738606</v>
      </c>
      <c r="V289" s="18">
        <f t="shared" si="218"/>
        <v>1316.1954778530921</v>
      </c>
      <c r="W289" s="51">
        <f>R289+I289</f>
        <v>623146.65536573925</v>
      </c>
      <c r="X289">
        <f>SQRT(W289)</f>
        <v>789.39638671946</v>
      </c>
      <c r="Y289" s="9">
        <f>(1.96*X289)</f>
        <v>1547.2169179701416</v>
      </c>
      <c r="Z289" s="19">
        <f t="shared" si="243"/>
        <v>0.59975619123618418</v>
      </c>
    </row>
    <row r="290" spans="1:26" x14ac:dyDescent="0.25">
      <c r="A290" s="13" t="str">
        <f>'rockfish release'!A289</f>
        <v>SE</v>
      </c>
      <c r="B290" s="13">
        <f>'rockfish release'!B289</f>
        <v>2012</v>
      </c>
      <c r="C290" s="13" t="str">
        <f>'rockfish release'!C289</f>
        <v>SSEO</v>
      </c>
      <c r="D290">
        <f>'rockfish release'!D289</f>
        <v>863</v>
      </c>
      <c r="E290">
        <f>[1]logbook_release_forR!$E456</f>
        <v>618</v>
      </c>
      <c r="F290" s="13">
        <f>IF([3]species_comp_Region1_forR!$G280&gt;49,[3]species_comp_Region1_forR!$AD280,[3]species_comp_Region1_forR!$AF280)</f>
        <v>0.96571028699999995</v>
      </c>
      <c r="G290" s="13">
        <f>IF([3]species_comp_Region1_forR!$G280,[3]species_comp_Region1_forR!$AE280,[3]species_comp_Region1_forR!$AG280)</f>
        <v>2.3200000000000001E-5</v>
      </c>
      <c r="H290" s="10">
        <f t="shared" si="220"/>
        <v>596.80895736599996</v>
      </c>
      <c r="I290" s="8">
        <f t="shared" si="227"/>
        <v>8.8606368</v>
      </c>
      <c r="J290">
        <f t="shared" si="221"/>
        <v>2.9766821798774554</v>
      </c>
      <c r="K290" s="9">
        <f t="shared" si="222"/>
        <v>5.8342970725598127</v>
      </c>
      <c r="M290" s="2">
        <f>'rockfish release'!O289</f>
        <v>493.63653164946868</v>
      </c>
      <c r="N290">
        <f>'rockfish release'!P289</f>
        <v>195080.35783049298</v>
      </c>
      <c r="O290" s="13">
        <f>IF([3]species_comp_Region1_forR!$D302&gt;49,[3]species_comp_Region1_forR!$N302,[3]species_comp_Region1_forR!$P302)</f>
        <v>0.66176470600000004</v>
      </c>
      <c r="P290" s="13">
        <f>IF([3]species_comp_Region1_forR!$D302&gt;49,[3]species_comp_Region1_forR!$O302,[3]species_comp_Region1_forR!$Q302)</f>
        <v>3.66337E-4</v>
      </c>
      <c r="Q290" s="18">
        <f t="shared" si="217"/>
        <v>326.67123423787035</v>
      </c>
      <c r="R290" s="83">
        <f t="shared" si="242"/>
        <v>85449.836656016938</v>
      </c>
      <c r="S290">
        <f t="shared" si="223"/>
        <v>292.3180402507121</v>
      </c>
      <c r="T290" s="9">
        <f t="shared" si="224"/>
        <v>572.94335889139575</v>
      </c>
      <c r="V290" s="18">
        <f t="shared" si="218"/>
        <v>923.48019160387025</v>
      </c>
      <c r="W290" s="50">
        <f t="shared" si="219"/>
        <v>85458.697292816942</v>
      </c>
      <c r="X290">
        <f t="shared" si="225"/>
        <v>292.3331956737328</v>
      </c>
      <c r="Y290" s="9">
        <f t="shared" si="226"/>
        <v>572.97306352051623</v>
      </c>
      <c r="Z290" s="19">
        <f t="shared" si="243"/>
        <v>0.3165560001520098</v>
      </c>
    </row>
    <row r="291" spans="1:26" x14ac:dyDescent="0.25">
      <c r="A291" s="13" t="str">
        <f>'rockfish release'!A290</f>
        <v>SE</v>
      </c>
      <c r="B291" s="13">
        <f>'rockfish release'!B290</f>
        <v>2013</v>
      </c>
      <c r="C291" s="13" t="str">
        <f>'rockfish release'!C290</f>
        <v>SSEO</v>
      </c>
      <c r="D291">
        <f>'rockfish release'!D290</f>
        <v>1075</v>
      </c>
      <c r="E291">
        <f>[1]logbook_release_forR!$E457</f>
        <v>748</v>
      </c>
      <c r="F291" s="13">
        <f>IF([3]species_comp_Region1_forR!$G281&gt;49,[3]species_comp_Region1_forR!$AD281,[3]species_comp_Region1_forR!$AF281)</f>
        <v>0.98641087100000002</v>
      </c>
      <c r="G291" s="13">
        <f>IF([3]species_comp_Region1_forR!$G281,[3]species_comp_Region1_forR!$AE281,[3]species_comp_Region1_forR!$AG281)</f>
        <v>5.3600000000000004E-6</v>
      </c>
      <c r="H291" s="10">
        <f t="shared" si="220"/>
        <v>737.83533150799997</v>
      </c>
      <c r="I291" s="8">
        <f t="shared" si="227"/>
        <v>2.9989414400000003</v>
      </c>
      <c r="J291">
        <f t="shared" si="221"/>
        <v>1.7317452006574179</v>
      </c>
      <c r="K291" s="9">
        <f t="shared" si="222"/>
        <v>3.394220593288539</v>
      </c>
      <c r="M291" s="2">
        <f>'rockfish release'!O290</f>
        <v>1483.4471455886369</v>
      </c>
      <c r="N291">
        <f>'rockfish release'!P290</f>
        <v>829827.47432759823</v>
      </c>
      <c r="O291" s="13">
        <f>IF([3]species_comp_Region1_forR!$D303&gt;49,[3]species_comp_Region1_forR!$N303,[3]species_comp_Region1_forR!$P303)</f>
        <v>0.675789474</v>
      </c>
      <c r="P291" s="13">
        <f>IF([3]species_comp_Region1_forR!$D303&gt;49,[3]species_comp_Region1_forR!$O303,[3]species_comp_Region1_forR!$Q303)</f>
        <v>4.6223199999999997E-4</v>
      </c>
      <c r="Q291" s="18">
        <f t="shared" si="217"/>
        <v>1002.4979662241464</v>
      </c>
      <c r="R291" s="83">
        <f t="shared" si="242"/>
        <v>379608.70399735821</v>
      </c>
      <c r="S291">
        <f t="shared" si="223"/>
        <v>616.12393558224812</v>
      </c>
      <c r="T291" s="9">
        <f t="shared" si="224"/>
        <v>1207.6029137412063</v>
      </c>
      <c r="V291" s="18">
        <f t="shared" si="218"/>
        <v>1740.3332977321463</v>
      </c>
      <c r="W291" s="50">
        <f t="shared" si="219"/>
        <v>379611.70293879823</v>
      </c>
      <c r="X291">
        <f t="shared" si="225"/>
        <v>616.1263692935064</v>
      </c>
      <c r="Y291" s="9">
        <f t="shared" si="226"/>
        <v>1207.6076838152726</v>
      </c>
      <c r="Z291" s="19">
        <f t="shared" si="243"/>
        <v>0.35402780036237291</v>
      </c>
    </row>
    <row r="292" spans="1:26" x14ac:dyDescent="0.25">
      <c r="A292" s="13" t="str">
        <f>'rockfish release'!A291</f>
        <v>SE</v>
      </c>
      <c r="B292" s="13">
        <f>'rockfish release'!B291</f>
        <v>2014</v>
      </c>
      <c r="C292" s="13" t="str">
        <f>'rockfish release'!C291</f>
        <v>SSEO</v>
      </c>
      <c r="D292">
        <f>'rockfish release'!D291</f>
        <v>1870</v>
      </c>
      <c r="E292">
        <f>[1]logbook_release_forR!$E458</f>
        <v>1413</v>
      </c>
      <c r="F292" s="13">
        <f>IF([3]species_comp_Region1_forR!$G282&gt;49,[3]species_comp_Region1_forR!$AD282,[3]species_comp_Region1_forR!$AF282)</f>
        <v>0.96467589200000003</v>
      </c>
      <c r="G292" s="13">
        <f>IF([3]species_comp_Region1_forR!$G282,[3]species_comp_Region1_forR!$AE282,[3]species_comp_Region1_forR!$AG282)</f>
        <v>1.24E-5</v>
      </c>
      <c r="H292" s="10">
        <f t="shared" si="220"/>
        <v>1363.0870353960001</v>
      </c>
      <c r="I292" s="8">
        <f t="shared" si="227"/>
        <v>24.7574556</v>
      </c>
      <c r="J292">
        <f t="shared" si="221"/>
        <v>4.9756864451048362</v>
      </c>
      <c r="K292" s="9">
        <f t="shared" si="222"/>
        <v>9.7523454324054786</v>
      </c>
      <c r="M292" s="2">
        <f>'rockfish release'!O291</f>
        <v>1194.4530800230282</v>
      </c>
      <c r="N292">
        <f>'rockfish release'!P291</f>
        <v>1200719.7854692191</v>
      </c>
      <c r="O292" s="13">
        <f>IF([3]species_comp_Region1_forR!$D304&gt;49,[3]species_comp_Region1_forR!$N304,[3]species_comp_Region1_forR!$P304)</f>
        <v>0.601941748</v>
      </c>
      <c r="P292" s="13">
        <f>IF([3]species_comp_Region1_forR!$D304&gt;49,[3]species_comp_Region1_forR!$O304,[3]species_comp_Region1_forR!$Q304)</f>
        <v>3.8834299999999998E-4</v>
      </c>
      <c r="Q292" s="18">
        <f t="shared" si="217"/>
        <v>718.99117489304547</v>
      </c>
      <c r="R292" s="83">
        <f t="shared" si="242"/>
        <v>435149.20912244293</v>
      </c>
      <c r="S292">
        <f t="shared" si="223"/>
        <v>659.65840335922576</v>
      </c>
      <c r="T292" s="9">
        <f t="shared" si="224"/>
        <v>1292.9304705840825</v>
      </c>
      <c r="V292" s="18">
        <f t="shared" si="218"/>
        <v>2082.0782102890457</v>
      </c>
      <c r="W292" s="50">
        <f t="shared" si="219"/>
        <v>435173.96657804295</v>
      </c>
      <c r="X292">
        <f t="shared" si="225"/>
        <v>659.67716845290545</v>
      </c>
      <c r="Y292" s="9">
        <f t="shared" si="226"/>
        <v>1292.9672501676946</v>
      </c>
      <c r="Z292" s="19">
        <f t="shared" si="243"/>
        <v>0.31683592152925194</v>
      </c>
    </row>
    <row r="293" spans="1:26" x14ac:dyDescent="0.25">
      <c r="A293" s="13" t="str">
        <f>'rockfish release'!A292</f>
        <v>SE</v>
      </c>
      <c r="B293" s="13">
        <f>'rockfish release'!B292</f>
        <v>2015</v>
      </c>
      <c r="C293" s="13" t="str">
        <f>'rockfish release'!C292</f>
        <v>SSEO</v>
      </c>
      <c r="D293">
        <f>'rockfish release'!D292</f>
        <v>1521</v>
      </c>
      <c r="E293">
        <f>[1]logbook_release_forR!$E459</f>
        <v>1112</v>
      </c>
      <c r="F293" s="13">
        <f>IF([3]species_comp_Region1_forR!$G283&gt;49,[3]species_comp_Region1_forR!$AD283,[3]species_comp_Region1_forR!$AF283)</f>
        <v>0.98942172100000003</v>
      </c>
      <c r="G293" s="13">
        <f>IF([3]species_comp_Region1_forR!$G283,[3]species_comp_Region1_forR!$AE283,[3]species_comp_Region1_forR!$AG283)</f>
        <v>3.6899999999999998E-6</v>
      </c>
      <c r="H293" s="10">
        <f t="shared" si="220"/>
        <v>1100.2369537520001</v>
      </c>
      <c r="I293" s="8">
        <f t="shared" si="227"/>
        <v>4.5628473600000001</v>
      </c>
      <c r="J293">
        <f t="shared" si="221"/>
        <v>2.1360822456075983</v>
      </c>
      <c r="K293" s="9">
        <f t="shared" si="222"/>
        <v>4.1867212013908928</v>
      </c>
      <c r="M293" s="2">
        <f>'rockfish release'!O292</f>
        <v>2340.5297542043986</v>
      </c>
      <c r="N293">
        <f>'rockfish release'!P292</f>
        <v>4360864.0024804566</v>
      </c>
      <c r="O293" s="13">
        <f>IF([3]species_comp_Region1_forR!$D305&gt;49,[3]species_comp_Region1_forR!$N305,[3]species_comp_Region1_forR!$P305)</f>
        <v>0.64264705899999996</v>
      </c>
      <c r="P293" s="13">
        <f>IF([3]species_comp_Region1_forR!$D305&gt;49,[3]species_comp_Region1_forR!$O305,[3]species_comp_Region1_forR!$Q305)</f>
        <v>3.3822099999999999E-4</v>
      </c>
      <c r="Q293" s="18">
        <f t="shared" si="217"/>
        <v>1504.1345630414496</v>
      </c>
      <c r="R293" s="83">
        <f t="shared" si="242"/>
        <v>1801393.95171121</v>
      </c>
      <c r="S293">
        <f t="shared" si="223"/>
        <v>1342.1601810928566</v>
      </c>
      <c r="T293" s="9">
        <f t="shared" si="224"/>
        <v>2630.633954941999</v>
      </c>
      <c r="V293" s="18">
        <f t="shared" si="218"/>
        <v>2604.3715167934497</v>
      </c>
      <c r="W293" s="50">
        <f t="shared" si="219"/>
        <v>1801398.51455857</v>
      </c>
      <c r="X293">
        <f t="shared" si="225"/>
        <v>1342.1618809065358</v>
      </c>
      <c r="Y293" s="9">
        <f t="shared" si="226"/>
        <v>2630.6372865768099</v>
      </c>
      <c r="Z293" s="19">
        <f t="shared" si="243"/>
        <v>0.5153496236047882</v>
      </c>
    </row>
    <row r="294" spans="1:26" x14ac:dyDescent="0.25">
      <c r="A294" s="13" t="str">
        <f>'rockfish release'!A293</f>
        <v>SE</v>
      </c>
      <c r="B294" s="13">
        <f>'rockfish release'!B293</f>
        <v>2016</v>
      </c>
      <c r="C294" s="13" t="str">
        <f>'rockfish release'!C293</f>
        <v>SSEO</v>
      </c>
      <c r="D294">
        <f>'rockfish release'!D293</f>
        <v>1567</v>
      </c>
      <c r="E294">
        <f>[1]logbook_release_forR!$E460</f>
        <v>928</v>
      </c>
      <c r="F294" s="13">
        <f>IF([3]species_comp_Region1_forR!$G284&gt;49,[3]species_comp_Region1_forR!$AD284,[3]species_comp_Region1_forR!$AF284)</f>
        <v>0.99331783799999995</v>
      </c>
      <c r="G294" s="13">
        <f>IF([3]species_comp_Region1_forR!$G284,[3]species_comp_Region1_forR!$AE284,[3]species_comp_Region1_forR!$AG284)</f>
        <v>1.9300000000000002E-6</v>
      </c>
      <c r="H294" s="10">
        <f t="shared" si="220"/>
        <v>921.79895366400001</v>
      </c>
      <c r="I294" s="8">
        <f t="shared" si="227"/>
        <v>1.6620851200000002</v>
      </c>
      <c r="J294">
        <f t="shared" si="221"/>
        <v>1.2892188022209419</v>
      </c>
      <c r="K294" s="9">
        <f t="shared" si="222"/>
        <v>2.5268688523530458</v>
      </c>
      <c r="M294" s="2">
        <f>'rockfish release'!O293</f>
        <v>676.75613079019104</v>
      </c>
      <c r="N294">
        <f>'rockfish release'!P293</f>
        <v>858832.40593622939</v>
      </c>
      <c r="O294" s="13">
        <f>IF([3]species_comp_Region1_forR!$D306&gt;49,[3]species_comp_Region1_forR!$N306,[3]species_comp_Region1_forR!$P306)</f>
        <v>0.62983425400000004</v>
      </c>
      <c r="P294" s="13">
        <f>IF([3]species_comp_Region1_forR!$D306&gt;49,[3]species_comp_Region1_forR!$O306,[3]species_comp_Region1_forR!$Q306)</f>
        <v>6.4582599999999995E-4</v>
      </c>
      <c r="Q294" s="18">
        <f t="shared" si="217"/>
        <v>426.24419277616641</v>
      </c>
      <c r="R294" s="83">
        <f t="shared" si="242"/>
        <v>340432.37825912982</v>
      </c>
      <c r="S294">
        <f t="shared" si="223"/>
        <v>583.46583298350026</v>
      </c>
      <c r="T294" s="9">
        <f t="shared" si="224"/>
        <v>1143.5930326476605</v>
      </c>
      <c r="V294" s="18">
        <f t="shared" si="218"/>
        <v>1348.0431464401663</v>
      </c>
      <c r="W294" s="50">
        <f t="shared" si="219"/>
        <v>340434.04034424981</v>
      </c>
      <c r="X294">
        <f t="shared" si="225"/>
        <v>583.46725730262688</v>
      </c>
      <c r="Y294" s="9">
        <f t="shared" si="226"/>
        <v>1143.5958243131486</v>
      </c>
      <c r="Z294" s="19">
        <f t="shared" si="243"/>
        <v>0.43282535788517834</v>
      </c>
    </row>
    <row r="295" spans="1:26" x14ac:dyDescent="0.25">
      <c r="A295" s="13" t="str">
        <f>'rockfish release'!A294</f>
        <v>SE</v>
      </c>
      <c r="B295" s="13">
        <f>'rockfish release'!B294</f>
        <v>2017</v>
      </c>
      <c r="C295" s="13" t="str">
        <f>'rockfish release'!C294</f>
        <v>SSEO</v>
      </c>
      <c r="D295">
        <f>'rockfish release'!D294</f>
        <v>1717</v>
      </c>
      <c r="E295">
        <f>[1]logbook_release_forR!$E461</f>
        <v>710</v>
      </c>
      <c r="F295" s="13">
        <f>IF([3]species_comp_Region1_forR!$G285&gt;49,[3]species_comp_Region1_forR!$AD285,[3]species_comp_Region1_forR!$AF285)</f>
        <v>0.98767658599999997</v>
      </c>
      <c r="G295" s="13">
        <f>IF([3]species_comp_Region1_forR!$G285,[3]species_comp_Region1_forR!$AE285,[3]species_comp_Region1_forR!$AG285)</f>
        <v>3.6600000000000001E-6</v>
      </c>
      <c r="H295" s="10">
        <f t="shared" si="220"/>
        <v>701.25037606000001</v>
      </c>
      <c r="I295" s="8">
        <f t="shared" si="227"/>
        <v>1.8450060000000001</v>
      </c>
      <c r="J295">
        <f t="shared" si="221"/>
        <v>1.3583099793493385</v>
      </c>
      <c r="K295" s="9">
        <f t="shared" si="222"/>
        <v>2.6622875595247035</v>
      </c>
      <c r="M295" s="2">
        <f>'rockfish release'!O294</f>
        <v>1076.4645161290318</v>
      </c>
      <c r="N295">
        <f>'rockfish release'!P294</f>
        <v>2380506.427255095</v>
      </c>
      <c r="O295" s="13">
        <f>IF([3]species_comp_Region1_forR!$D307&gt;49,[3]species_comp_Region1_forR!$N307,[3]species_comp_Region1_forR!$P307)</f>
        <v>0.66756756799999994</v>
      </c>
      <c r="P295" s="13">
        <f>IF([3]species_comp_Region1_forR!$D307&gt;49,[3]species_comp_Region1_forR!$O307,[3]species_comp_Region1_forR!$Q307)</f>
        <v>6.0141199999999995E-4</v>
      </c>
      <c r="Q295" s="18">
        <f t="shared" si="217"/>
        <v>718.6127990705545</v>
      </c>
      <c r="R295" s="83">
        <f t="shared" si="242"/>
        <v>1060129.4937572929</v>
      </c>
      <c r="S295">
        <f t="shared" si="223"/>
        <v>1029.6258999060256</v>
      </c>
      <c r="T295" s="9">
        <f t="shared" si="224"/>
        <v>2018.06676381581</v>
      </c>
      <c r="V295" s="18">
        <f t="shared" si="218"/>
        <v>1419.8631751305545</v>
      </c>
      <c r="W295" s="50">
        <f t="shared" si="219"/>
        <v>1060131.3387632929</v>
      </c>
      <c r="X295">
        <f t="shared" si="225"/>
        <v>1029.6267958650324</v>
      </c>
      <c r="Y295" s="9">
        <f t="shared" si="226"/>
        <v>2018.0685198954634</v>
      </c>
      <c r="Z295" s="19">
        <f t="shared" si="243"/>
        <v>0.72515916596707253</v>
      </c>
    </row>
    <row r="296" spans="1:26" x14ac:dyDescent="0.25">
      <c r="A296" s="13" t="str">
        <f>'rockfish release'!A295</f>
        <v>SE</v>
      </c>
      <c r="B296" s="13">
        <f>'rockfish release'!B295</f>
        <v>2018</v>
      </c>
      <c r="C296" s="13" t="str">
        <f>'rockfish release'!C295</f>
        <v>SSEO</v>
      </c>
      <c r="D296">
        <f>'rockfish release'!D295</f>
        <v>2540</v>
      </c>
      <c r="E296">
        <f>[1]logbook_release_forR!$E462</f>
        <v>1086</v>
      </c>
      <c r="F296" s="13">
        <f>IF([3]species_comp_Region1_forR!$G286&gt;49,[3]species_comp_Region1_forR!$AD286,[3]species_comp_Region1_forR!$AF286)</f>
        <v>0.99505222599999998</v>
      </c>
      <c r="G296" s="13">
        <f>IF([3]species_comp_Region1_forR!$G286,[3]species_comp_Region1_forR!$AE286,[3]species_comp_Region1_forR!$AG286)</f>
        <v>1.35E-6</v>
      </c>
      <c r="H296" s="10">
        <f t="shared" si="220"/>
        <v>1080.626717436</v>
      </c>
      <c r="I296" s="8">
        <f t="shared" si="227"/>
        <v>1.5921845999999999</v>
      </c>
      <c r="J296">
        <f t="shared" si="221"/>
        <v>1.2618179741943765</v>
      </c>
      <c r="K296" s="9">
        <f t="shared" si="222"/>
        <v>2.4731632294209778</v>
      </c>
      <c r="M296" s="2">
        <f>'rockfish release'!O295</f>
        <v>4677.8525932666062</v>
      </c>
      <c r="N296">
        <f>'rockfish release'!P295</f>
        <v>13242366.424017221</v>
      </c>
      <c r="O296" s="13">
        <f>IF([3]species_comp_Region1_forR!$D308&gt;49,[3]species_comp_Region1_forR!$N308,[3]species_comp_Region1_forR!$P308)</f>
        <v>0.70486656199999997</v>
      </c>
      <c r="P296" s="13">
        <f>IF([3]species_comp_Region1_forR!$D308&gt;49,[3]species_comp_Region1_forR!$O308,[3]species_comp_Region1_forR!$Q308)</f>
        <v>3.27091E-4</v>
      </c>
      <c r="Q296" s="18">
        <f t="shared" si="217"/>
        <v>3297.2618749586168</v>
      </c>
      <c r="R296" s="83">
        <f t="shared" si="242"/>
        <v>6582121.9346015314</v>
      </c>
      <c r="S296">
        <f t="shared" si="223"/>
        <v>2565.5646424523261</v>
      </c>
      <c r="T296" s="9">
        <f t="shared" si="224"/>
        <v>5028.5066992065595</v>
      </c>
      <c r="V296" s="18">
        <f t="shared" si="218"/>
        <v>4377.8885923946164</v>
      </c>
      <c r="W296" s="50">
        <f t="shared" si="219"/>
        <v>6582123.5267861318</v>
      </c>
      <c r="X296">
        <f t="shared" si="225"/>
        <v>2565.5649527513683</v>
      </c>
      <c r="Y296" s="9">
        <f t="shared" si="226"/>
        <v>5028.5073073926815</v>
      </c>
      <c r="Z296" s="19">
        <f t="shared" si="243"/>
        <v>0.58602792158949302</v>
      </c>
    </row>
    <row r="297" spans="1:26" x14ac:dyDescent="0.25">
      <c r="A297" s="13" t="str">
        <f>'rockfish release'!A296</f>
        <v>SE</v>
      </c>
      <c r="B297" s="13">
        <f>'rockfish release'!B296</f>
        <v>2019</v>
      </c>
      <c r="C297" s="13" t="str">
        <f>'rockfish release'!C296</f>
        <v>SSEO</v>
      </c>
      <c r="D297">
        <f>'rockfish release'!D296</f>
        <v>1758</v>
      </c>
      <c r="E297">
        <f>[1]logbook_release_forR!$E463</f>
        <v>819</v>
      </c>
      <c r="F297">
        <v>0.98103975535168197</v>
      </c>
      <c r="G297">
        <v>5.6900439801755743E-6</v>
      </c>
      <c r="H297" s="10">
        <f t="shared" ref="H297" si="244">E297*F297</f>
        <v>803.47155963302748</v>
      </c>
      <c r="I297" s="8">
        <f t="shared" ref="I297" si="245">(E297^2)*G297</f>
        <v>3.8166595901865485</v>
      </c>
      <c r="J297">
        <f t="shared" ref="J297" si="246">SQRT(I297)</f>
        <v>1.9536272905000454</v>
      </c>
      <c r="K297" s="9">
        <f t="shared" ref="K297" si="247">(1.96*J297)</f>
        <v>3.8291094893800888</v>
      </c>
      <c r="M297" s="2">
        <f>'rockfish release'!O296</f>
        <v>915.83646861612988</v>
      </c>
      <c r="N297">
        <f>'rockfish release'!P296</f>
        <v>563570.7388226398</v>
      </c>
      <c r="O297">
        <v>0.57831325301204817</v>
      </c>
      <c r="P297">
        <v>4.9067813763112864E-4</v>
      </c>
      <c r="Q297" s="18">
        <f t="shared" ref="Q297" si="248">M297*O297</f>
        <v>529.64036739246058</v>
      </c>
      <c r="R297" s="83">
        <f t="shared" ref="R297" si="249">(M297^2)*P297+(O297^2)*N297-(P297*N297)</f>
        <v>188619.13012413055</v>
      </c>
      <c r="S297">
        <f t="shared" ref="S297" si="250">SQRT(R297)</f>
        <v>434.30303950597738</v>
      </c>
      <c r="T297" s="9">
        <f t="shared" ref="T297" si="251">(1.96*S297)</f>
        <v>851.23395743171568</v>
      </c>
      <c r="V297" s="18">
        <f t="shared" ref="V297" si="252">Q297+H297</f>
        <v>1333.1119270254881</v>
      </c>
      <c r="W297" s="50">
        <f t="shared" ref="W297" si="253">R297+I297</f>
        <v>188622.94678372075</v>
      </c>
      <c r="X297">
        <f t="shared" ref="X297" si="254">SQRT(W297)</f>
        <v>434.30743348890627</v>
      </c>
      <c r="Y297" s="9">
        <f t="shared" ref="Y297" si="255">(1.96*X297)</f>
        <v>851.24256963825633</v>
      </c>
      <c r="Z297" s="19">
        <f t="shared" si="243"/>
        <v>0.32578467320291454</v>
      </c>
    </row>
    <row r="298" spans="1:26" x14ac:dyDescent="0.25">
      <c r="A298" s="13" t="str">
        <f>'rockfish release'!A297</f>
        <v>SE</v>
      </c>
      <c r="B298" s="13">
        <f>'rockfish release'!B297</f>
        <v>1999</v>
      </c>
      <c r="C298" s="13" t="str">
        <f>'rockfish release'!C297</f>
        <v>EWYKT</v>
      </c>
      <c r="D298">
        <f>'rockfish release'!D297</f>
        <v>195</v>
      </c>
      <c r="E298">
        <f>[1]logbook_release_forR!$E506</f>
        <v>187</v>
      </c>
      <c r="F298" s="37">
        <v>0.98779804699999996</v>
      </c>
      <c r="G298" s="37">
        <v>2.0975599999999999E-4</v>
      </c>
      <c r="H298" s="10">
        <f t="shared" si="220"/>
        <v>184.71823478899998</v>
      </c>
      <c r="I298" s="8">
        <f t="shared" si="227"/>
        <v>7.3349575639999998</v>
      </c>
      <c r="J298">
        <f t="shared" si="221"/>
        <v>2.7083126784032894</v>
      </c>
      <c r="K298" s="9">
        <f t="shared" si="222"/>
        <v>5.3082928496704467</v>
      </c>
      <c r="M298" s="2">
        <f>'rockfish release'!O297</f>
        <v>132.91363909694945</v>
      </c>
      <c r="N298">
        <f>'rockfish release'!P297</f>
        <v>32040.415270468704</v>
      </c>
      <c r="O298" s="37">
        <v>0.86861137799999999</v>
      </c>
      <c r="P298" s="37">
        <v>5.2692640000000001E-3</v>
      </c>
      <c r="Q298" s="18">
        <f t="shared" si="217"/>
        <v>115.45029921099594</v>
      </c>
      <c r="R298" s="83">
        <f>(M298^2)*P298+(O298^2)*N298-(P298*N298)</f>
        <v>24098.293574326388</v>
      </c>
      <c r="S298">
        <f t="shared" si="223"/>
        <v>155.23625083828321</v>
      </c>
      <c r="T298" s="9">
        <f t="shared" si="224"/>
        <v>304.26305164303511</v>
      </c>
      <c r="V298" s="18">
        <f t="shared" si="218"/>
        <v>300.16853399999593</v>
      </c>
      <c r="W298" s="50">
        <f t="shared" si="219"/>
        <v>24105.628531890387</v>
      </c>
      <c r="X298">
        <f t="shared" si="225"/>
        <v>155.25987418483368</v>
      </c>
      <c r="Y298" s="9">
        <f t="shared" si="226"/>
        <v>304.30935340227398</v>
      </c>
      <c r="Z298" s="19">
        <f t="shared" si="243"/>
        <v>0.51724233754906435</v>
      </c>
    </row>
    <row r="299" spans="1:26" x14ac:dyDescent="0.25">
      <c r="A299" s="13" t="str">
        <f>'rockfish release'!A298</f>
        <v>SE</v>
      </c>
      <c r="B299" s="13">
        <f>'rockfish release'!B298</f>
        <v>2000</v>
      </c>
      <c r="C299" s="13" t="str">
        <f>'rockfish release'!C298</f>
        <v>EWYKT</v>
      </c>
      <c r="D299">
        <f>'rockfish release'!D298</f>
        <v>361</v>
      </c>
      <c r="E299">
        <f>[1]logbook_release_forR!$E507</f>
        <v>339</v>
      </c>
      <c r="F299" s="37">
        <v>0.98779804699999996</v>
      </c>
      <c r="G299" s="37">
        <v>2.0975599999999999E-4</v>
      </c>
      <c r="H299" s="10">
        <f t="shared" si="220"/>
        <v>334.86353793299998</v>
      </c>
      <c r="I299" s="8">
        <f t="shared" si="227"/>
        <v>24.105369275999998</v>
      </c>
      <c r="J299">
        <f t="shared" si="221"/>
        <v>4.9097219143246793</v>
      </c>
      <c r="K299" s="9">
        <f t="shared" si="222"/>
        <v>9.6230549520763713</v>
      </c>
      <c r="M299" s="2">
        <f>'rockfish release'!O298</f>
        <v>246.06063443076289</v>
      </c>
      <c r="N299">
        <f>'rockfish release'!P298</f>
        <v>109810.36051184093</v>
      </c>
      <c r="O299" s="37">
        <v>0.86861137799999999</v>
      </c>
      <c r="P299" s="37">
        <v>5.2692640000000001E-3</v>
      </c>
      <c r="Q299" s="18">
        <f t="shared" si="217"/>
        <v>213.73106674445918</v>
      </c>
      <c r="R299" s="83">
        <f t="shared" ref="R299:R317" si="256">(M299^2)*P299+(O299^2)*N299-(P299*N299)</f>
        <v>82590.761785661787</v>
      </c>
      <c r="S299">
        <f t="shared" si="223"/>
        <v>287.38608488523204</v>
      </c>
      <c r="T299" s="9">
        <f t="shared" si="224"/>
        <v>563.27672637505475</v>
      </c>
      <c r="V299" s="18">
        <f t="shared" si="218"/>
        <v>548.59460467745919</v>
      </c>
      <c r="W299" s="50">
        <f t="shared" si="219"/>
        <v>82614.86715493779</v>
      </c>
      <c r="X299">
        <f t="shared" si="225"/>
        <v>287.42802082423663</v>
      </c>
      <c r="Y299" s="9">
        <f t="shared" si="226"/>
        <v>563.35892081550378</v>
      </c>
      <c r="Z299" s="19">
        <f t="shared" si="243"/>
        <v>0.52393519435581604</v>
      </c>
    </row>
    <row r="300" spans="1:26" x14ac:dyDescent="0.25">
      <c r="A300" s="13" t="str">
        <f>'rockfish release'!A299</f>
        <v>SE</v>
      </c>
      <c r="B300" s="13">
        <f>'rockfish release'!B299</f>
        <v>2001</v>
      </c>
      <c r="C300" s="13" t="str">
        <f>'rockfish release'!C299</f>
        <v>EWYKT</v>
      </c>
      <c r="D300">
        <f>'rockfish release'!D299</f>
        <v>631</v>
      </c>
      <c r="E300">
        <f>[1]logbook_release_forR!$E508</f>
        <v>578</v>
      </c>
      <c r="F300" s="37">
        <v>0.98779804699999996</v>
      </c>
      <c r="G300" s="37">
        <v>2.0975599999999999E-4</v>
      </c>
      <c r="H300" s="10">
        <f t="shared" si="220"/>
        <v>570.94727116599995</v>
      </c>
      <c r="I300" s="8">
        <f t="shared" si="227"/>
        <v>70.076123503999995</v>
      </c>
      <c r="J300">
        <f t="shared" si="221"/>
        <v>8.3711482787010763</v>
      </c>
      <c r="K300" s="9">
        <f t="shared" si="222"/>
        <v>16.407450626254111</v>
      </c>
      <c r="M300" s="2">
        <f>'rockfish release'!O299</f>
        <v>430.09490394961608</v>
      </c>
      <c r="N300">
        <f>'rockfish release'!P299</f>
        <v>335496.22049980506</v>
      </c>
      <c r="O300" s="37">
        <v>0.86861137799999999</v>
      </c>
      <c r="P300" s="37">
        <v>5.2692640000000001E-3</v>
      </c>
      <c r="Q300" s="18">
        <f t="shared" si="217"/>
        <v>373.58532719045365</v>
      </c>
      <c r="R300" s="83">
        <f t="shared" si="256"/>
        <v>252334.00835890515</v>
      </c>
      <c r="S300">
        <f t="shared" si="223"/>
        <v>502.32858604593184</v>
      </c>
      <c r="T300" s="9">
        <f t="shared" si="224"/>
        <v>984.56402865002644</v>
      </c>
      <c r="V300" s="18">
        <f t="shared" si="218"/>
        <v>944.5325983564536</v>
      </c>
      <c r="W300" s="50">
        <f t="shared" si="219"/>
        <v>252404.08448240915</v>
      </c>
      <c r="X300">
        <f t="shared" si="225"/>
        <v>502.39833248370672</v>
      </c>
      <c r="Y300" s="9">
        <f t="shared" si="226"/>
        <v>984.70073166806515</v>
      </c>
      <c r="Z300" s="19">
        <f t="shared" si="243"/>
        <v>0.53190152818220526</v>
      </c>
    </row>
    <row r="301" spans="1:26" x14ac:dyDescent="0.25">
      <c r="A301" s="13" t="str">
        <f>'rockfish release'!A300</f>
        <v>SE</v>
      </c>
      <c r="B301" s="13">
        <f>'rockfish release'!B300</f>
        <v>2002</v>
      </c>
      <c r="C301" s="13" t="str">
        <f>'rockfish release'!C300</f>
        <v>EWYKT</v>
      </c>
      <c r="D301">
        <f>'rockfish release'!D300</f>
        <v>810</v>
      </c>
      <c r="E301">
        <f>[1]logbook_release_forR!$E509</f>
        <v>769</v>
      </c>
      <c r="F301" s="37">
        <v>0.98779804699999996</v>
      </c>
      <c r="G301" s="37">
        <v>2.0975599999999999E-4</v>
      </c>
      <c r="H301" s="10">
        <f t="shared" si="220"/>
        <v>759.61669814300001</v>
      </c>
      <c r="I301" s="8">
        <f t="shared" si="227"/>
        <v>124.04151791599999</v>
      </c>
      <c r="J301">
        <f t="shared" si="221"/>
        <v>11.137392779102298</v>
      </c>
      <c r="K301" s="9">
        <f t="shared" si="222"/>
        <v>21.829289847040503</v>
      </c>
      <c r="M301" s="2">
        <f>'rockfish release'!O300</f>
        <v>552.10280855655947</v>
      </c>
      <c r="N301">
        <f>'rockfish release'!P300</f>
        <v>552839.35460761387</v>
      </c>
      <c r="O301" s="37">
        <v>0.86861137799999999</v>
      </c>
      <c r="P301" s="37">
        <v>5.2692640000000001E-3</v>
      </c>
      <c r="Q301" s="18">
        <f t="shared" si="217"/>
        <v>479.56278133798332</v>
      </c>
      <c r="R301" s="83">
        <f t="shared" si="256"/>
        <v>415802.5092469572</v>
      </c>
      <c r="S301">
        <f t="shared" si="223"/>
        <v>644.82750348209959</v>
      </c>
      <c r="T301" s="9">
        <f t="shared" si="224"/>
        <v>1263.8619068249152</v>
      </c>
      <c r="V301" s="18">
        <f t="shared" si="218"/>
        <v>1239.1794794809834</v>
      </c>
      <c r="W301" s="50">
        <f t="shared" si="219"/>
        <v>415926.55076487322</v>
      </c>
      <c r="X301">
        <f t="shared" si="225"/>
        <v>644.9236782479561</v>
      </c>
      <c r="Y301" s="9">
        <f t="shared" si="226"/>
        <v>1264.050409365994</v>
      </c>
      <c r="Z301" s="19">
        <f t="shared" si="243"/>
        <v>0.52044412365356085</v>
      </c>
    </row>
    <row r="302" spans="1:26" x14ac:dyDescent="0.25">
      <c r="A302" s="13" t="str">
        <f>'rockfish release'!A301</f>
        <v>SE</v>
      </c>
      <c r="B302" s="13">
        <f>'rockfish release'!B301</f>
        <v>2003</v>
      </c>
      <c r="C302" s="13" t="str">
        <f>'rockfish release'!C301</f>
        <v>EWYKT</v>
      </c>
      <c r="D302">
        <f>'rockfish release'!D301</f>
        <v>789</v>
      </c>
      <c r="E302">
        <f>[1]logbook_release_forR!$E510</f>
        <v>653</v>
      </c>
      <c r="F302" s="37">
        <v>0.98779804699999996</v>
      </c>
      <c r="G302" s="37">
        <v>2.0975599999999999E-4</v>
      </c>
      <c r="H302" s="10">
        <f t="shared" si="220"/>
        <v>645.03212469099992</v>
      </c>
      <c r="I302" s="8">
        <f t="shared" si="227"/>
        <v>89.441846204000001</v>
      </c>
      <c r="J302">
        <f t="shared" si="221"/>
        <v>9.4573699411622894</v>
      </c>
      <c r="K302" s="9">
        <f t="shared" si="222"/>
        <v>18.536445084678085</v>
      </c>
      <c r="M302" s="2">
        <f>'rockfish release'!O301</f>
        <v>537.78903203842628</v>
      </c>
      <c r="N302">
        <f>'rockfish release'!P301</f>
        <v>524545.20327646146</v>
      </c>
      <c r="O302" s="37">
        <v>0.86861137799999999</v>
      </c>
      <c r="P302" s="37">
        <v>5.2692640000000001E-3</v>
      </c>
      <c r="Q302" s="18">
        <f t="shared" si="217"/>
        <v>467.12967219218359</v>
      </c>
      <c r="R302" s="83">
        <f t="shared" si="256"/>
        <v>394521.86230593652</v>
      </c>
      <c r="S302">
        <f t="shared" si="223"/>
        <v>628.10975339182289</v>
      </c>
      <c r="T302" s="9">
        <f t="shared" si="224"/>
        <v>1231.0951166479729</v>
      </c>
      <c r="V302" s="18">
        <f t="shared" si="218"/>
        <v>1112.1617968831836</v>
      </c>
      <c r="W302" s="50">
        <f t="shared" si="219"/>
        <v>394611.30415214051</v>
      </c>
      <c r="X302">
        <f t="shared" si="225"/>
        <v>628.18094857464473</v>
      </c>
      <c r="Y302" s="9">
        <f t="shared" si="226"/>
        <v>1231.2346592063036</v>
      </c>
      <c r="Z302" s="19">
        <f t="shared" si="243"/>
        <v>0.56482874194664145</v>
      </c>
    </row>
    <row r="303" spans="1:26" x14ac:dyDescent="0.25">
      <c r="A303" s="13" t="str">
        <f>'rockfish release'!A302</f>
        <v>SE</v>
      </c>
      <c r="B303" s="13">
        <f>'rockfish release'!B302</f>
        <v>2004</v>
      </c>
      <c r="C303" s="13" t="str">
        <f>'rockfish release'!C302</f>
        <v>EWYKT</v>
      </c>
      <c r="D303">
        <f>'rockfish release'!D302</f>
        <v>769</v>
      </c>
      <c r="E303">
        <f>[1]logbook_release_forR!$E511</f>
        <v>706</v>
      </c>
      <c r="F303" s="37">
        <v>0.98779804699999996</v>
      </c>
      <c r="G303" s="37">
        <v>2.0975599999999999E-4</v>
      </c>
      <c r="H303" s="10">
        <f t="shared" si="220"/>
        <v>697.38542118199996</v>
      </c>
      <c r="I303" s="8">
        <f t="shared" si="227"/>
        <v>104.549941616</v>
      </c>
      <c r="J303">
        <f t="shared" si="221"/>
        <v>10.224966582634879</v>
      </c>
      <c r="K303" s="9">
        <f t="shared" si="222"/>
        <v>20.040934501964362</v>
      </c>
      <c r="M303" s="2">
        <f>'rockfish release'!O302</f>
        <v>524.15686392591874</v>
      </c>
      <c r="N303">
        <f>'rockfish release'!P302</f>
        <v>498289.33635133842</v>
      </c>
      <c r="O303" s="37">
        <v>0.86861137799999999</v>
      </c>
      <c r="P303" s="37">
        <v>5.2692640000000001E-3</v>
      </c>
      <c r="Q303" s="18">
        <f t="shared" si="217"/>
        <v>455.28861586285075</v>
      </c>
      <c r="R303" s="83">
        <f t="shared" si="256"/>
        <v>374774.25342293835</v>
      </c>
      <c r="S303">
        <f t="shared" si="223"/>
        <v>612.18808663917855</v>
      </c>
      <c r="T303" s="9">
        <f t="shared" si="224"/>
        <v>1199.8886498127899</v>
      </c>
      <c r="V303" s="18">
        <f t="shared" si="218"/>
        <v>1152.6740370448506</v>
      </c>
      <c r="W303" s="50">
        <f t="shared" si="219"/>
        <v>374878.80336455436</v>
      </c>
      <c r="X303">
        <f t="shared" si="225"/>
        <v>612.27347106056652</v>
      </c>
      <c r="Y303" s="9">
        <f t="shared" si="226"/>
        <v>1200.0560032787103</v>
      </c>
      <c r="Z303" s="19">
        <f t="shared" si="243"/>
        <v>0.53117659579656429</v>
      </c>
    </row>
    <row r="304" spans="1:26" x14ac:dyDescent="0.25">
      <c r="A304" s="13" t="str">
        <f>'rockfish release'!A303</f>
        <v>SE</v>
      </c>
      <c r="B304" s="13">
        <f>'rockfish release'!B303</f>
        <v>2005</v>
      </c>
      <c r="C304" s="13" t="str">
        <f>'rockfish release'!C303</f>
        <v>EWYKT</v>
      </c>
      <c r="D304">
        <f>'rockfish release'!D303</f>
        <v>686</v>
      </c>
      <c r="E304">
        <f>[1]logbook_release_forR!$E512</f>
        <v>649</v>
      </c>
      <c r="F304" s="37">
        <v>0.98779804699999996</v>
      </c>
      <c r="G304" s="37">
        <v>2.0975599999999999E-4</v>
      </c>
      <c r="H304" s="10">
        <f t="shared" si="220"/>
        <v>641.08093250299999</v>
      </c>
      <c r="I304" s="8">
        <f t="shared" si="227"/>
        <v>88.349436955999991</v>
      </c>
      <c r="J304">
        <f t="shared" si="221"/>
        <v>9.3994381191643566</v>
      </c>
      <c r="K304" s="9">
        <f t="shared" si="222"/>
        <v>18.422898713562137</v>
      </c>
      <c r="M304" s="2">
        <f>'rockfish release'!O303</f>
        <v>467.58336625901211</v>
      </c>
      <c r="N304">
        <f>'rockfish release'!P303</f>
        <v>396530.9997270609</v>
      </c>
      <c r="O304" s="37">
        <v>0.86861137799999999</v>
      </c>
      <c r="P304" s="37">
        <v>5.2692640000000001E-3</v>
      </c>
      <c r="Q304" s="18">
        <f t="shared" si="217"/>
        <v>406.14823209611922</v>
      </c>
      <c r="R304" s="83">
        <f t="shared" si="256"/>
        <v>298239.59402771079</v>
      </c>
      <c r="S304">
        <f t="shared" si="223"/>
        <v>546.11316961570412</v>
      </c>
      <c r="T304" s="9">
        <f t="shared" si="224"/>
        <v>1070.38181244678</v>
      </c>
      <c r="V304" s="18">
        <f t="shared" si="218"/>
        <v>1047.2291645991193</v>
      </c>
      <c r="W304" s="50">
        <f t="shared" si="219"/>
        <v>298327.94346466678</v>
      </c>
      <c r="X304">
        <f t="shared" si="225"/>
        <v>546.19405293784257</v>
      </c>
      <c r="Y304" s="9">
        <f t="shared" si="226"/>
        <v>1070.5403437581715</v>
      </c>
      <c r="Z304" s="19">
        <f t="shared" si="243"/>
        <v>0.5215611552863183</v>
      </c>
    </row>
    <row r="305" spans="1:26" x14ac:dyDescent="0.25">
      <c r="A305" s="13" t="str">
        <f>'rockfish release'!A304</f>
        <v>SE</v>
      </c>
      <c r="B305" s="13">
        <f>'rockfish release'!B304</f>
        <v>2006</v>
      </c>
      <c r="C305" s="13" t="str">
        <f>'rockfish release'!C304</f>
        <v>EWYKT</v>
      </c>
      <c r="D305">
        <f>'rockfish release'!D304</f>
        <v>448</v>
      </c>
      <c r="E305">
        <f>[1]logbook_release_forR!$E513</f>
        <v>422</v>
      </c>
      <c r="F305" s="13">
        <f>IF([3]species_comp_Region1_forR!$G318&gt;49,[3]species_comp_Region1_forR!$AD318,[3]species_comp_Region1_forR!$AF318)</f>
        <v>0.99932341000000002</v>
      </c>
      <c r="G305" s="13">
        <f>IF([3]species_comp_Region1_forR!$G318&gt;49,[3]species_comp_Region1_forR!$AE318,[3]species_comp_Region1_forR!$AG318)</f>
        <v>4.58E-7</v>
      </c>
      <c r="H305" s="10">
        <f t="shared" si="220"/>
        <v>421.71447902</v>
      </c>
      <c r="I305" s="8">
        <f t="shared" si="227"/>
        <v>8.1562471999999997E-2</v>
      </c>
      <c r="J305">
        <f t="shared" si="221"/>
        <v>0.28559144244882406</v>
      </c>
      <c r="K305" s="9">
        <f t="shared" si="222"/>
        <v>0.55975922719969518</v>
      </c>
      <c r="M305" s="2">
        <f>'rockfish release'!O304</f>
        <v>305.36056572017117</v>
      </c>
      <c r="N305">
        <f>'rockfish release'!P304</f>
        <v>169116.09484402766</v>
      </c>
      <c r="O305" s="13">
        <f>IF([3]species_comp_Region1_forR!$D340&gt;49,[3]species_comp_Region1_forR!$N340,[3]species_comp_Region1_forR!$P340)</f>
        <v>0.91249999999999998</v>
      </c>
      <c r="P305" s="13">
        <f>IF([3]species_comp_Region1_forR!$D340&gt;49,[3]species_comp_Region1_forR!$O340,[3]species_comp_Region1_forR!$Q340)</f>
        <v>5.0216200000000001E-4</v>
      </c>
      <c r="Q305" s="18">
        <f t="shared" si="217"/>
        <v>278.64151621965618</v>
      </c>
      <c r="R305" s="83">
        <f t="shared" si="256"/>
        <v>140777.47380445417</v>
      </c>
      <c r="S305">
        <f t="shared" si="223"/>
        <v>375.2032433288046</v>
      </c>
      <c r="T305" s="9">
        <f t="shared" si="224"/>
        <v>735.39835692445706</v>
      </c>
      <c r="V305" s="18">
        <f t="shared" si="218"/>
        <v>700.35599523965618</v>
      </c>
      <c r="W305" s="50">
        <f t="shared" si="219"/>
        <v>140777.55536692619</v>
      </c>
      <c r="X305">
        <f t="shared" si="225"/>
        <v>375.20335201984295</v>
      </c>
      <c r="Y305" s="9">
        <f t="shared" si="226"/>
        <v>735.39856995889215</v>
      </c>
      <c r="Z305" s="19">
        <f t="shared" si="243"/>
        <v>0.53573233408454135</v>
      </c>
    </row>
    <row r="306" spans="1:26" x14ac:dyDescent="0.25">
      <c r="A306" s="13" t="str">
        <f>'rockfish release'!A305</f>
        <v>SE</v>
      </c>
      <c r="B306" s="13">
        <f>'rockfish release'!B305</f>
        <v>2007</v>
      </c>
      <c r="C306" s="13" t="str">
        <f>'rockfish release'!C305</f>
        <v>EWYKT</v>
      </c>
      <c r="D306">
        <f>'rockfish release'!D305</f>
        <v>293</v>
      </c>
      <c r="E306">
        <f>[1]logbook_release_forR!$E514</f>
        <v>270</v>
      </c>
      <c r="F306" s="13">
        <f>IF([3]species_comp_Region1_forR!$G319&gt;49,[3]species_comp_Region1_forR!$AD319,[3]species_comp_Region1_forR!$AF319)</f>
        <v>1</v>
      </c>
      <c r="G306" s="13">
        <f>IF([3]species_comp_Region1_forR!$G319&gt;49,[3]species_comp_Region1_forR!$AE319,[3]species_comp_Region1_forR!$AG319)</f>
        <v>0</v>
      </c>
      <c r="H306" s="10">
        <f t="shared" si="220"/>
        <v>270</v>
      </c>
      <c r="I306" s="8">
        <f t="shared" si="227"/>
        <v>0</v>
      </c>
      <c r="J306">
        <f t="shared" si="221"/>
        <v>0</v>
      </c>
      <c r="K306" s="9">
        <f t="shared" si="222"/>
        <v>0</v>
      </c>
      <c r="M306" s="2">
        <f>'rockfish release'!O305</f>
        <v>199.71126284823691</v>
      </c>
      <c r="N306">
        <f>'rockfish release'!P305</f>
        <v>72337.609745022157</v>
      </c>
      <c r="O306" s="13">
        <f>IF([3]species_comp_Region1_forR!$D341&gt;49,[3]species_comp_Region1_forR!$N341,[3]species_comp_Region1_forR!$P341)</f>
        <v>0.94904458599999997</v>
      </c>
      <c r="P306" s="13">
        <f>IF([3]species_comp_Region1_forR!$D341&gt;49,[3]species_comp_Region1_forR!$O341,[3]species_comp_Region1_forR!$Q341)</f>
        <v>3.09993E-4</v>
      </c>
      <c r="Q306" s="18">
        <f t="shared" si="217"/>
        <v>189.53489276934218</v>
      </c>
      <c r="R306" s="83">
        <f t="shared" si="256"/>
        <v>65143.385122745298</v>
      </c>
      <c r="S306">
        <f t="shared" si="223"/>
        <v>255.23202213426376</v>
      </c>
      <c r="T306" s="9">
        <f t="shared" si="224"/>
        <v>500.25476338315696</v>
      </c>
      <c r="V306" s="18">
        <f t="shared" si="218"/>
        <v>459.53489276934215</v>
      </c>
      <c r="W306" s="50">
        <f t="shared" si="219"/>
        <v>65143.385122745298</v>
      </c>
      <c r="X306">
        <f t="shared" si="225"/>
        <v>255.23202213426376</v>
      </c>
      <c r="Y306" s="9">
        <f t="shared" si="226"/>
        <v>500.25476338315696</v>
      </c>
      <c r="Z306" s="19">
        <f t="shared" si="243"/>
        <v>0.55541380241255001</v>
      </c>
    </row>
    <row r="307" spans="1:26" x14ac:dyDescent="0.25">
      <c r="A307" s="13" t="str">
        <f>'rockfish release'!A306</f>
        <v>SE</v>
      </c>
      <c r="B307" s="13">
        <f>'rockfish release'!B306</f>
        <v>2008</v>
      </c>
      <c r="C307" s="13" t="str">
        <f>'rockfish release'!C306</f>
        <v>EWYKT</v>
      </c>
      <c r="D307">
        <f>'rockfish release'!D306</f>
        <v>64</v>
      </c>
      <c r="E307">
        <f>[1]logbook_release_forR!$E515</f>
        <v>38</v>
      </c>
      <c r="F307" s="13">
        <f>IF([3]species_comp_Region1_forR!$G320&gt;49,[3]species_comp_Region1_forR!$AD320,[3]species_comp_Region1_forR!$AF320)</f>
        <v>0.99932111300000004</v>
      </c>
      <c r="G307" s="13">
        <f>IF([3]species_comp_Region1_forR!$G320&gt;49,[3]species_comp_Region1_forR!$AE320,[3]species_comp_Region1_forR!$AG320)</f>
        <v>4.6100000000000001E-7</v>
      </c>
      <c r="H307" s="10">
        <f t="shared" si="220"/>
        <v>37.974202294000001</v>
      </c>
      <c r="I307" s="8">
        <f t="shared" si="227"/>
        <v>6.6568400000000005E-4</v>
      </c>
      <c r="J307">
        <f t="shared" si="221"/>
        <v>2.5800852699087294E-2</v>
      </c>
      <c r="K307" s="9">
        <f t="shared" si="222"/>
        <v>5.0569671290211095E-2</v>
      </c>
      <c r="M307" s="2">
        <f>'rockfish release'!O306</f>
        <v>43.622937960024444</v>
      </c>
      <c r="N307">
        <f>'rockfish release'!P306</f>
        <v>3451.3488743679109</v>
      </c>
      <c r="O307" s="13">
        <f>IF([3]species_comp_Region1_forR!$D342&gt;49,[3]species_comp_Region1_forR!$N342,[3]species_comp_Region1_forR!$P342)</f>
        <v>0.79104477600000001</v>
      </c>
      <c r="P307" s="13">
        <f>IF([3]species_comp_Region1_forR!$D342&gt;49,[3]species_comp_Region1_forR!$O342,[3]species_comp_Region1_forR!$Q342)</f>
        <v>2.5044379999999999E-3</v>
      </c>
      <c r="Q307" s="18">
        <f t="shared" si="217"/>
        <v>34.50769718704943</v>
      </c>
      <c r="R307" s="83">
        <f t="shared" si="256"/>
        <v>2155.8100583198279</v>
      </c>
      <c r="S307">
        <f t="shared" si="223"/>
        <v>46.430701678090415</v>
      </c>
      <c r="T307" s="9">
        <f t="shared" si="224"/>
        <v>91.004175289057216</v>
      </c>
      <c r="V307" s="18">
        <f t="shared" si="218"/>
        <v>72.481899481049425</v>
      </c>
      <c r="W307" s="50">
        <f t="shared" si="219"/>
        <v>2155.810724003828</v>
      </c>
      <c r="X307">
        <f t="shared" si="225"/>
        <v>46.430708846665567</v>
      </c>
      <c r="Y307" s="9">
        <f t="shared" si="226"/>
        <v>91.004189339464503</v>
      </c>
      <c r="Z307" s="19">
        <f t="shared" si="243"/>
        <v>0.64058349986819807</v>
      </c>
    </row>
    <row r="308" spans="1:26" x14ac:dyDescent="0.25">
      <c r="A308" s="13" t="str">
        <f>'rockfish release'!A307</f>
        <v>SE</v>
      </c>
      <c r="B308" s="13">
        <f>'rockfish release'!B307</f>
        <v>2009</v>
      </c>
      <c r="C308" s="13" t="str">
        <f>'rockfish release'!C307</f>
        <v>EWYKT</v>
      </c>
      <c r="D308">
        <f>'rockfish release'!D307</f>
        <v>124</v>
      </c>
      <c r="E308">
        <f>[1]logbook_release_forR!$E516</f>
        <v>119</v>
      </c>
      <c r="F308" s="13">
        <f>IF([3]species_comp_Region1_forR!$G321&gt;49,[3]species_comp_Region1_forR!$AD321,[3]species_comp_Region1_forR!$AF321)</f>
        <v>0.99759615400000001</v>
      </c>
      <c r="G308" s="13">
        <f>IF([3]species_comp_Region1_forR!$G321&gt;49,[3]species_comp_Region1_forR!$AE321,[3]species_comp_Region1_forR!$AG321)</f>
        <v>1.9199999999999998E-6</v>
      </c>
      <c r="H308" s="10">
        <f t="shared" si="220"/>
        <v>118.71394232599999</v>
      </c>
      <c r="I308" s="8">
        <f t="shared" si="227"/>
        <v>2.7189119999999997E-2</v>
      </c>
      <c r="J308">
        <f t="shared" si="221"/>
        <v>0.1648912368805571</v>
      </c>
      <c r="K308" s="9">
        <f t="shared" si="222"/>
        <v>0.3231868242858919</v>
      </c>
      <c r="M308" s="2">
        <f>'rockfish release'!O307</f>
        <v>84.519442297547357</v>
      </c>
      <c r="N308">
        <f>'rockfish release'!P307</f>
        <v>12956.040110420165</v>
      </c>
      <c r="O308" s="13">
        <f>IF([3]species_comp_Region1_forR!$D343&gt;49,[3]species_comp_Region1_forR!$N343,[3]species_comp_Region1_forR!$P343)</f>
        <v>0.94270833300000001</v>
      </c>
      <c r="P308" s="13">
        <f>IF([3]species_comp_Region1_forR!$D343&gt;49,[3]species_comp_Region1_forR!$O343,[3]species_comp_Region1_forR!$Q343)</f>
        <v>2.8277100000000002E-4</v>
      </c>
      <c r="Q308" s="18">
        <f t="shared" si="217"/>
        <v>79.677182554410564</v>
      </c>
      <c r="R308" s="83">
        <f t="shared" si="256"/>
        <v>11512.376296876808</v>
      </c>
      <c r="S308">
        <f t="shared" si="223"/>
        <v>107.29574221224628</v>
      </c>
      <c r="T308" s="9">
        <f t="shared" si="224"/>
        <v>210.29965473600271</v>
      </c>
      <c r="V308" s="18">
        <f t="shared" si="218"/>
        <v>198.39112488041056</v>
      </c>
      <c r="W308" s="50">
        <f t="shared" si="219"/>
        <v>11512.403485996807</v>
      </c>
      <c r="X308">
        <f t="shared" si="225"/>
        <v>107.29586891393726</v>
      </c>
      <c r="Y308" s="9">
        <f t="shared" si="226"/>
        <v>210.299903071317</v>
      </c>
      <c r="Z308" s="19">
        <f t="shared" si="243"/>
        <v>0.54082998409638949</v>
      </c>
    </row>
    <row r="309" spans="1:26" x14ac:dyDescent="0.25">
      <c r="A309" s="13" t="str">
        <f>'rockfish release'!A308</f>
        <v>SE</v>
      </c>
      <c r="B309" s="13">
        <f>'rockfish release'!B308</f>
        <v>2010</v>
      </c>
      <c r="C309" s="13" t="str">
        <f>'rockfish release'!C308</f>
        <v>EWYKT</v>
      </c>
      <c r="D309">
        <f>'rockfish release'!D308</f>
        <v>116</v>
      </c>
      <c r="E309">
        <f>[1]logbook_release_forR!$E517</f>
        <v>95</v>
      </c>
      <c r="F309" s="13">
        <f>IF([3]species_comp_Region1_forR!$G322&gt;49,[3]species_comp_Region1_forR!$AD322,[3]species_comp_Region1_forR!$AF322)</f>
        <v>0.97794117599999997</v>
      </c>
      <c r="G309" s="13">
        <f>IF([3]species_comp_Region1_forR!$G322&gt;49,[3]species_comp_Region1_forR!$AE322,[3]species_comp_Region1_forR!$AG322)</f>
        <v>3.18E-5</v>
      </c>
      <c r="H309" s="10">
        <f t="shared" si="220"/>
        <v>92.904411719999999</v>
      </c>
      <c r="I309" s="8">
        <f t="shared" si="227"/>
        <v>0.286995</v>
      </c>
      <c r="J309">
        <f t="shared" si="221"/>
        <v>0.53571914283512401</v>
      </c>
      <c r="K309" s="9">
        <f t="shared" si="222"/>
        <v>1.0500095199568431</v>
      </c>
      <c r="M309" s="2">
        <f>'rockfish release'!O308</f>
        <v>79.066575052544295</v>
      </c>
      <c r="N309">
        <f>'rockfish release'!P308</f>
        <v>11338.220325560207</v>
      </c>
      <c r="O309" s="13">
        <f>IF([3]species_comp_Region1_forR!$D344&gt;49,[3]species_comp_Region1_forR!$N344,[3]species_comp_Region1_forR!$P344)</f>
        <v>0.89552238799999995</v>
      </c>
      <c r="P309" s="13">
        <f>IF([3]species_comp_Region1_forR!$D344&gt;49,[3]species_comp_Region1_forR!$O344,[3]species_comp_Region1_forR!$Q344)</f>
        <v>4.6780999999999998E-4</v>
      </c>
      <c r="Q309" s="18">
        <f t="shared" si="217"/>
        <v>70.805888102035695</v>
      </c>
      <c r="R309" s="83">
        <f t="shared" si="256"/>
        <v>9090.4235035486181</v>
      </c>
      <c r="S309">
        <f t="shared" si="223"/>
        <v>95.343712448952914</v>
      </c>
      <c r="T309" s="9">
        <f t="shared" si="224"/>
        <v>186.8736763999477</v>
      </c>
      <c r="V309" s="18">
        <f t="shared" si="218"/>
        <v>163.71029982203569</v>
      </c>
      <c r="W309" s="50">
        <f t="shared" si="219"/>
        <v>9090.7104985486185</v>
      </c>
      <c r="X309">
        <f t="shared" si="225"/>
        <v>95.34521749174742</v>
      </c>
      <c r="Y309" s="9">
        <f t="shared" si="226"/>
        <v>186.87662628382495</v>
      </c>
      <c r="Z309" s="19">
        <f t="shared" si="243"/>
        <v>0.5824020699699054</v>
      </c>
    </row>
    <row r="310" spans="1:26" x14ac:dyDescent="0.25">
      <c r="A310" s="13" t="str">
        <f>'rockfish release'!A309</f>
        <v>SE</v>
      </c>
      <c r="B310" s="13">
        <f>'rockfish release'!B309</f>
        <v>2011</v>
      </c>
      <c r="C310" s="13" t="str">
        <f>'rockfish release'!C309</f>
        <v>EWYKT</v>
      </c>
      <c r="D310">
        <f>'rockfish release'!D309</f>
        <v>79</v>
      </c>
      <c r="E310">
        <f>[1]logbook_release_forR!$E518</f>
        <v>54</v>
      </c>
      <c r="F310" s="13">
        <f>IF([3]species_comp_Region1_forR!$G323&gt;49,[3]species_comp_Region1_forR!$AD323,[3]species_comp_Region1_forR!$AF323)</f>
        <v>0.98593750000000002</v>
      </c>
      <c r="G310" s="13">
        <f>IF([3]species_comp_Region1_forR!$G323&gt;49,[3]species_comp_Region1_forR!$AE323,[3]species_comp_Region1_forR!$AG323)</f>
        <v>1.08E-5</v>
      </c>
      <c r="H310" s="10">
        <f t="shared" si="220"/>
        <v>53.240625000000001</v>
      </c>
      <c r="I310" s="8">
        <f t="shared" si="227"/>
        <v>3.1492800000000001E-2</v>
      </c>
      <c r="J310">
        <f t="shared" si="221"/>
        <v>0.17746210863167383</v>
      </c>
      <c r="K310" s="9">
        <f t="shared" si="222"/>
        <v>0.34782573291808072</v>
      </c>
      <c r="M310" s="2">
        <f>'rockfish release'!O309</f>
        <v>14.483333333333334</v>
      </c>
      <c r="N310">
        <f>'rockfish release'!P309</f>
        <v>4560.0925333656087</v>
      </c>
      <c r="O310" s="13">
        <f>IF([3]species_comp_Region1_forR!$D345&gt;49,[3]species_comp_Region1_forR!$N345,[3]species_comp_Region1_forR!$P345)</f>
        <v>0.82608695700000001</v>
      </c>
      <c r="P310" s="13">
        <f>IF([3]species_comp_Region1_forR!$D345&gt;49,[3]species_comp_Region1_forR!$O345,[3]species_comp_Region1_forR!$Q345)</f>
        <v>5.22427E-4</v>
      </c>
      <c r="Q310" s="18">
        <f t="shared" si="217"/>
        <v>11.964492760550002</v>
      </c>
      <c r="R310" s="83">
        <f t="shared" si="256"/>
        <v>3109.6240710378734</v>
      </c>
      <c r="S310">
        <f t="shared" si="223"/>
        <v>55.76400336272382</v>
      </c>
      <c r="T310" s="9">
        <f t="shared" si="224"/>
        <v>109.29744659093869</v>
      </c>
      <c r="V310" s="18">
        <f t="shared" si="218"/>
        <v>65.205117760549996</v>
      </c>
      <c r="W310" s="50">
        <f t="shared" si="219"/>
        <v>3109.6555638378732</v>
      </c>
      <c r="X310">
        <f t="shared" si="225"/>
        <v>55.764285737718126</v>
      </c>
      <c r="Y310" s="9">
        <f t="shared" si="226"/>
        <v>109.29800004592752</v>
      </c>
      <c r="Z310" s="19">
        <f t="shared" si="243"/>
        <v>0.85521332761791735</v>
      </c>
    </row>
    <row r="311" spans="1:26" x14ac:dyDescent="0.25">
      <c r="A311" s="13" t="str">
        <f>'rockfish release'!A310</f>
        <v>SE</v>
      </c>
      <c r="B311" s="13">
        <f>'rockfish release'!B310</f>
        <v>2012</v>
      </c>
      <c r="C311" s="13" t="str">
        <f>'rockfish release'!C310</f>
        <v>EWYKT</v>
      </c>
      <c r="D311">
        <f>'rockfish release'!D310</f>
        <v>61</v>
      </c>
      <c r="E311">
        <f>[1]logbook_release_forR!$E519</f>
        <v>43</v>
      </c>
      <c r="F311" s="13">
        <f>IF([3]species_comp_Region1_forR!$G324&gt;49,[3]species_comp_Region1_forR!$AD324,[3]species_comp_Region1_forR!$AF324)</f>
        <v>0.97657295899999996</v>
      </c>
      <c r="G311" s="13">
        <f>IF([3]species_comp_Region1_forR!$G324&gt;49,[3]species_comp_Region1_forR!$AE324,[3]species_comp_Region1_forR!$AG324)</f>
        <v>1.5299999999999999E-5</v>
      </c>
      <c r="H311" s="65">
        <f t="shared" si="220"/>
        <v>41.992637236999997</v>
      </c>
      <c r="I311" s="8">
        <f t="shared" si="227"/>
        <v>2.8289699999999997E-2</v>
      </c>
      <c r="J311">
        <f t="shared" si="221"/>
        <v>0.16819542205422833</v>
      </c>
      <c r="K311" s="9">
        <f t="shared" si="222"/>
        <v>0.32966302722628754</v>
      </c>
      <c r="M311" s="2">
        <f>'rockfish release'!O310</f>
        <v>24.46321243523316</v>
      </c>
      <c r="N311">
        <f>'rockfish release'!P310</f>
        <v>1532.2908081915966</v>
      </c>
      <c r="O311" s="13">
        <f>IF([3]species_comp_Region1_forR!$D346&gt;49,[3]species_comp_Region1_forR!$N346,[3]species_comp_Region1_forR!$P346)</f>
        <v>0.79259259299999996</v>
      </c>
      <c r="P311" s="13">
        <f>IF([3]species_comp_Region1_forR!$D346&gt;49,[3]species_comp_Region1_forR!$O346,[3]species_comp_Region1_forR!$Q346)</f>
        <v>1.2267879999999999E-3</v>
      </c>
      <c r="Q311" s="18">
        <f t="shared" si="217"/>
        <v>19.389360977151295</v>
      </c>
      <c r="R311" s="83">
        <f t="shared" si="256"/>
        <v>961.44408467740129</v>
      </c>
      <c r="S311">
        <f t="shared" si="223"/>
        <v>31.007161828800154</v>
      </c>
      <c r="T311" s="9">
        <f t="shared" si="224"/>
        <v>60.774037184448304</v>
      </c>
      <c r="V311" s="18">
        <f t="shared" si="218"/>
        <v>61.381998214151295</v>
      </c>
      <c r="W311" s="50">
        <f t="shared" si="219"/>
        <v>961.47237437740125</v>
      </c>
      <c r="X311">
        <f t="shared" si="225"/>
        <v>31.007618005538596</v>
      </c>
      <c r="Y311" s="9">
        <f t="shared" si="226"/>
        <v>60.774931290855648</v>
      </c>
      <c r="Z311" s="19">
        <f t="shared" si="243"/>
        <v>0.50515817190177359</v>
      </c>
    </row>
    <row r="312" spans="1:26" x14ac:dyDescent="0.25">
      <c r="A312" s="13" t="str">
        <f>'rockfish release'!A311</f>
        <v>SE</v>
      </c>
      <c r="B312" s="13">
        <f>'rockfish release'!B311</f>
        <v>2013</v>
      </c>
      <c r="C312" s="13" t="str">
        <f>'rockfish release'!C311</f>
        <v>EWYKT</v>
      </c>
      <c r="D312">
        <f>'rockfish release'!D311</f>
        <v>88</v>
      </c>
      <c r="E312">
        <f>[1]logbook_release_forR!$E520</f>
        <v>63</v>
      </c>
      <c r="F312" s="13">
        <f>IF([3]species_comp_Region1_forR!$G325&gt;49,[3]species_comp_Region1_forR!$AD325,[3]species_comp_Region1_forR!$AF325)</f>
        <v>0.99558255100000004</v>
      </c>
      <c r="G312" s="13">
        <f>IF([3]species_comp_Region1_forR!$G325&gt;49,[3]species_comp_Region1_forR!$AE325,[3]species_comp_Region1_forR!$AG325)</f>
        <v>2.43E-6</v>
      </c>
      <c r="H312" s="65">
        <f t="shared" si="220"/>
        <v>62.721700713000004</v>
      </c>
      <c r="I312" s="8">
        <f t="shared" si="227"/>
        <v>9.6446699999999993E-3</v>
      </c>
      <c r="J312">
        <f t="shared" si="221"/>
        <v>9.8207280789155332E-2</v>
      </c>
      <c r="K312" s="9">
        <f t="shared" si="222"/>
        <v>0.19248627034674445</v>
      </c>
      <c r="M312" s="2">
        <f>'rockfish release'!O311</f>
        <v>120.12167300380227</v>
      </c>
      <c r="N312">
        <f>'rockfish release'!P311</f>
        <v>343213.55001227942</v>
      </c>
      <c r="O312" s="37">
        <v>0.86861137799999999</v>
      </c>
      <c r="P312" s="37">
        <v>5.2692640000000001E-3</v>
      </c>
      <c r="Q312" s="18">
        <f t="shared" si="217"/>
        <v>104.33905191549809</v>
      </c>
      <c r="R312" s="83">
        <f t="shared" si="256"/>
        <v>257217.27299772212</v>
      </c>
      <c r="S312">
        <f t="shared" si="223"/>
        <v>507.16592255170508</v>
      </c>
      <c r="T312" s="9">
        <f t="shared" si="224"/>
        <v>994.04520820134189</v>
      </c>
      <c r="V312" s="18">
        <f t="shared" si="218"/>
        <v>167.06075262849811</v>
      </c>
      <c r="W312" s="50">
        <f t="shared" si="219"/>
        <v>257217.28264239212</v>
      </c>
      <c r="X312">
        <f t="shared" si="225"/>
        <v>507.16593206010214</v>
      </c>
      <c r="Y312" s="9">
        <f t="shared" si="226"/>
        <v>994.04522683780021</v>
      </c>
      <c r="Z312" s="19">
        <f t="shared" si="243"/>
        <v>3.0358173543484148</v>
      </c>
    </row>
    <row r="313" spans="1:26" x14ac:dyDescent="0.25">
      <c r="A313" s="13" t="str">
        <f>'rockfish release'!A312</f>
        <v>SE</v>
      </c>
      <c r="B313" s="13">
        <f>'rockfish release'!B312</f>
        <v>2014</v>
      </c>
      <c r="C313" s="13" t="str">
        <f>'rockfish release'!C312</f>
        <v>EWYKT</v>
      </c>
      <c r="D313">
        <f>'rockfish release'!D312</f>
        <v>132</v>
      </c>
      <c r="E313">
        <f>[1]logbook_release_forR!$E521</f>
        <v>82</v>
      </c>
      <c r="F313" s="13">
        <f>IF([3]species_comp_Region1_forR!$G326&gt;49,[3]species_comp_Region1_forR!$AD326,[3]species_comp_Region1_forR!$AF326)</f>
        <v>0.998878924</v>
      </c>
      <c r="G313" s="13">
        <f>IF([3]species_comp_Region1_forR!$G326&gt;49,[3]species_comp_Region1_forR!$AE326,[3]species_comp_Region1_forR!$AG326)</f>
        <v>6.2799999999999996E-7</v>
      </c>
      <c r="H313" s="65">
        <f t="shared" si="220"/>
        <v>81.908071767999999</v>
      </c>
      <c r="I313" s="8">
        <f t="shared" si="227"/>
        <v>4.2226719999999994E-3</v>
      </c>
      <c r="J313">
        <f t="shared" si="221"/>
        <v>6.4982089840201346E-2</v>
      </c>
      <c r="K313" s="9">
        <f t="shared" si="222"/>
        <v>0.12736489608679463</v>
      </c>
      <c r="M313" s="2">
        <f>'rockfish release'!O312</f>
        <v>97.335952848722968</v>
      </c>
      <c r="N313">
        <f>'rockfish release'!P312</f>
        <v>24263.558845755815</v>
      </c>
      <c r="O313" s="37">
        <v>0.86861137799999999</v>
      </c>
      <c r="P313" s="37">
        <v>5.2692640000000001E-3</v>
      </c>
      <c r="Q313" s="18">
        <f t="shared" si="217"/>
        <v>84.547116132872276</v>
      </c>
      <c r="R313" s="83">
        <f t="shared" si="256"/>
        <v>18228.580236921698</v>
      </c>
      <c r="S313">
        <f t="shared" si="223"/>
        <v>135.01325948558423</v>
      </c>
      <c r="T313" s="9">
        <f t="shared" si="224"/>
        <v>264.62598859174506</v>
      </c>
      <c r="V313" s="18">
        <f t="shared" si="218"/>
        <v>166.45518790087226</v>
      </c>
      <c r="W313" s="50">
        <f t="shared" si="219"/>
        <v>18228.584459593698</v>
      </c>
      <c r="X313">
        <f t="shared" si="225"/>
        <v>135.01327512357329</v>
      </c>
      <c r="Y313" s="9">
        <f t="shared" si="226"/>
        <v>264.62601924220365</v>
      </c>
      <c r="Z313" s="19">
        <f t="shared" si="243"/>
        <v>0.81110884452563103</v>
      </c>
    </row>
    <row r="314" spans="1:26" x14ac:dyDescent="0.25">
      <c r="A314" s="13" t="str">
        <f>'rockfish release'!A313</f>
        <v>SE</v>
      </c>
      <c r="B314" s="13">
        <f>'rockfish release'!B313</f>
        <v>2015</v>
      </c>
      <c r="C314" s="13" t="str">
        <f>'rockfish release'!C313</f>
        <v>EWYKT</v>
      </c>
      <c r="D314">
        <f>'rockfish release'!D313</f>
        <v>194</v>
      </c>
      <c r="E314">
        <f>[1]logbook_release_forR!$E522</f>
        <v>120</v>
      </c>
      <c r="F314" s="13">
        <f>IF([3]species_comp_Region1_forR!$G327&gt;49,[3]species_comp_Region1_forR!$AD327,[3]species_comp_Region1_forR!$AF327)</f>
        <v>0.99692780299999995</v>
      </c>
      <c r="G314" s="13">
        <f>IF([3]species_comp_Region1_forR!$G327&gt;49,[3]species_comp_Region1_forR!$AE327,[3]species_comp_Region1_forR!$AG327)</f>
        <v>1.57E-6</v>
      </c>
      <c r="H314" s="65">
        <f t="shared" si="220"/>
        <v>119.63133635999999</v>
      </c>
      <c r="I314" s="8">
        <f t="shared" si="227"/>
        <v>2.2608E-2</v>
      </c>
      <c r="J314">
        <f t="shared" si="221"/>
        <v>0.15035956903370001</v>
      </c>
      <c r="K314" s="9">
        <f t="shared" si="222"/>
        <v>0.294704755306052</v>
      </c>
      <c r="M314" s="2">
        <f>'rockfish release'!O313</f>
        <v>245.45304437564499</v>
      </c>
      <c r="N314">
        <f>'rockfish release'!P313</f>
        <v>132044.62506099432</v>
      </c>
      <c r="O314" s="13">
        <f>IF([3]species_comp_Region1_forR!$D349&gt;49,[3]species_comp_Region1_forR!$N349,[3]species_comp_Region1_forR!$P349)</f>
        <v>0.98181818200000004</v>
      </c>
      <c r="P314" s="13">
        <f>IF([3]species_comp_Region1_forR!$D349&gt;49,[3]species_comp_Region1_forR!$O349,[3]species_comp_Region1_forR!$Q349)</f>
        <v>3.3057900000000001E-4</v>
      </c>
      <c r="Q314" s="18">
        <f t="shared" si="217"/>
        <v>240.99026179526109</v>
      </c>
      <c r="R314" s="83">
        <f t="shared" si="256"/>
        <v>127262.91877239628</v>
      </c>
      <c r="S314">
        <f t="shared" si="223"/>
        <v>356.73928683619397</v>
      </c>
      <c r="T314" s="9">
        <f t="shared" si="224"/>
        <v>699.2090021989402</v>
      </c>
      <c r="V314" s="18">
        <f t="shared" si="218"/>
        <v>360.6215981552611</v>
      </c>
      <c r="W314" s="50">
        <f t="shared" si="219"/>
        <v>127262.94138039628</v>
      </c>
      <c r="X314">
        <f t="shared" si="225"/>
        <v>356.73931852319879</v>
      </c>
      <c r="Y314" s="9">
        <f t="shared" si="226"/>
        <v>699.20906430546961</v>
      </c>
      <c r="Z314" s="19">
        <f t="shared" si="243"/>
        <v>0.98923447832320111</v>
      </c>
    </row>
    <row r="315" spans="1:26" x14ac:dyDescent="0.25">
      <c r="A315" s="13" t="str">
        <f>'rockfish release'!A314</f>
        <v>SE</v>
      </c>
      <c r="B315" s="13">
        <f>'rockfish release'!B314</f>
        <v>2016</v>
      </c>
      <c r="C315" s="13" t="str">
        <f>'rockfish release'!C314</f>
        <v>EWYKT</v>
      </c>
      <c r="D315">
        <f>'rockfish release'!D314</f>
        <v>568</v>
      </c>
      <c r="E315">
        <f>[1]logbook_release_forR!$E523</f>
        <v>402</v>
      </c>
      <c r="F315" s="13">
        <f>IF([3]species_comp_Region1_forR!$G328&gt;49,[3]species_comp_Region1_forR!$AD328,[3]species_comp_Region1_forR!$AF328)</f>
        <v>0.99944903600000001</v>
      </c>
      <c r="G315" s="13">
        <f>IF([3]species_comp_Region1_forR!$G328&gt;49,[3]species_comp_Region1_forR!$AE328,[3]species_comp_Region1_forR!$AG328)</f>
        <v>3.0400000000000002E-7</v>
      </c>
      <c r="H315" s="65">
        <f t="shared" si="220"/>
        <v>401.77851247199999</v>
      </c>
      <c r="I315" s="8">
        <f t="shared" si="227"/>
        <v>4.9127616000000006E-2</v>
      </c>
      <c r="J315">
        <f t="shared" si="221"/>
        <v>0.22164750393361077</v>
      </c>
      <c r="K315" s="9">
        <f t="shared" si="222"/>
        <v>0.43442910770987708</v>
      </c>
      <c r="M315" s="2">
        <f>'rockfish release'!O314</f>
        <v>1016.1164483260552</v>
      </c>
      <c r="N315">
        <f>'rockfish release'!P314</f>
        <v>3827485.2374486667</v>
      </c>
      <c r="O315" s="13">
        <f>IF([3]species_comp_Region1_forR!$D350&gt;49,[3]species_comp_Region1_forR!$N350,[3]species_comp_Region1_forR!$P350)</f>
        <v>0.85</v>
      </c>
      <c r="P315" s="13">
        <f>IF([3]species_comp_Region1_forR!$D350&gt;49,[3]species_comp_Region1_forR!$O350,[3]species_comp_Region1_forR!$Q350)</f>
        <v>1.6139240000000001E-3</v>
      </c>
      <c r="Q315" s="18">
        <f t="shared" si="217"/>
        <v>863.69898107714687</v>
      </c>
      <c r="R315" s="83">
        <f t="shared" si="256"/>
        <v>2760847.1784182629</v>
      </c>
      <c r="S315">
        <f t="shared" si="223"/>
        <v>1661.5797237623788</v>
      </c>
      <c r="T315" s="9">
        <f t="shared" si="224"/>
        <v>3256.6962585742622</v>
      </c>
      <c r="V315" s="18">
        <f t="shared" si="218"/>
        <v>1265.4774935491469</v>
      </c>
      <c r="W315" s="50">
        <f t="shared" si="219"/>
        <v>2760847.2275458788</v>
      </c>
      <c r="X315">
        <f t="shared" si="225"/>
        <v>1661.5797385457849</v>
      </c>
      <c r="Y315" s="9">
        <f t="shared" si="226"/>
        <v>3256.6962875497384</v>
      </c>
      <c r="Z315" s="19">
        <f t="shared" si="243"/>
        <v>1.3130061553965162</v>
      </c>
    </row>
    <row r="316" spans="1:26" x14ac:dyDescent="0.25">
      <c r="A316" s="13" t="str">
        <f>'rockfish release'!A315</f>
        <v>SE</v>
      </c>
      <c r="B316" s="13">
        <f>'rockfish release'!B315</f>
        <v>2017</v>
      </c>
      <c r="C316" s="13" t="str">
        <f>'rockfish release'!C315</f>
        <v>EWYKT</v>
      </c>
      <c r="D316">
        <f>'rockfish release'!D315</f>
        <v>310</v>
      </c>
      <c r="E316">
        <f>[1]logbook_release_forR!$E524</f>
        <v>159</v>
      </c>
      <c r="F316" s="13">
        <f>IF([3]species_comp_Region1_forR!$G329&gt;49,[3]species_comp_Region1_forR!$AD329,[3]species_comp_Region1_forR!$AF329)</f>
        <v>0.96864111500000005</v>
      </c>
      <c r="G316" s="13">
        <f>IF([3]species_comp_Region1_forR!$G329&gt;49,[3]species_comp_Region1_forR!$AE329,[3]species_comp_Region1_forR!$AG329)</f>
        <v>1.5099999999999999E-5</v>
      </c>
      <c r="H316" s="65">
        <f t="shared" si="220"/>
        <v>154.013937285</v>
      </c>
      <c r="I316" s="8">
        <f t="shared" si="227"/>
        <v>0.3817431</v>
      </c>
      <c r="J316">
        <f t="shared" si="221"/>
        <v>0.61785362344166928</v>
      </c>
      <c r="K316" s="9">
        <f t="shared" si="222"/>
        <v>1.2109931019456717</v>
      </c>
      <c r="M316" s="2">
        <f>'rockfish release'!O315</f>
        <v>111.38528138528142</v>
      </c>
      <c r="N316">
        <f>'rockfish release'!P315</f>
        <v>42121.122626875811</v>
      </c>
      <c r="O316" s="13">
        <f>IF([3]species_comp_Region1_forR!$D351&gt;49,[3]species_comp_Region1_forR!$N351,[3]species_comp_Region1_forR!$P351)</f>
        <v>0.90537084400000001</v>
      </c>
      <c r="P316" s="13">
        <f>IF([3]species_comp_Region1_forR!$D351&gt;49,[3]species_comp_Region1_forR!$O351,[3]species_comp_Region1_forR!$Q351)</f>
        <v>2.1967800000000001E-4</v>
      </c>
      <c r="Q316" s="18">
        <f t="shared" si="217"/>
        <v>100.84498621696973</v>
      </c>
      <c r="R316" s="83">
        <f t="shared" si="256"/>
        <v>34520.003504803171</v>
      </c>
      <c r="S316">
        <f t="shared" si="223"/>
        <v>185.79559603177674</v>
      </c>
      <c r="T316" s="9">
        <f t="shared" si="224"/>
        <v>364.15936822228241</v>
      </c>
      <c r="V316" s="18">
        <f t="shared" si="218"/>
        <v>254.85892350196974</v>
      </c>
      <c r="W316" s="50">
        <f t="shared" si="219"/>
        <v>34520.38524790317</v>
      </c>
      <c r="X316">
        <f t="shared" si="225"/>
        <v>185.79662334903497</v>
      </c>
      <c r="Y316" s="9">
        <f t="shared" si="226"/>
        <v>364.16138176410857</v>
      </c>
      <c r="Z316" s="19">
        <f t="shared" si="243"/>
        <v>0.72901753172318884</v>
      </c>
    </row>
    <row r="317" spans="1:26" x14ac:dyDescent="0.25">
      <c r="A317" s="13" t="str">
        <f>'rockfish release'!A316</f>
        <v>SE</v>
      </c>
      <c r="B317" s="13">
        <f>'rockfish release'!B316</f>
        <v>2018</v>
      </c>
      <c r="C317" s="13" t="str">
        <f>'rockfish release'!C316</f>
        <v>EWYKT</v>
      </c>
      <c r="D317">
        <f>'rockfish release'!D316</f>
        <v>1167</v>
      </c>
      <c r="E317">
        <f>[1]logbook_release_forR!$E525</f>
        <v>555</v>
      </c>
      <c r="F317" s="13">
        <f>IF([3]species_comp_Region1_forR!$G330&gt;49,[3]species_comp_Region1_forR!$AD330,[3]species_comp_Region1_forR!$AF330)</f>
        <v>0.978901099</v>
      </c>
      <c r="G317" s="13">
        <f>IF([3]species_comp_Region1_forR!$G330&gt;49,[3]species_comp_Region1_forR!$AE330,[3]species_comp_Region1_forR!$AG330)</f>
        <v>9.0799999999999995E-6</v>
      </c>
      <c r="H317" s="65">
        <f t="shared" si="220"/>
        <v>543.29010994500004</v>
      </c>
      <c r="I317" s="8">
        <f t="shared" si="227"/>
        <v>2.7968669999999998</v>
      </c>
      <c r="J317">
        <f t="shared" si="221"/>
        <v>1.6723836282384492</v>
      </c>
      <c r="K317" s="9">
        <f t="shared" si="222"/>
        <v>3.2778719113473604</v>
      </c>
      <c r="M317" s="2">
        <f>'rockfish release'!O316</f>
        <v>589.38799192734632</v>
      </c>
      <c r="N317">
        <f>'rockfish release'!P316</f>
        <v>481215.42757237318</v>
      </c>
      <c r="O317" s="13">
        <f>IF([3]species_comp_Region1_forR!$D352&gt;49,[3]species_comp_Region1_forR!$N352,[3]species_comp_Region1_forR!$P352)</f>
        <v>0.76131687199999998</v>
      </c>
      <c r="P317" s="13">
        <f>IF([3]species_comp_Region1_forR!$D352&gt;49,[3]species_comp_Region1_forR!$O352,[3]species_comp_Region1_forR!$Q352)</f>
        <v>7.5088200000000003E-4</v>
      </c>
      <c r="Q317" s="18">
        <f t="shared" si="217"/>
        <v>448.71102240848853</v>
      </c>
      <c r="R317" s="83">
        <f t="shared" si="256"/>
        <v>278813.59217135306</v>
      </c>
      <c r="S317">
        <f t="shared" si="223"/>
        <v>528.02802214593976</v>
      </c>
      <c r="T317" s="9">
        <f t="shared" si="224"/>
        <v>1034.9349234060419</v>
      </c>
      <c r="V317" s="18">
        <f t="shared" si="218"/>
        <v>992.00113235348863</v>
      </c>
      <c r="W317" s="50">
        <f t="shared" si="219"/>
        <v>278816.38903835305</v>
      </c>
      <c r="X317">
        <f t="shared" si="225"/>
        <v>528.03067054703661</v>
      </c>
      <c r="Y317" s="9">
        <f t="shared" si="226"/>
        <v>1034.9401142721917</v>
      </c>
      <c r="Z317" s="19">
        <f t="shared" si="243"/>
        <v>0.53228837480689362</v>
      </c>
    </row>
    <row r="318" spans="1:26" x14ac:dyDescent="0.25">
      <c r="A318" s="13" t="str">
        <f>'rockfish release'!A317</f>
        <v>SE</v>
      </c>
      <c r="B318" s="13">
        <f>'rockfish release'!B317</f>
        <v>2019</v>
      </c>
      <c r="C318" s="13" t="str">
        <f>'rockfish release'!C317</f>
        <v>EWYKT</v>
      </c>
      <c r="D318">
        <f>'rockfish release'!D317</f>
        <v>1608</v>
      </c>
      <c r="E318">
        <f>[1]logbook_release_forR!$E526</f>
        <v>811</v>
      </c>
      <c r="F318">
        <v>0.96074154852780802</v>
      </c>
      <c r="G318">
        <v>1.3715354712799101E-5</v>
      </c>
      <c r="H318" s="65">
        <f t="shared" ref="H318" si="257">E318*F318</f>
        <v>779.16139585605231</v>
      </c>
      <c r="I318" s="8">
        <f t="shared" ref="I318" si="258">(E318^2)*G318</f>
        <v>9.0208768170569371</v>
      </c>
      <c r="J318">
        <f t="shared" ref="J318" si="259">SQRT(I318)</f>
        <v>3.0034774540616977</v>
      </c>
      <c r="K318" s="9">
        <f t="shared" ref="K318" si="260">(1.96*J318)</f>
        <v>5.8868158099609271</v>
      </c>
      <c r="M318" s="2">
        <f>'rockfish release'!O317</f>
        <v>1721.7065409546258</v>
      </c>
      <c r="N318">
        <f>'rockfish release'!P317</f>
        <v>4522629.7108261948</v>
      </c>
      <c r="O318">
        <v>0.85871964679911694</v>
      </c>
      <c r="P318">
        <v>2.6840755531043535E-4</v>
      </c>
      <c r="Q318" s="18">
        <f t="shared" ref="Q318" si="261">M318*O318</f>
        <v>1478.4632327402855</v>
      </c>
      <c r="R318" s="83">
        <f t="shared" ref="R318" si="262">(M318^2)*P318+(O318^2)*N318-(P318*N318)</f>
        <v>3334566.3043954507</v>
      </c>
      <c r="S318">
        <f t="shared" ref="S318" si="263">SQRT(R318)</f>
        <v>1826.0794901634076</v>
      </c>
      <c r="T318" s="9">
        <f t="shared" ref="T318" si="264">(1.96*S318)</f>
        <v>3579.1158007202789</v>
      </c>
      <c r="V318" s="18">
        <f t="shared" ref="V318" si="265">Q318+H318</f>
        <v>2257.624628596338</v>
      </c>
      <c r="W318" s="50">
        <f t="shared" ref="W318" si="266">R318+I318</f>
        <v>3334575.3252722677</v>
      </c>
      <c r="X318">
        <f t="shared" ref="X318" si="267">SQRT(W318)</f>
        <v>1826.0819601738219</v>
      </c>
      <c r="Y318" s="9">
        <f t="shared" ref="Y318" si="268">(1.96*X318)</f>
        <v>3579.1206419406908</v>
      </c>
      <c r="Z318" s="19">
        <f t="shared" si="243"/>
        <v>0.80885100961587908</v>
      </c>
    </row>
    <row r="319" spans="1:26" x14ac:dyDescent="0.25">
      <c r="F319" s="13"/>
      <c r="G319" s="13"/>
      <c r="H319" s="65"/>
      <c r="K319" s="9"/>
      <c r="M319" s="2"/>
      <c r="O319" s="13"/>
      <c r="P319" s="13"/>
      <c r="R319" s="51"/>
      <c r="S319"/>
      <c r="T319" s="9"/>
      <c r="W319" s="50"/>
      <c r="Y319" s="9"/>
    </row>
    <row r="320" spans="1:26" x14ac:dyDescent="0.25">
      <c r="F320" s="13"/>
      <c r="G320" s="13"/>
      <c r="H320" s="65"/>
      <c r="K320" s="9"/>
      <c r="M320" s="2"/>
      <c r="O320" s="13"/>
      <c r="P320" s="13"/>
      <c r="R320" s="51"/>
      <c r="S320"/>
      <c r="T320" s="9"/>
      <c r="W320" s="50"/>
      <c r="Y320" s="9"/>
    </row>
    <row r="321" spans="6:25" x14ac:dyDescent="0.25">
      <c r="F321" s="13"/>
      <c r="G321" s="13"/>
      <c r="H321" s="10"/>
      <c r="K321" s="9"/>
      <c r="M321" s="2"/>
      <c r="O321" s="13"/>
      <c r="P321" s="13"/>
      <c r="R321" s="51"/>
      <c r="S321"/>
      <c r="T321" s="9"/>
      <c r="W321" s="50"/>
      <c r="Y321" s="9"/>
    </row>
    <row r="322" spans="6:25" x14ac:dyDescent="0.25">
      <c r="F322" s="13"/>
      <c r="G322" s="13"/>
      <c r="H322" s="10"/>
      <c r="K322" s="9"/>
      <c r="M322" s="2"/>
      <c r="O322" s="13"/>
      <c r="P322" s="13"/>
      <c r="R322" s="51"/>
      <c r="S322"/>
      <c r="T322" s="9"/>
      <c r="W322" s="50"/>
      <c r="Y322" s="9"/>
    </row>
    <row r="323" spans="6:25" x14ac:dyDescent="0.25">
      <c r="F323" s="13"/>
      <c r="G323" s="13"/>
      <c r="H323" s="10"/>
      <c r="K323" s="9"/>
      <c r="M323" s="2"/>
      <c r="O323" s="13"/>
      <c r="P323" s="13"/>
      <c r="R323" s="51"/>
      <c r="S323"/>
      <c r="T323" s="9"/>
      <c r="W323" s="50"/>
      <c r="Y323" s="9"/>
    </row>
    <row r="324" spans="6:25" x14ac:dyDescent="0.25">
      <c r="F324" s="13"/>
      <c r="G324" s="13"/>
      <c r="H324" s="10"/>
      <c r="K324" s="9"/>
      <c r="M324" s="2"/>
      <c r="O324" s="13"/>
      <c r="P324" s="13"/>
      <c r="R324" s="51"/>
      <c r="S324"/>
      <c r="T324" s="9"/>
      <c r="W324" s="50"/>
      <c r="Y324" s="9"/>
    </row>
    <row r="325" spans="6:25" x14ac:dyDescent="0.25">
      <c r="F325" s="13"/>
      <c r="G325" s="13"/>
      <c r="H325" s="10"/>
      <c r="K325" s="9"/>
      <c r="M325" s="2"/>
      <c r="O325" s="13"/>
      <c r="P325" s="13"/>
      <c r="R325" s="51"/>
      <c r="S325"/>
      <c r="T325" s="9"/>
      <c r="W325" s="50"/>
      <c r="Y325" s="9"/>
    </row>
    <row r="326" spans="6:25" x14ac:dyDescent="0.25">
      <c r="F326" s="13"/>
      <c r="G326" s="13"/>
      <c r="H326" s="10"/>
      <c r="K326" s="9"/>
      <c r="M326" s="2"/>
      <c r="O326" s="13"/>
      <c r="P326" s="13"/>
      <c r="R326" s="51"/>
      <c r="S326"/>
      <c r="T326" s="9"/>
      <c r="W326" s="50"/>
      <c r="Y326" s="9"/>
    </row>
    <row r="327" spans="6:25" x14ac:dyDescent="0.25">
      <c r="F327" s="13"/>
      <c r="G327" s="13"/>
      <c r="H327" s="10"/>
      <c r="K327" s="9"/>
      <c r="M327" s="2"/>
      <c r="O327" s="13"/>
      <c r="P327" s="13"/>
      <c r="R327" s="51"/>
      <c r="S327"/>
      <c r="T327" s="9"/>
      <c r="W327" s="50"/>
      <c r="Y327" s="9"/>
    </row>
    <row r="328" spans="6:25" x14ac:dyDescent="0.25">
      <c r="F328" s="13"/>
      <c r="G328" s="13"/>
      <c r="H328" s="10"/>
      <c r="K328" s="9"/>
      <c r="M328" s="2"/>
      <c r="O328" s="13"/>
      <c r="P328" s="13"/>
      <c r="R328" s="51"/>
      <c r="S328"/>
      <c r="T328" s="9"/>
      <c r="W328" s="50"/>
      <c r="Y328" s="9"/>
    </row>
    <row r="329" spans="6:25" x14ac:dyDescent="0.25">
      <c r="F329" s="13"/>
      <c r="G329" s="13"/>
      <c r="H329" s="10"/>
      <c r="K329" s="9"/>
      <c r="M329" s="2"/>
      <c r="O329" s="13"/>
      <c r="P329" s="13"/>
      <c r="R329" s="51"/>
      <c r="S329"/>
      <c r="T329" s="9"/>
      <c r="W329" s="50"/>
      <c r="Y329" s="9"/>
    </row>
    <row r="330" spans="6:25" x14ac:dyDescent="0.25">
      <c r="F330" s="13"/>
      <c r="G330" s="13"/>
      <c r="H330" s="10"/>
      <c r="K330" s="9"/>
      <c r="M330" s="2"/>
      <c r="O330" s="13"/>
      <c r="P330" s="13"/>
      <c r="R330" s="51"/>
      <c r="S330"/>
      <c r="T330" s="9"/>
      <c r="W330" s="50"/>
      <c r="Y330" s="9"/>
    </row>
    <row r="331" spans="6:25" x14ac:dyDescent="0.25">
      <c r="F331" s="13"/>
      <c r="G331" s="13"/>
      <c r="H331" s="10"/>
      <c r="K331" s="9"/>
      <c r="M331" s="2"/>
      <c r="O331" s="13"/>
      <c r="P331" s="13"/>
      <c r="R331" s="51"/>
      <c r="S331"/>
      <c r="T331" s="9"/>
      <c r="W331" s="50"/>
      <c r="Y331" s="9"/>
    </row>
    <row r="332" spans="6:25" x14ac:dyDescent="0.25">
      <c r="F332" s="13"/>
      <c r="G332" s="13"/>
      <c r="H332" s="10"/>
      <c r="K332" s="9"/>
      <c r="M332" s="2"/>
      <c r="O332" s="13"/>
      <c r="P332" s="13"/>
      <c r="R332" s="51"/>
      <c r="S332"/>
      <c r="T332" s="9"/>
      <c r="W332" s="50"/>
      <c r="Y332" s="9"/>
    </row>
  </sheetData>
  <mergeCells count="6">
    <mergeCell ref="V1:Y1"/>
    <mergeCell ref="D1:K1"/>
    <mergeCell ref="A1:A2"/>
    <mergeCell ref="B1:B2"/>
    <mergeCell ref="C1:C2"/>
    <mergeCell ref="M1:R1"/>
  </mergeCells>
  <conditionalFormatting sqref="F67:F86">
    <cfRule type="cellIs" dxfId="1" priority="2" operator="equal">
      <formula>0.44819</formula>
    </cfRule>
  </conditionalFormatting>
  <conditionalFormatting sqref="F67:G87">
    <cfRule type="cellIs" dxfId="0" priority="1" operator="equal">
      <formula>0.448187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172C-E3B2-4725-B72E-06327F54019F}">
  <dimension ref="A1:AN90"/>
  <sheetViews>
    <sheetView topLeftCell="A2" zoomScale="70" zoomScaleNormal="70" zoomScalePageLayoutView="80" workbookViewId="0">
      <selection activeCell="Z31" sqref="Z31"/>
    </sheetView>
  </sheetViews>
  <sheetFormatPr defaultRowHeight="15" x14ac:dyDescent="0.25"/>
  <sheetData>
    <row r="1" spans="1:32" x14ac:dyDescent="0.2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</row>
    <row r="2" spans="1:32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2" x14ac:dyDescent="0.2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</row>
    <row r="4" spans="1:32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</row>
    <row r="5" spans="1:32" x14ac:dyDescent="0.25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</row>
    <row r="6" spans="1:32" x14ac:dyDescent="0.2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</row>
    <row r="7" spans="1:32" x14ac:dyDescent="0.25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</row>
    <row r="8" spans="1:32" x14ac:dyDescent="0.2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</row>
    <row r="9" spans="1:32" x14ac:dyDescent="0.2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</row>
    <row r="10" spans="1:32" x14ac:dyDescent="0.2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</row>
    <row r="11" spans="1:32" x14ac:dyDescent="0.2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</row>
    <row r="12" spans="1:32" x14ac:dyDescent="0.2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</row>
    <row r="13" spans="1:32" x14ac:dyDescent="0.2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</row>
    <row r="14" spans="1:32" x14ac:dyDescent="0.2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</row>
    <row r="15" spans="1:32" x14ac:dyDescent="0.2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</row>
    <row r="16" spans="1:32" x14ac:dyDescent="0.2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</row>
    <row r="17" spans="1:32" x14ac:dyDescent="0.2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</row>
    <row r="18" spans="1:32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</row>
    <row r="19" spans="1:32" x14ac:dyDescent="0.2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</row>
    <row r="20" spans="1:32" x14ac:dyDescent="0.2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</row>
    <row r="21" spans="1:32" x14ac:dyDescent="0.2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</row>
    <row r="22" spans="1:32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</row>
    <row r="23" spans="1:32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</row>
    <row r="24" spans="1:32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</row>
    <row r="25" spans="1:32" x14ac:dyDescent="0.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</row>
    <row r="26" spans="1:32" x14ac:dyDescent="0.2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</row>
    <row r="27" spans="1:32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</row>
    <row r="28" spans="1:32" x14ac:dyDescent="0.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</row>
    <row r="29" spans="1:32" x14ac:dyDescent="0.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</row>
    <row r="30" spans="1:32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</row>
    <row r="31" spans="1:32" x14ac:dyDescent="0.2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</row>
    <row r="32" spans="1:32" x14ac:dyDescent="0.2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</row>
    <row r="33" spans="1:40" x14ac:dyDescent="0.2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</row>
    <row r="34" spans="1:40" x14ac:dyDescent="0.2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</row>
    <row r="36" spans="1:40" x14ac:dyDescent="0.2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</row>
    <row r="37" spans="1:40" x14ac:dyDescent="0.2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</row>
    <row r="38" spans="1:40" x14ac:dyDescent="0.2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</row>
    <row r="39" spans="1:40" x14ac:dyDescent="0.2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</row>
    <row r="40" spans="1:40" x14ac:dyDescent="0.2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</row>
    <row r="41" spans="1:40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</row>
    <row r="42" spans="1:40" x14ac:dyDescent="0.2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</row>
    <row r="43" spans="1:40" x14ac:dyDescent="0.2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</row>
    <row r="44" spans="1:40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</row>
    <row r="45" spans="1:40" x14ac:dyDescent="0.2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</row>
    <row r="46" spans="1:40" x14ac:dyDescent="0.2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</row>
    <row r="47" spans="1:40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</row>
    <row r="48" spans="1:40" x14ac:dyDescent="0.2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</row>
    <row r="49" spans="1:40" x14ac:dyDescent="0.2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</row>
    <row r="50" spans="1:40" x14ac:dyDescent="0.2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</row>
    <row r="51" spans="1:40" x14ac:dyDescent="0.2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</row>
    <row r="52" spans="1:40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</row>
    <row r="53" spans="1:40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</row>
    <row r="54" spans="1:40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</row>
    <row r="56" spans="1:40" x14ac:dyDescent="0.2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</row>
    <row r="57" spans="1:40" x14ac:dyDescent="0.2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</row>
    <row r="58" spans="1:40" x14ac:dyDescent="0.2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</row>
    <row r="59" spans="1:40" x14ac:dyDescent="0.2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</row>
    <row r="60" spans="1:40" x14ac:dyDescent="0.2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</row>
    <row r="61" spans="1:40" x14ac:dyDescent="0.2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</row>
    <row r="62" spans="1:40" x14ac:dyDescent="0.2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</row>
    <row r="63" spans="1:40" x14ac:dyDescent="0.2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</row>
    <row r="64" spans="1:40" x14ac:dyDescent="0.2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</row>
    <row r="65" spans="1:32" x14ac:dyDescent="0.2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</row>
    <row r="66" spans="1:32" x14ac:dyDescent="0.2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</row>
    <row r="67" spans="1:32" x14ac:dyDescent="0.2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</row>
    <row r="68" spans="1:32" x14ac:dyDescent="0.2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</row>
    <row r="69" spans="1:32" x14ac:dyDescent="0.2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</row>
    <row r="70" spans="1:32" x14ac:dyDescent="0.2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</row>
    <row r="71" spans="1:32" x14ac:dyDescent="0.2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</row>
    <row r="72" spans="1:32" x14ac:dyDescent="0.2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</row>
    <row r="73" spans="1:32" x14ac:dyDescent="0.2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</row>
    <row r="74" spans="1:32" x14ac:dyDescent="0.2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</row>
    <row r="75" spans="1:32" x14ac:dyDescent="0.2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</row>
    <row r="76" spans="1:32" x14ac:dyDescent="0.2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</row>
    <row r="77" spans="1:32" x14ac:dyDescent="0.2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</row>
    <row r="78" spans="1:32" x14ac:dyDescent="0.2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</row>
    <row r="79" spans="1:32" x14ac:dyDescent="0.2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</row>
    <row r="80" spans="1:32" x14ac:dyDescent="0.2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</row>
    <row r="81" spans="1:32" x14ac:dyDescent="0.2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</row>
    <row r="82" spans="1:32" x14ac:dyDescent="0.2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</row>
    <row r="83" spans="1:32" x14ac:dyDescent="0.2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</row>
    <row r="84" spans="1:32" x14ac:dyDescent="0.2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</row>
    <row r="85" spans="1:32" x14ac:dyDescent="0.2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</row>
    <row r="86" spans="1:32" x14ac:dyDescent="0.2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</row>
    <row r="87" spans="1:32" x14ac:dyDescent="0.2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</row>
    <row r="88" spans="1:32" x14ac:dyDescent="0.2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</row>
    <row r="89" spans="1:32" x14ac:dyDescent="0.2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</row>
    <row r="90" spans="1:32" x14ac:dyDescent="0.2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7F83-1005-4FCE-8C54-E1222D7E9FB7}">
  <sheetPr>
    <tabColor theme="9"/>
  </sheetPr>
  <dimension ref="A1:AG332"/>
  <sheetViews>
    <sheetView zoomScale="80" zoomScaleNormal="80" workbookViewId="0">
      <pane ySplit="2" topLeftCell="A270" activePane="bottomLeft" state="frozen"/>
      <selection pane="bottomLeft" activeCell="P314" sqref="P314"/>
    </sheetView>
  </sheetViews>
  <sheetFormatPr defaultRowHeight="15" x14ac:dyDescent="0.25"/>
  <cols>
    <col min="3" max="3" width="14.85546875" customWidth="1"/>
    <col min="4" max="4" width="14" customWidth="1"/>
    <col min="8" max="8" width="12" bestFit="1" customWidth="1"/>
    <col min="9" max="9" width="9.5703125" style="18" bestFit="1" customWidth="1"/>
    <col min="10" max="10" width="11.28515625" style="8" customWidth="1"/>
    <col min="11" max="11" width="9.140625" hidden="1" customWidth="1"/>
    <col min="12" max="12" width="12.85546875" hidden="1" customWidth="1"/>
    <col min="13" max="13" width="1.7109375" customWidth="1"/>
    <col min="17" max="17" width="12.28515625" bestFit="1" customWidth="1"/>
    <col min="19" max="19" width="12.28515625" bestFit="1" customWidth="1"/>
    <col min="20" max="20" width="10.5703125" style="18" bestFit="1" customWidth="1"/>
    <col min="21" max="21" width="12.85546875" style="8" customWidth="1"/>
    <col min="22" max="22" width="0.140625" style="5" customWidth="1"/>
    <col min="23" max="23" width="9.140625" style="5" hidden="1" customWidth="1"/>
    <col min="24" max="24" width="14.5703125" customWidth="1"/>
    <col min="25" max="25" width="10.5703125" style="18" bestFit="1" customWidth="1"/>
    <col min="26" max="26" width="9.140625" style="8" customWidth="1"/>
    <col min="27" max="27" width="12.42578125" bestFit="1" customWidth="1"/>
    <col min="28" max="28" width="8.42578125" bestFit="1" customWidth="1"/>
  </cols>
  <sheetData>
    <row r="1" spans="1:33" x14ac:dyDescent="0.25">
      <c r="A1" s="94" t="str">
        <f>'rockfish release'!A1</f>
        <v>Region</v>
      </c>
      <c r="B1" s="94" t="str">
        <f>'rockfish release'!B1</f>
        <v>year</v>
      </c>
      <c r="C1" s="94" t="str">
        <f>'rockfish release'!C1</f>
        <v>RptArea</v>
      </c>
      <c r="D1" s="93" t="s">
        <v>9</v>
      </c>
      <c r="E1" s="93"/>
      <c r="F1" s="93"/>
      <c r="G1" s="93"/>
      <c r="H1" s="93"/>
      <c r="I1" s="93"/>
      <c r="J1" s="93"/>
      <c r="K1" s="93"/>
      <c r="L1" s="93"/>
      <c r="N1" s="93" t="s">
        <v>10</v>
      </c>
      <c r="O1" s="93"/>
      <c r="P1" s="93"/>
      <c r="Q1" s="93"/>
      <c r="R1" s="93"/>
      <c r="S1" s="93"/>
      <c r="T1" s="93"/>
      <c r="U1" s="93"/>
      <c r="V1" s="12"/>
      <c r="W1" s="12"/>
      <c r="X1" s="6"/>
      <c r="Y1" s="93" t="s">
        <v>22</v>
      </c>
      <c r="Z1" s="93"/>
      <c r="AA1" s="93"/>
      <c r="AB1" s="93"/>
    </row>
    <row r="2" spans="1:33" s="4" customFormat="1" ht="101.25" customHeight="1" x14ac:dyDescent="0.35">
      <c r="A2" s="94"/>
      <c r="B2" s="94"/>
      <c r="C2" s="94"/>
      <c r="D2" s="4" t="s">
        <v>100</v>
      </c>
      <c r="E2" s="4" t="s">
        <v>101</v>
      </c>
      <c r="F2" s="4" t="s">
        <v>102</v>
      </c>
      <c r="G2" s="4" t="s">
        <v>79</v>
      </c>
      <c r="H2" s="4" t="s">
        <v>80</v>
      </c>
      <c r="I2" s="11" t="s">
        <v>49</v>
      </c>
      <c r="J2" s="30" t="s">
        <v>82</v>
      </c>
      <c r="K2" s="4" t="s">
        <v>11</v>
      </c>
      <c r="L2" s="4" t="s">
        <v>17</v>
      </c>
      <c r="N2" s="4" t="s">
        <v>127</v>
      </c>
      <c r="O2" s="4" t="s">
        <v>128</v>
      </c>
      <c r="P2" s="4" t="s">
        <v>86</v>
      </c>
      <c r="Q2" s="4" t="s">
        <v>87</v>
      </c>
      <c r="R2" s="14" t="s">
        <v>90</v>
      </c>
      <c r="S2" s="14" t="s">
        <v>91</v>
      </c>
      <c r="T2" s="20" t="s">
        <v>83</v>
      </c>
      <c r="U2" s="54" t="s">
        <v>84</v>
      </c>
      <c r="V2" s="4" t="s">
        <v>18</v>
      </c>
      <c r="W2" s="4" t="s">
        <v>19</v>
      </c>
      <c r="Y2" s="17" t="s">
        <v>121</v>
      </c>
      <c r="Z2" s="30" t="s">
        <v>122</v>
      </c>
      <c r="AA2" s="4" t="s">
        <v>20</v>
      </c>
      <c r="AB2" s="4" t="s">
        <v>21</v>
      </c>
    </row>
    <row r="3" spans="1:33" x14ac:dyDescent="0.25">
      <c r="A3" s="57"/>
      <c r="B3" s="57"/>
      <c r="C3" s="57"/>
      <c r="D3" s="4"/>
      <c r="E3" s="4"/>
      <c r="F3" s="4"/>
      <c r="G3" s="4"/>
      <c r="H3" s="4"/>
      <c r="I3" s="11"/>
      <c r="J3" s="30"/>
      <c r="K3" s="4"/>
      <c r="L3" s="4"/>
      <c r="M3" s="4"/>
      <c r="N3" s="4"/>
      <c r="O3" s="4"/>
      <c r="P3" s="4"/>
      <c r="Q3" s="4"/>
      <c r="R3" s="14"/>
      <c r="S3" s="14"/>
      <c r="T3" s="20"/>
      <c r="U3" s="54"/>
      <c r="V3" s="4"/>
      <c r="W3" s="4"/>
      <c r="X3" s="4"/>
      <c r="Y3" s="17"/>
      <c r="Z3" s="30"/>
      <c r="AA3" s="4"/>
      <c r="AB3" s="4"/>
      <c r="AF3" s="37"/>
      <c r="AG3" t="s">
        <v>53</v>
      </c>
    </row>
    <row r="4" spans="1:33" x14ac:dyDescent="0.25">
      <c r="A4" t="str">
        <f>'rockfish release'!A3</f>
        <v>SC</v>
      </c>
      <c r="B4">
        <f>'rockfish release'!B3</f>
        <v>1999</v>
      </c>
      <c r="C4" t="str">
        <f>'rockfish release'!C3</f>
        <v>AFOGNAK</v>
      </c>
      <c r="D4">
        <f>'rockfish release'!D3</f>
        <v>770</v>
      </c>
      <c r="E4">
        <f>[1]logbook_release_forR!$F2</f>
        <v>2</v>
      </c>
      <c r="F4" t="str">
        <f>[1]logbook_release_forR!$G2</f>
        <v>NA</v>
      </c>
      <c r="G4" s="39">
        <f>[1]logbook_release_forR!$K$2</f>
        <v>0.32071441299999998</v>
      </c>
      <c r="H4" s="40">
        <f>[1]logbook_release_forR!$L$2</f>
        <v>4.8300000000000003E-2</v>
      </c>
      <c r="I4" s="18">
        <f t="shared" ref="I4:I10" si="0">E4*G4</f>
        <v>0.64142882599999995</v>
      </c>
      <c r="J4" s="8">
        <f>(E4^2)*H4</f>
        <v>0.19320000000000001</v>
      </c>
      <c r="K4">
        <f>SQRT(J4)</f>
        <v>0.43954521951671821</v>
      </c>
      <c r="L4" s="9">
        <f>(1.96*K4)</f>
        <v>0.86150863025276769</v>
      </c>
      <c r="N4" s="2">
        <f>'rockfish release'!O3</f>
        <v>411.55200774024797</v>
      </c>
      <c r="O4">
        <f>'rockfish release'!P3</f>
        <v>129118.93437544322</v>
      </c>
      <c r="P4" s="13"/>
      <c r="Q4" s="13"/>
      <c r="R4" s="42">
        <f>[1]logbook_release_forR!$N$2</f>
        <v>2.2932327999999998E-2</v>
      </c>
      <c r="S4" s="41">
        <f>[1]logbook_release_forR!$O$2</f>
        <v>3.9300000000000001E-4</v>
      </c>
      <c r="T4" s="66">
        <f>R4*N4</f>
        <v>9.4378456305579039</v>
      </c>
      <c r="U4" s="51">
        <f>(N4^2)*S4+(R4^2)*O4-(S4*O4)</f>
        <v>83.723227139408451</v>
      </c>
      <c r="V4">
        <f>SQRT(U4)</f>
        <v>9.1500397343076312</v>
      </c>
      <c r="W4" s="9">
        <f>(1.96*V4)</f>
        <v>17.934077879242956</v>
      </c>
      <c r="Y4" s="18">
        <f t="shared" ref="Y4:Y48" si="1">T4+I4</f>
        <v>10.079274456557904</v>
      </c>
      <c r="Z4" s="50">
        <f t="shared" ref="Z4:Z44" si="2">U4+J4</f>
        <v>83.916427139408455</v>
      </c>
      <c r="AA4">
        <f>SQRT(Z4)</f>
        <v>9.1605909819950178</v>
      </c>
      <c r="AB4" s="9">
        <f>(1.96*AA4)</f>
        <v>17.954758324710234</v>
      </c>
      <c r="AC4" s="19">
        <f>AA4/Y4</f>
        <v>0.90885420587340382</v>
      </c>
      <c r="AG4" s="38" t="s">
        <v>55</v>
      </c>
    </row>
    <row r="5" spans="1:33" x14ac:dyDescent="0.25">
      <c r="A5" t="str">
        <f>'rockfish release'!A4</f>
        <v>SC</v>
      </c>
      <c r="B5">
        <f>'rockfish release'!B4</f>
        <v>2000</v>
      </c>
      <c r="C5" t="str">
        <f>'rockfish release'!C4</f>
        <v>AFOGNAK</v>
      </c>
      <c r="D5">
        <f>'rockfish release'!D4</f>
        <v>2000</v>
      </c>
      <c r="E5">
        <f>[1]logbook_release_forR!$F3</f>
        <v>51</v>
      </c>
      <c r="F5" t="str">
        <f>[1]logbook_release_forR!$G3</f>
        <v>NA</v>
      </c>
      <c r="G5" s="39">
        <f>[1]logbook_release_forR!$K$2</f>
        <v>0.32071441299999998</v>
      </c>
      <c r="H5" s="40">
        <f>[1]logbook_release_forR!$L$2</f>
        <v>4.8300000000000003E-2</v>
      </c>
      <c r="I5" s="18">
        <f t="shared" si="0"/>
        <v>16.356435062999999</v>
      </c>
      <c r="J5" s="8">
        <f t="shared" ref="J5:J44" si="3">(E5^2)*H5</f>
        <v>125.62830000000001</v>
      </c>
      <c r="K5">
        <f t="shared" ref="K5:K49" si="4">SQRT(J5)</f>
        <v>11.208403097676316</v>
      </c>
      <c r="L5" s="9">
        <f t="shared" ref="L5:L49" si="5">(1.96*K5)</f>
        <v>21.968470071445577</v>
      </c>
      <c r="N5" s="2">
        <f>'rockfish release'!O4</f>
        <v>1068.9662538707739</v>
      </c>
      <c r="O5">
        <f>'rockfish release'!P4</f>
        <v>871100.92343021231</v>
      </c>
      <c r="P5" s="13"/>
      <c r="Q5" s="13"/>
      <c r="R5" s="42">
        <f>[1]logbook_release_forR!$N$2</f>
        <v>2.2932327999999998E-2</v>
      </c>
      <c r="S5" s="41">
        <f>[1]logbook_release_forR!$O$2</f>
        <v>3.9300000000000001E-4</v>
      </c>
      <c r="T5" s="18">
        <f t="shared" ref="T5:T23" si="6">R5*N5</f>
        <v>24.513884754695855</v>
      </c>
      <c r="U5" s="51">
        <f t="shared" ref="U5:U23" si="7">(N5^2)*S5+(R5^2)*O5-(S5*O5)</f>
        <v>564.83877307747321</v>
      </c>
      <c r="V5">
        <f t="shared" ref="V5:V49" si="8">SQRT(U5)</f>
        <v>23.766336972227613</v>
      </c>
      <c r="W5" s="9">
        <f t="shared" ref="W5:W49" si="9">(1.96*V5)</f>
        <v>46.582020465566117</v>
      </c>
      <c r="Y5" s="18">
        <f>T5+I5</f>
        <v>40.870319817695858</v>
      </c>
      <c r="Z5" s="50">
        <f t="shared" si="2"/>
        <v>690.46707307747317</v>
      </c>
      <c r="AA5">
        <f t="shared" ref="AA5:AA49" si="10">SQRT(Z5)</f>
        <v>26.276740153174885</v>
      </c>
      <c r="AB5" s="9">
        <f t="shared" ref="AB5:AB49" si="11">(1.96*AA5)</f>
        <v>51.502410700222775</v>
      </c>
      <c r="AC5" s="19">
        <f t="shared" ref="AC5:AC24" si="12">AA5/Y5</f>
        <v>0.6429296435746924</v>
      </c>
    </row>
    <row r="6" spans="1:33" x14ac:dyDescent="0.25">
      <c r="A6" t="str">
        <f>'rockfish release'!A5</f>
        <v>SC</v>
      </c>
      <c r="B6">
        <f>'rockfish release'!B5</f>
        <v>2001</v>
      </c>
      <c r="C6" t="str">
        <f>'rockfish release'!C5</f>
        <v>AFOGNAK</v>
      </c>
      <c r="D6">
        <f>'rockfish release'!D5</f>
        <v>910</v>
      </c>
      <c r="E6">
        <f>[1]logbook_release_forR!$F4</f>
        <v>57</v>
      </c>
      <c r="F6" t="str">
        <f>[1]logbook_release_forR!$G4</f>
        <v>NA</v>
      </c>
      <c r="G6" s="39">
        <f>[1]logbook_release_forR!$K$2</f>
        <v>0.32071441299999998</v>
      </c>
      <c r="H6" s="40">
        <f>[1]logbook_release_forR!$L$2</f>
        <v>4.8300000000000003E-2</v>
      </c>
      <c r="I6" s="18">
        <f t="shared" si="0"/>
        <v>18.280721540999998</v>
      </c>
      <c r="J6" s="8">
        <f t="shared" si="3"/>
        <v>156.92670000000001</v>
      </c>
      <c r="K6">
        <f t="shared" si="4"/>
        <v>12.527038756226469</v>
      </c>
      <c r="L6" s="9">
        <f t="shared" si="5"/>
        <v>24.55299596220388</v>
      </c>
      <c r="N6" s="2">
        <f>'rockfish release'!O5</f>
        <v>486.37964551120217</v>
      </c>
      <c r="O6">
        <f>'rockfish release'!P5</f>
        <v>180339.66867313968</v>
      </c>
      <c r="P6" s="13"/>
      <c r="Q6" s="13"/>
      <c r="R6" s="42">
        <f>[1]logbook_release_forR!$N$2</f>
        <v>2.2932327999999998E-2</v>
      </c>
      <c r="S6" s="41">
        <f>[1]logbook_release_forR!$O$2</f>
        <v>3.9300000000000001E-4</v>
      </c>
      <c r="T6" s="18">
        <f t="shared" si="6"/>
        <v>11.153817563386616</v>
      </c>
      <c r="U6" s="51">
        <f t="shared" si="7"/>
        <v>116.93574699636385</v>
      </c>
      <c r="V6">
        <f t="shared" si="8"/>
        <v>10.813683322363563</v>
      </c>
      <c r="W6" s="9">
        <f t="shared" si="9"/>
        <v>21.194819311832582</v>
      </c>
      <c r="Y6" s="18">
        <f t="shared" si="1"/>
        <v>29.434539104386616</v>
      </c>
      <c r="Z6" s="50">
        <f t="shared" si="2"/>
        <v>273.86244699636387</v>
      </c>
      <c r="AA6">
        <f t="shared" si="10"/>
        <v>16.548789895226896</v>
      </c>
      <c r="AB6" s="9">
        <f t="shared" si="11"/>
        <v>32.435628194644714</v>
      </c>
      <c r="AC6" s="19">
        <f t="shared" si="12"/>
        <v>0.56222351016057315</v>
      </c>
    </row>
    <row r="7" spans="1:33" x14ac:dyDescent="0.25">
      <c r="A7" t="str">
        <f>'rockfish release'!A6</f>
        <v>SC</v>
      </c>
      <c r="B7">
        <f>'rockfish release'!B6</f>
        <v>2002</v>
      </c>
      <c r="C7" t="str">
        <f>'rockfish release'!C6</f>
        <v>AFOGNAK</v>
      </c>
      <c r="D7">
        <f>'rockfish release'!D6</f>
        <v>708</v>
      </c>
      <c r="E7">
        <f>[1]logbook_release_forR!$F5</f>
        <v>12</v>
      </c>
      <c r="F7" t="str">
        <f>[1]logbook_release_forR!$G5</f>
        <v>NA</v>
      </c>
      <c r="G7" s="39">
        <f>[1]logbook_release_forR!$K$2</f>
        <v>0.32071441299999998</v>
      </c>
      <c r="H7" s="40">
        <f>[1]logbook_release_forR!$L$2</f>
        <v>4.8300000000000003E-2</v>
      </c>
      <c r="I7" s="18">
        <f t="shared" si="0"/>
        <v>3.8485729559999999</v>
      </c>
      <c r="J7" s="8">
        <f t="shared" si="3"/>
        <v>6.9552000000000005</v>
      </c>
      <c r="K7">
        <f t="shared" si="4"/>
        <v>2.6372713171003093</v>
      </c>
      <c r="L7" s="9">
        <f t="shared" si="5"/>
        <v>5.1690517815166057</v>
      </c>
      <c r="N7" s="2">
        <f>'rockfish release'!O6</f>
        <v>378.41405387025407</v>
      </c>
      <c r="O7">
        <f>'rockfish release'!P6</f>
        <v>109162.88332058047</v>
      </c>
      <c r="P7" s="13"/>
      <c r="Q7" s="13"/>
      <c r="R7" s="42">
        <f>[1]logbook_release_forR!$N$2</f>
        <v>2.2932327999999998E-2</v>
      </c>
      <c r="S7" s="41">
        <f>[1]logbook_release_forR!$O$2</f>
        <v>3.9300000000000001E-4</v>
      </c>
      <c r="T7" s="18">
        <f t="shared" si="6"/>
        <v>8.6779152031623354</v>
      </c>
      <c r="U7" s="51">
        <f t="shared" si="7"/>
        <v>70.783335686976642</v>
      </c>
      <c r="V7">
        <f t="shared" si="8"/>
        <v>8.4132832881685751</v>
      </c>
      <c r="W7" s="9">
        <f t="shared" si="9"/>
        <v>16.490035244810407</v>
      </c>
      <c r="Y7" s="18">
        <f t="shared" si="1"/>
        <v>12.526488159162335</v>
      </c>
      <c r="Z7" s="50">
        <f t="shared" si="2"/>
        <v>77.738535686976647</v>
      </c>
      <c r="AA7">
        <f t="shared" si="10"/>
        <v>8.8169459387577422</v>
      </c>
      <c r="AB7" s="9">
        <f t="shared" si="11"/>
        <v>17.281214039965175</v>
      </c>
      <c r="AC7" s="19">
        <f t="shared" si="12"/>
        <v>0.70386414985022783</v>
      </c>
    </row>
    <row r="8" spans="1:33" x14ac:dyDescent="0.25">
      <c r="A8" t="str">
        <f>'rockfish release'!A7</f>
        <v>SC</v>
      </c>
      <c r="B8">
        <f>'rockfish release'!B7</f>
        <v>2003</v>
      </c>
      <c r="C8" t="str">
        <f>'rockfish release'!C7</f>
        <v>AFOGNAK</v>
      </c>
      <c r="D8">
        <f>'rockfish release'!D7</f>
        <v>818</v>
      </c>
      <c r="E8">
        <f>[1]logbook_release_forR!$F6</f>
        <v>42</v>
      </c>
      <c r="F8" t="str">
        <f>[1]logbook_release_forR!$G6</f>
        <v>NA</v>
      </c>
      <c r="G8" s="39">
        <f>[1]logbook_release_forR!$K$2</f>
        <v>0.32071441299999998</v>
      </c>
      <c r="H8" s="40">
        <f>[1]logbook_release_forR!$L$2</f>
        <v>4.8300000000000003E-2</v>
      </c>
      <c r="I8" s="18">
        <f t="shared" si="0"/>
        <v>13.470005345999999</v>
      </c>
      <c r="J8" s="8">
        <f t="shared" si="3"/>
        <v>85.2012</v>
      </c>
      <c r="K8">
        <f t="shared" si="4"/>
        <v>9.2304496098510818</v>
      </c>
      <c r="L8" s="9">
        <f t="shared" si="5"/>
        <v>18.091681235308119</v>
      </c>
      <c r="N8" s="2">
        <f>'rockfish release'!O7</f>
        <v>437.20719783314667</v>
      </c>
      <c r="O8">
        <f>'rockfish release'!P7</f>
        <v>145718.63357232933</v>
      </c>
      <c r="P8" s="13"/>
      <c r="Q8" s="13"/>
      <c r="R8" s="42">
        <f>[1]logbook_release_forR!$N$2</f>
        <v>2.2932327999999998E-2</v>
      </c>
      <c r="S8" s="41">
        <f>[1]logbook_release_forR!$O$2</f>
        <v>3.9300000000000001E-4</v>
      </c>
      <c r="T8" s="18">
        <f t="shared" si="6"/>
        <v>10.026178864670609</v>
      </c>
      <c r="U8" s="51">
        <f t="shared" si="7"/>
        <v>94.486794799172799</v>
      </c>
      <c r="V8">
        <f t="shared" si="8"/>
        <v>9.7204318216410943</v>
      </c>
      <c r="W8" s="9">
        <f t="shared" si="9"/>
        <v>19.052046370416544</v>
      </c>
      <c r="Y8" s="18">
        <f t="shared" si="1"/>
        <v>23.496184210670606</v>
      </c>
      <c r="Z8" s="50">
        <f t="shared" si="2"/>
        <v>179.6879947991728</v>
      </c>
      <c r="AA8">
        <f t="shared" si="10"/>
        <v>13.404775074546114</v>
      </c>
      <c r="AB8" s="9">
        <f t="shared" si="11"/>
        <v>26.273359146110383</v>
      </c>
      <c r="AC8" s="19">
        <f t="shared" si="12"/>
        <v>0.57050859638981044</v>
      </c>
    </row>
    <row r="9" spans="1:33" x14ac:dyDescent="0.25">
      <c r="A9" t="str">
        <f>'rockfish release'!A8</f>
        <v>SC</v>
      </c>
      <c r="B9">
        <f>'rockfish release'!B8</f>
        <v>2004</v>
      </c>
      <c r="C9" t="str">
        <f>'rockfish release'!C8</f>
        <v>AFOGNAK</v>
      </c>
      <c r="D9">
        <f>'rockfish release'!D8</f>
        <v>758</v>
      </c>
      <c r="E9">
        <f>[1]logbook_release_forR!$F7</f>
        <v>117</v>
      </c>
      <c r="F9" t="str">
        <f>[1]logbook_release_forR!$G7</f>
        <v>NA</v>
      </c>
      <c r="G9" s="39">
        <f>[1]logbook_release_forR!$K$2</f>
        <v>0.32071441299999998</v>
      </c>
      <c r="H9" s="40">
        <f>[1]logbook_release_forR!$L$2</f>
        <v>4.8300000000000003E-2</v>
      </c>
      <c r="I9" s="18">
        <f t="shared" si="0"/>
        <v>37.523586320999996</v>
      </c>
      <c r="J9" s="8">
        <f t="shared" si="3"/>
        <v>661.17870000000005</v>
      </c>
      <c r="K9">
        <f t="shared" si="4"/>
        <v>25.713395341728017</v>
      </c>
      <c r="L9" s="9">
        <f t="shared" si="5"/>
        <v>50.398254869786911</v>
      </c>
      <c r="N9" s="2">
        <f>'rockfish release'!O8</f>
        <v>405.13821021702324</v>
      </c>
      <c r="O9">
        <f>'rockfish release'!P8</f>
        <v>125125.80774243911</v>
      </c>
      <c r="P9" s="13"/>
      <c r="Q9" s="13"/>
      <c r="R9" s="42">
        <f>[1]logbook_release_forR!$N$2</f>
        <v>2.2932327999999998E-2</v>
      </c>
      <c r="S9" s="41">
        <f>[1]logbook_release_forR!$O$2</f>
        <v>3.9300000000000001E-4</v>
      </c>
      <c r="T9" s="18">
        <f t="shared" si="6"/>
        <v>9.2907623220297282</v>
      </c>
      <c r="U9" s="51">
        <f t="shared" si="7"/>
        <v>81.134006203621254</v>
      </c>
      <c r="V9">
        <f t="shared" si="8"/>
        <v>9.007441712474261</v>
      </c>
      <c r="W9" s="9">
        <f t="shared" si="9"/>
        <v>17.654585756449553</v>
      </c>
      <c r="Y9" s="18">
        <f t="shared" si="1"/>
        <v>46.814348643029724</v>
      </c>
      <c r="Z9" s="50">
        <f t="shared" si="2"/>
        <v>742.31270620362125</v>
      </c>
      <c r="AA9">
        <f t="shared" si="10"/>
        <v>27.245416242069439</v>
      </c>
      <c r="AB9" s="9">
        <f t="shared" si="11"/>
        <v>53.401015834456096</v>
      </c>
      <c r="AC9" s="19">
        <f t="shared" si="12"/>
        <v>0.58198857896800105</v>
      </c>
    </row>
    <row r="10" spans="1:33" x14ac:dyDescent="0.25">
      <c r="A10" t="str">
        <f>'rockfish release'!A9</f>
        <v>SC</v>
      </c>
      <c r="B10">
        <f>'rockfish release'!B9</f>
        <v>2005</v>
      </c>
      <c r="C10" t="str">
        <f>'rockfish release'!C9</f>
        <v>AFOGNAK</v>
      </c>
      <c r="D10">
        <f>'rockfish release'!D9</f>
        <v>1426</v>
      </c>
      <c r="E10">
        <f>[1]logbook_release_forR!$F8</f>
        <v>51</v>
      </c>
      <c r="F10" t="str">
        <f>[1]logbook_release_forR!$G8</f>
        <v>NA</v>
      </c>
      <c r="G10" s="39">
        <f>[1]logbook_release_forR!$K$2</f>
        <v>0.32071441299999998</v>
      </c>
      <c r="H10" s="40">
        <f>[1]logbook_release_forR!$L$2</f>
        <v>4.8300000000000003E-2</v>
      </c>
      <c r="I10" s="18">
        <f t="shared" si="0"/>
        <v>16.356435062999999</v>
      </c>
      <c r="J10" s="8">
        <f t="shared" si="3"/>
        <v>125.62830000000001</v>
      </c>
      <c r="K10">
        <f t="shared" si="4"/>
        <v>11.208403097676316</v>
      </c>
      <c r="L10" s="9">
        <f t="shared" si="5"/>
        <v>21.968470071445577</v>
      </c>
      <c r="N10" s="2">
        <f>'rockfish release'!O9</f>
        <v>762.17293900986169</v>
      </c>
      <c r="O10">
        <f>'rockfish release'!P9</f>
        <v>442840.70534329361</v>
      </c>
      <c r="P10" s="13"/>
      <c r="Q10" s="13"/>
      <c r="R10" s="42">
        <f>[1]logbook_release_forR!$N$2</f>
        <v>2.2932327999999998E-2</v>
      </c>
      <c r="S10" s="41">
        <f>[1]logbook_release_forR!$O$2</f>
        <v>3.9300000000000001E-4</v>
      </c>
      <c r="T10" s="18">
        <f t="shared" si="6"/>
        <v>17.478399830098141</v>
      </c>
      <c r="U10" s="51">
        <f t="shared" si="7"/>
        <v>287.14652223062183</v>
      </c>
      <c r="V10">
        <f t="shared" si="8"/>
        <v>16.945398261198285</v>
      </c>
      <c r="W10" s="9">
        <f t="shared" si="9"/>
        <v>33.212980591948636</v>
      </c>
      <c r="Y10" s="18">
        <f t="shared" si="1"/>
        <v>33.83483489309814</v>
      </c>
      <c r="Z10" s="50">
        <f t="shared" si="2"/>
        <v>412.77482223062185</v>
      </c>
      <c r="AA10">
        <f t="shared" si="10"/>
        <v>20.316860540709087</v>
      </c>
      <c r="AB10" s="9">
        <f t="shared" si="11"/>
        <v>39.821046659789808</v>
      </c>
      <c r="AC10" s="19">
        <f t="shared" si="12"/>
        <v>0.6004716915244489</v>
      </c>
    </row>
    <row r="11" spans="1:33" x14ac:dyDescent="0.25">
      <c r="A11" t="str">
        <f>'rockfish release'!A10</f>
        <v>SC</v>
      </c>
      <c r="B11">
        <f>'rockfish release'!B10</f>
        <v>2006</v>
      </c>
      <c r="C11" t="str">
        <f>'rockfish release'!C10</f>
        <v>AFOGNAK</v>
      </c>
      <c r="D11">
        <f>'rockfish release'!D10</f>
        <v>842</v>
      </c>
      <c r="E11">
        <f>[1]logbook_release_forR!$F9</f>
        <v>36</v>
      </c>
      <c r="F11">
        <f>[1]logbook_release_forR!$G9</f>
        <v>14</v>
      </c>
      <c r="G11" s="39"/>
      <c r="H11" s="40"/>
      <c r="I11" s="18">
        <f>F11</f>
        <v>14</v>
      </c>
      <c r="J11" s="8">
        <f>(E11^2)*H11</f>
        <v>0</v>
      </c>
      <c r="K11">
        <f t="shared" si="4"/>
        <v>0</v>
      </c>
      <c r="L11" s="9">
        <f t="shared" si="5"/>
        <v>0</v>
      </c>
      <c r="N11" s="2">
        <f>'rockfish release'!O10</f>
        <v>450.0347928795959</v>
      </c>
      <c r="O11">
        <f>'rockfish release'!P10</f>
        <v>154394.79876969426</v>
      </c>
      <c r="P11" s="13"/>
      <c r="Q11" s="13"/>
      <c r="R11" s="42">
        <f>[1]logbook_release_forR!$N$2</f>
        <v>2.2932327999999998E-2</v>
      </c>
      <c r="S11" s="41">
        <f>[1]logbook_release_forR!$O$2</f>
        <v>3.9300000000000001E-4</v>
      </c>
      <c r="T11" s="18">
        <f t="shared" si="6"/>
        <v>10.320345481726957</v>
      </c>
      <c r="U11" s="51">
        <f t="shared" si="7"/>
        <v>100.11258897902442</v>
      </c>
      <c r="V11">
        <f t="shared" si="8"/>
        <v>10.005627865307826</v>
      </c>
      <c r="W11" s="9">
        <f t="shared" si="9"/>
        <v>19.611030616003337</v>
      </c>
      <c r="Y11" s="18">
        <f t="shared" si="1"/>
        <v>24.320345481726957</v>
      </c>
      <c r="Z11" s="50">
        <f t="shared" si="2"/>
        <v>100.11258897902442</v>
      </c>
      <c r="AA11">
        <f t="shared" si="10"/>
        <v>10.005627865307826</v>
      </c>
      <c r="AB11" s="9">
        <f t="shared" si="11"/>
        <v>19.611030616003337</v>
      </c>
      <c r="AC11" s="19">
        <f t="shared" si="12"/>
        <v>0.41140977511300303</v>
      </c>
    </row>
    <row r="12" spans="1:33" x14ac:dyDescent="0.25">
      <c r="A12" t="str">
        <f>'rockfish release'!A11</f>
        <v>SC</v>
      </c>
      <c r="B12">
        <f>'rockfish release'!B11</f>
        <v>2007</v>
      </c>
      <c r="C12" t="str">
        <f>'rockfish release'!C11</f>
        <v>AFOGNAK</v>
      </c>
      <c r="D12">
        <f>'rockfish release'!D11</f>
        <v>2835</v>
      </c>
      <c r="E12">
        <f>[1]logbook_release_forR!$F10</f>
        <v>76</v>
      </c>
      <c r="F12">
        <f>[1]logbook_release_forR!$G10</f>
        <v>8</v>
      </c>
      <c r="I12" s="18">
        <f>F12</f>
        <v>8</v>
      </c>
      <c r="J12" s="8">
        <f t="shared" si="3"/>
        <v>0</v>
      </c>
      <c r="K12">
        <f t="shared" si="4"/>
        <v>0</v>
      </c>
      <c r="L12" s="9">
        <f t="shared" si="5"/>
        <v>0</v>
      </c>
      <c r="N12" s="2">
        <f>'rockfish release'!O11</f>
        <v>1515.2596648618219</v>
      </c>
      <c r="O12">
        <f>'rockfish release'!P11</f>
        <v>1750308.529829097</v>
      </c>
      <c r="P12" s="13"/>
      <c r="Q12" s="13"/>
      <c r="R12" s="42">
        <f>[1]logbook_release_forR!$N$2</f>
        <v>2.2932327999999998E-2</v>
      </c>
      <c r="S12" s="41">
        <f>[1]logbook_release_forR!$O$2</f>
        <v>3.9300000000000001E-4</v>
      </c>
      <c r="T12" s="18">
        <f t="shared" si="6"/>
        <v>34.748431639781373</v>
      </c>
      <c r="U12" s="51">
        <f t="shared" si="7"/>
        <v>1134.9340769868982</v>
      </c>
      <c r="V12">
        <f t="shared" si="8"/>
        <v>33.688782658132638</v>
      </c>
      <c r="W12" s="9">
        <f t="shared" si="9"/>
        <v>66.030014009939975</v>
      </c>
      <c r="Y12" s="18">
        <f t="shared" si="1"/>
        <v>42.748431639781373</v>
      </c>
      <c r="Z12" s="50">
        <f t="shared" si="2"/>
        <v>1134.9340769868982</v>
      </c>
      <c r="AA12">
        <f t="shared" si="10"/>
        <v>33.688782658132638</v>
      </c>
      <c r="AB12" s="9">
        <f t="shared" si="11"/>
        <v>66.030014009939975</v>
      </c>
      <c r="AC12" s="19">
        <f t="shared" si="12"/>
        <v>0.78807061138547374</v>
      </c>
    </row>
    <row r="13" spans="1:33" x14ac:dyDescent="0.25">
      <c r="A13" t="str">
        <f>'rockfish release'!A12</f>
        <v>SC</v>
      </c>
      <c r="B13">
        <f>'rockfish release'!B12</f>
        <v>2008</v>
      </c>
      <c r="C13" t="str">
        <f>'rockfish release'!C12</f>
        <v>AFOGNAK</v>
      </c>
      <c r="D13">
        <f>'rockfish release'!D12</f>
        <v>1487</v>
      </c>
      <c r="E13">
        <f>[1]logbook_release_forR!$F11</f>
        <v>38</v>
      </c>
      <c r="F13">
        <f>[1]logbook_release_forR!$G11</f>
        <v>11</v>
      </c>
      <c r="I13" s="18">
        <f t="shared" ref="I13:I22" si="13">F13</f>
        <v>11</v>
      </c>
      <c r="J13" s="8">
        <f t="shared" si="3"/>
        <v>0</v>
      </c>
      <c r="K13">
        <f t="shared" si="4"/>
        <v>0</v>
      </c>
      <c r="L13" s="9">
        <f t="shared" si="5"/>
        <v>0</v>
      </c>
      <c r="N13" s="2">
        <f>'rockfish release'!O12</f>
        <v>794.77640975292024</v>
      </c>
      <c r="O13">
        <f>'rockfish release'!P12</f>
        <v>481537.83944006474</v>
      </c>
      <c r="P13" s="13"/>
      <c r="Q13" s="13"/>
      <c r="R13" s="42">
        <f>[1]logbook_release_forR!$N$2</f>
        <v>2.2932327999999998E-2</v>
      </c>
      <c r="S13" s="41">
        <f>[1]logbook_release_forR!$O$2</f>
        <v>3.9300000000000001E-4</v>
      </c>
      <c r="T13" s="18">
        <f t="shared" si="6"/>
        <v>18.226073315116366</v>
      </c>
      <c r="U13" s="51">
        <f t="shared" si="7"/>
        <v>312.23849625673563</v>
      </c>
      <c r="V13">
        <f t="shared" si="8"/>
        <v>17.670271538851225</v>
      </c>
      <c r="W13" s="9">
        <f t="shared" si="9"/>
        <v>34.633732216148402</v>
      </c>
      <c r="Y13" s="18">
        <f t="shared" si="1"/>
        <v>29.226073315116366</v>
      </c>
      <c r="Z13" s="50">
        <f t="shared" si="2"/>
        <v>312.23849625673563</v>
      </c>
      <c r="AA13">
        <f t="shared" si="10"/>
        <v>17.670271538851225</v>
      </c>
      <c r="AB13" s="9">
        <f t="shared" si="11"/>
        <v>34.633732216148402</v>
      </c>
      <c r="AC13" s="19">
        <f t="shared" si="12"/>
        <v>0.60460641935472637</v>
      </c>
    </row>
    <row r="14" spans="1:33" x14ac:dyDescent="0.25">
      <c r="A14" t="str">
        <f>'rockfish release'!A13</f>
        <v>SC</v>
      </c>
      <c r="B14">
        <f>'rockfish release'!B13</f>
        <v>2009</v>
      </c>
      <c r="C14" t="str">
        <f>'rockfish release'!C13</f>
        <v>AFOGNAK</v>
      </c>
      <c r="D14">
        <f>'rockfish release'!D13</f>
        <v>1564</v>
      </c>
      <c r="E14">
        <f>[1]logbook_release_forR!$F12</f>
        <v>42</v>
      </c>
      <c r="F14">
        <f>[1]logbook_release_forR!$G12</f>
        <v>19</v>
      </c>
      <c r="I14" s="18">
        <f t="shared" si="13"/>
        <v>19</v>
      </c>
      <c r="J14" s="8">
        <f t="shared" si="3"/>
        <v>0</v>
      </c>
      <c r="K14">
        <f t="shared" si="4"/>
        <v>0</v>
      </c>
      <c r="L14" s="9">
        <f t="shared" si="5"/>
        <v>0</v>
      </c>
      <c r="N14" s="2">
        <f>'rockfish release'!O13</f>
        <v>835.93161052694541</v>
      </c>
      <c r="O14">
        <f>'rockfish release'!P13</f>
        <v>532699.12109973712</v>
      </c>
      <c r="P14" s="13"/>
      <c r="Q14" s="13"/>
      <c r="R14" s="42">
        <f>[1]logbook_release_forR!$N$2</f>
        <v>2.2932327999999998E-2</v>
      </c>
      <c r="S14" s="41">
        <f>[1]logbook_release_forR!$O$2</f>
        <v>3.9300000000000001E-4</v>
      </c>
      <c r="T14" s="18">
        <f t="shared" si="6"/>
        <v>19.169857878172163</v>
      </c>
      <c r="U14" s="51">
        <f t="shared" si="7"/>
        <v>345.41246586742875</v>
      </c>
      <c r="V14">
        <f t="shared" si="8"/>
        <v>18.585275512281996</v>
      </c>
      <c r="W14" s="9">
        <f t="shared" si="9"/>
        <v>36.427140004072712</v>
      </c>
      <c r="Y14" s="18">
        <f t="shared" si="1"/>
        <v>38.169857878172166</v>
      </c>
      <c r="Z14" s="50">
        <f t="shared" si="2"/>
        <v>345.41246586742875</v>
      </c>
      <c r="AA14">
        <f t="shared" si="10"/>
        <v>18.585275512281996</v>
      </c>
      <c r="AB14" s="9">
        <f t="shared" si="11"/>
        <v>36.427140004072712</v>
      </c>
      <c r="AC14" s="19">
        <f t="shared" si="12"/>
        <v>0.48690973834906992</v>
      </c>
    </row>
    <row r="15" spans="1:33" x14ac:dyDescent="0.25">
      <c r="A15" t="str">
        <f>'rockfish release'!A14</f>
        <v>SC</v>
      </c>
      <c r="B15">
        <f>'rockfish release'!B14</f>
        <v>2010</v>
      </c>
      <c r="C15" t="str">
        <f>'rockfish release'!C14</f>
        <v>AFOGNAK</v>
      </c>
      <c r="D15">
        <f>'rockfish release'!D14</f>
        <v>1405</v>
      </c>
      <c r="E15">
        <f>[1]logbook_release_forR!$F13</f>
        <v>178</v>
      </c>
      <c r="F15">
        <f>[1]logbook_release_forR!$G13</f>
        <v>5</v>
      </c>
      <c r="I15" s="18">
        <f t="shared" si="13"/>
        <v>5</v>
      </c>
      <c r="J15" s="8">
        <f t="shared" si="3"/>
        <v>0</v>
      </c>
      <c r="K15">
        <f t="shared" si="4"/>
        <v>0</v>
      </c>
      <c r="L15" s="9">
        <f t="shared" si="5"/>
        <v>0</v>
      </c>
      <c r="N15" s="2">
        <f>'rockfish release'!O14</f>
        <v>750.94879334421876</v>
      </c>
      <c r="O15">
        <f>'rockfish release'!P14</f>
        <v>429893.75009358121</v>
      </c>
      <c r="P15" s="13"/>
      <c r="Q15" s="13"/>
      <c r="R15" s="42">
        <f>[1]logbook_release_forR!$N$2</f>
        <v>2.2932327999999998E-2</v>
      </c>
      <c r="S15" s="41">
        <f>[1]logbook_release_forR!$O$2</f>
        <v>3.9300000000000001E-4</v>
      </c>
      <c r="T15" s="18">
        <f t="shared" si="6"/>
        <v>17.221004040173842</v>
      </c>
      <c r="U15" s="51">
        <f t="shared" si="7"/>
        <v>278.75146475606471</v>
      </c>
      <c r="V15">
        <f t="shared" si="8"/>
        <v>16.695851722989897</v>
      </c>
      <c r="W15" s="9">
        <f t="shared" si="9"/>
        <v>32.723869377060197</v>
      </c>
      <c r="Y15" s="18">
        <f t="shared" si="1"/>
        <v>22.221004040173842</v>
      </c>
      <c r="Z15" s="50">
        <f t="shared" si="2"/>
        <v>278.75146475606471</v>
      </c>
      <c r="AA15">
        <f t="shared" si="10"/>
        <v>16.695851722989897</v>
      </c>
      <c r="AB15" s="9">
        <f t="shared" si="11"/>
        <v>32.723869377060197</v>
      </c>
      <c r="AC15" s="19">
        <f t="shared" si="12"/>
        <v>0.75135451543076537</v>
      </c>
    </row>
    <row r="16" spans="1:33" x14ac:dyDescent="0.25">
      <c r="A16" t="str">
        <f>'rockfish release'!A15</f>
        <v>SC</v>
      </c>
      <c r="B16">
        <f>'rockfish release'!B15</f>
        <v>2011</v>
      </c>
      <c r="C16" t="str">
        <f>'rockfish release'!C15</f>
        <v>AFOGNAK</v>
      </c>
      <c r="D16">
        <f>'rockfish release'!D15</f>
        <v>2417</v>
      </c>
      <c r="E16">
        <f>[1]logbook_release_forR!$F14</f>
        <v>232</v>
      </c>
      <c r="F16">
        <f>[1]logbook_release_forR!$G14</f>
        <v>13</v>
      </c>
      <c r="I16" s="18">
        <f t="shared" si="13"/>
        <v>13</v>
      </c>
      <c r="J16" s="8">
        <f t="shared" si="3"/>
        <v>0</v>
      </c>
      <c r="K16">
        <f t="shared" si="4"/>
        <v>0</v>
      </c>
      <c r="L16" s="9">
        <f t="shared" si="5"/>
        <v>0</v>
      </c>
      <c r="N16" s="2">
        <f>'rockfish release'!O15</f>
        <v>2788.8461538461534</v>
      </c>
      <c r="O16">
        <f>'rockfish release'!P15</f>
        <v>11082356.88873749</v>
      </c>
      <c r="P16" s="13"/>
      <c r="Q16" s="13"/>
      <c r="R16" s="42">
        <f>[1]logbook_release_forR!$N$2</f>
        <v>2.2932327999999998E-2</v>
      </c>
      <c r="S16" s="41">
        <f>[1]logbook_release_forR!$O$2</f>
        <v>3.9300000000000001E-4</v>
      </c>
      <c r="T16" s="18">
        <f t="shared" si="6"/>
        <v>63.954734741538445</v>
      </c>
      <c r="U16" s="51">
        <f t="shared" si="7"/>
        <v>4529.3743946100603</v>
      </c>
      <c r="V16">
        <f t="shared" si="8"/>
        <v>67.300627000125786</v>
      </c>
      <c r="W16" s="9">
        <f t="shared" si="9"/>
        <v>131.90922892024653</v>
      </c>
      <c r="Y16" s="18">
        <f t="shared" si="1"/>
        <v>76.954734741538445</v>
      </c>
      <c r="Z16" s="50">
        <f t="shared" si="2"/>
        <v>4529.3743946100603</v>
      </c>
      <c r="AA16">
        <f t="shared" si="10"/>
        <v>67.300627000125786</v>
      </c>
      <c r="AB16" s="9">
        <f t="shared" si="11"/>
        <v>131.90922892024653</v>
      </c>
      <c r="AC16" s="19">
        <f t="shared" si="12"/>
        <v>0.87454822924363107</v>
      </c>
    </row>
    <row r="17" spans="1:29" x14ac:dyDescent="0.25">
      <c r="A17" t="str">
        <f>'rockfish release'!A16</f>
        <v>SC</v>
      </c>
      <c r="B17">
        <f>'rockfish release'!B16</f>
        <v>2012</v>
      </c>
      <c r="C17" t="str">
        <f>'rockfish release'!C16</f>
        <v>AFOGNAK</v>
      </c>
      <c r="D17">
        <f>'rockfish release'!D16</f>
        <v>1340</v>
      </c>
      <c r="E17">
        <f>[1]logbook_release_forR!$F15</f>
        <v>174</v>
      </c>
      <c r="F17">
        <f>[1]logbook_release_forR!$G15</f>
        <v>38</v>
      </c>
      <c r="I17" s="18">
        <f t="shared" si="13"/>
        <v>38</v>
      </c>
      <c r="J17" s="8">
        <f t="shared" si="3"/>
        <v>0</v>
      </c>
      <c r="K17">
        <f t="shared" si="4"/>
        <v>0</v>
      </c>
      <c r="L17" s="9">
        <f t="shared" si="5"/>
        <v>0</v>
      </c>
      <c r="N17" s="2">
        <f>'rockfish release'!O16</f>
        <v>723.99671052631584</v>
      </c>
      <c r="O17">
        <f>'rockfish release'!P16</f>
        <v>686590.42837578885</v>
      </c>
      <c r="P17" s="13"/>
      <c r="Q17" s="13"/>
      <c r="R17" s="42">
        <f>[1]logbook_release_forR!$N$2</f>
        <v>2.2932327999999998E-2</v>
      </c>
      <c r="S17" s="41">
        <f>[1]logbook_release_forR!$O$2</f>
        <v>3.9300000000000001E-4</v>
      </c>
      <c r="T17" s="18">
        <f t="shared" si="6"/>
        <v>16.602930036710525</v>
      </c>
      <c r="U17" s="51">
        <f t="shared" si="7"/>
        <v>297.24144299931214</v>
      </c>
      <c r="V17">
        <f t="shared" si="8"/>
        <v>17.240691488432596</v>
      </c>
      <c r="W17" s="9">
        <f t="shared" si="9"/>
        <v>33.79175531732789</v>
      </c>
      <c r="Y17" s="18">
        <f t="shared" si="1"/>
        <v>54.602930036710525</v>
      </c>
      <c r="Z17" s="50">
        <f t="shared" si="2"/>
        <v>297.24144299931214</v>
      </c>
      <c r="AA17">
        <f t="shared" si="10"/>
        <v>17.240691488432596</v>
      </c>
      <c r="AB17" s="9">
        <f t="shared" si="11"/>
        <v>33.79175531732789</v>
      </c>
      <c r="AC17" s="19">
        <f t="shared" si="12"/>
        <v>0.31574663624903226</v>
      </c>
    </row>
    <row r="18" spans="1:29" x14ac:dyDescent="0.25">
      <c r="A18" t="str">
        <f>'rockfish release'!A17</f>
        <v>SC</v>
      </c>
      <c r="B18">
        <f>'rockfish release'!B17</f>
        <v>2013</v>
      </c>
      <c r="C18" t="str">
        <f>'rockfish release'!C17</f>
        <v>AFOGNAK</v>
      </c>
      <c r="D18">
        <f>'rockfish release'!D17</f>
        <v>1722</v>
      </c>
      <c r="E18">
        <f>[1]logbook_release_forR!$F16</f>
        <v>179</v>
      </c>
      <c r="F18">
        <f>[1]logbook_release_forR!$G16</f>
        <v>64</v>
      </c>
      <c r="I18" s="18">
        <f t="shared" si="13"/>
        <v>64</v>
      </c>
      <c r="J18" s="8">
        <f t="shared" si="3"/>
        <v>0</v>
      </c>
      <c r="K18">
        <f t="shared" si="4"/>
        <v>0</v>
      </c>
      <c r="L18" s="9">
        <f t="shared" si="5"/>
        <v>0</v>
      </c>
      <c r="N18" s="2">
        <f>'rockfish release'!O17</f>
        <v>672.37786774628876</v>
      </c>
      <c r="O18">
        <f>'rockfish release'!P17</f>
        <v>639080.19897492125</v>
      </c>
      <c r="P18" s="13"/>
      <c r="Q18" s="13"/>
      <c r="R18" s="42">
        <f>[1]logbook_release_forR!$N$2</f>
        <v>2.2932327999999998E-2</v>
      </c>
      <c r="S18" s="41">
        <f>[1]logbook_release_forR!$O$2</f>
        <v>3.9300000000000001E-4</v>
      </c>
      <c r="T18" s="18">
        <f t="shared" si="6"/>
        <v>15.419189803098513</v>
      </c>
      <c r="U18" s="51">
        <f t="shared" si="7"/>
        <v>262.60058814251613</v>
      </c>
      <c r="V18">
        <f t="shared" si="8"/>
        <v>16.204955666169411</v>
      </c>
      <c r="W18" s="9">
        <f t="shared" si="9"/>
        <v>31.761713105692046</v>
      </c>
      <c r="Y18" s="18">
        <f t="shared" si="1"/>
        <v>79.419189803098519</v>
      </c>
      <c r="Z18" s="50">
        <f t="shared" si="2"/>
        <v>262.60058814251613</v>
      </c>
      <c r="AA18">
        <f t="shared" si="10"/>
        <v>16.204955666169411</v>
      </c>
      <c r="AB18" s="9">
        <f t="shared" si="11"/>
        <v>31.761713105692046</v>
      </c>
      <c r="AC18" s="19">
        <f t="shared" si="12"/>
        <v>0.20404332638428879</v>
      </c>
    </row>
    <row r="19" spans="1:29" x14ac:dyDescent="0.25">
      <c r="A19" t="str">
        <f>'rockfish release'!A18</f>
        <v>SC</v>
      </c>
      <c r="B19">
        <f>'rockfish release'!B18</f>
        <v>2014</v>
      </c>
      <c r="C19" t="str">
        <f>'rockfish release'!C18</f>
        <v>AFOGNAK</v>
      </c>
      <c r="D19">
        <f>'rockfish release'!D18</f>
        <v>2290</v>
      </c>
      <c r="E19">
        <f>[1]logbook_release_forR!$F17</f>
        <v>317</v>
      </c>
      <c r="F19">
        <f>[1]logbook_release_forR!$G17</f>
        <v>85</v>
      </c>
      <c r="I19" s="18">
        <f t="shared" si="13"/>
        <v>85</v>
      </c>
      <c r="J19" s="8">
        <f t="shared" si="3"/>
        <v>0</v>
      </c>
      <c r="K19">
        <f t="shared" si="4"/>
        <v>0</v>
      </c>
      <c r="L19" s="9">
        <f t="shared" si="5"/>
        <v>0</v>
      </c>
      <c r="N19" s="2">
        <f>'rockfish release'!O18</f>
        <v>2052.3738450604123</v>
      </c>
      <c r="O19">
        <f>'rockfish release'!P18</f>
        <v>4444516.3562333081</v>
      </c>
      <c r="P19" s="13"/>
      <c r="Q19" s="13"/>
      <c r="R19" s="42">
        <f>[1]logbook_release_forR!$N$2</f>
        <v>2.2932327999999998E-2</v>
      </c>
      <c r="S19" s="41">
        <f>[1]logbook_release_forR!$O$2</f>
        <v>3.9300000000000001E-4</v>
      </c>
      <c r="T19" s="18">
        <f t="shared" si="6"/>
        <v>47.06571019354655</v>
      </c>
      <c r="U19" s="51">
        <f t="shared" si="7"/>
        <v>2246.0488809650274</v>
      </c>
      <c r="V19">
        <f t="shared" si="8"/>
        <v>47.392498150709756</v>
      </c>
      <c r="W19" s="9">
        <f t="shared" si="9"/>
        <v>92.889296375391126</v>
      </c>
      <c r="Y19" s="18">
        <f t="shared" si="1"/>
        <v>132.06571019354655</v>
      </c>
      <c r="Z19" s="50">
        <f t="shared" si="2"/>
        <v>2246.0488809650274</v>
      </c>
      <c r="AA19">
        <f t="shared" si="10"/>
        <v>47.392498150709756</v>
      </c>
      <c r="AB19" s="9">
        <f t="shared" si="11"/>
        <v>92.889296375391126</v>
      </c>
      <c r="AC19" s="19">
        <f t="shared" si="12"/>
        <v>0.35885543704913653</v>
      </c>
    </row>
    <row r="20" spans="1:29" x14ac:dyDescent="0.25">
      <c r="A20" t="str">
        <f>'rockfish release'!A19</f>
        <v>SC</v>
      </c>
      <c r="B20">
        <f>'rockfish release'!B19</f>
        <v>2015</v>
      </c>
      <c r="C20" t="str">
        <f>'rockfish release'!C19</f>
        <v>AFOGNAK</v>
      </c>
      <c r="D20">
        <f>'rockfish release'!D19</f>
        <v>1554</v>
      </c>
      <c r="E20">
        <f>[1]logbook_release_forR!$F18</f>
        <v>294</v>
      </c>
      <c r="F20">
        <f>[1]logbook_release_forR!$G18</f>
        <v>81</v>
      </c>
      <c r="I20" s="18">
        <f t="shared" si="13"/>
        <v>81</v>
      </c>
      <c r="J20" s="8">
        <f t="shared" si="3"/>
        <v>0</v>
      </c>
      <c r="K20">
        <f t="shared" si="4"/>
        <v>0</v>
      </c>
      <c r="L20" s="9">
        <f t="shared" si="5"/>
        <v>0</v>
      </c>
      <c r="N20" s="2">
        <f>'rockfish release'!O19</f>
        <v>423.3732283464567</v>
      </c>
      <c r="O20">
        <f>'rockfish release'!P19</f>
        <v>541004.16542835603</v>
      </c>
      <c r="P20" s="13"/>
      <c r="Q20" s="13"/>
      <c r="R20" s="42">
        <f>[1]logbook_release_forR!$N$2</f>
        <v>2.2932327999999998E-2</v>
      </c>
      <c r="S20" s="41">
        <f>[1]logbook_release_forR!$O$2</f>
        <v>3.9300000000000001E-4</v>
      </c>
      <c r="T20" s="18">
        <f t="shared" si="6"/>
        <v>9.7089337388598427</v>
      </c>
      <c r="U20" s="51">
        <f t="shared" si="7"/>
        <v>142.33818762683191</v>
      </c>
      <c r="V20">
        <f t="shared" si="8"/>
        <v>11.930556886701975</v>
      </c>
      <c r="W20" s="9">
        <f t="shared" si="9"/>
        <v>23.383891497935871</v>
      </c>
      <c r="Y20" s="18">
        <f t="shared" si="1"/>
        <v>90.708933738859841</v>
      </c>
      <c r="Z20" s="50">
        <f t="shared" si="2"/>
        <v>142.33818762683191</v>
      </c>
      <c r="AA20">
        <f t="shared" si="10"/>
        <v>11.930556886701975</v>
      </c>
      <c r="AB20" s="9">
        <f t="shared" si="11"/>
        <v>23.383891497935871</v>
      </c>
      <c r="AC20" s="19">
        <f t="shared" si="12"/>
        <v>0.13152570970626354</v>
      </c>
    </row>
    <row r="21" spans="1:29" x14ac:dyDescent="0.25">
      <c r="A21" t="str">
        <f>'rockfish release'!A20</f>
        <v>SC</v>
      </c>
      <c r="B21">
        <f>'rockfish release'!B20</f>
        <v>2016</v>
      </c>
      <c r="C21" t="str">
        <f>'rockfish release'!C20</f>
        <v>AFOGNAK</v>
      </c>
      <c r="D21">
        <f>'rockfish release'!D20</f>
        <v>1266</v>
      </c>
      <c r="E21">
        <f>[1]logbook_release_forR!$F19</f>
        <v>160</v>
      </c>
      <c r="F21">
        <f>[1]logbook_release_forR!$G19</f>
        <v>82</v>
      </c>
      <c r="I21" s="18">
        <f t="shared" si="13"/>
        <v>82</v>
      </c>
      <c r="J21" s="8">
        <f t="shared" si="3"/>
        <v>0</v>
      </c>
      <c r="K21">
        <f t="shared" si="4"/>
        <v>0</v>
      </c>
      <c r="L21" s="9">
        <f t="shared" si="5"/>
        <v>0</v>
      </c>
      <c r="N21" s="2">
        <f>'rockfish release'!O20</f>
        <v>989.82927835051532</v>
      </c>
      <c r="O21">
        <f>'rockfish release'!P20</f>
        <v>1922869.0069858201</v>
      </c>
      <c r="P21" s="13"/>
      <c r="Q21" s="13"/>
      <c r="R21" s="42">
        <f>[1]logbook_release_forR!$N$2</f>
        <v>2.2932327999999998E-2</v>
      </c>
      <c r="S21" s="41">
        <f>[1]logbook_release_forR!$O$2</f>
        <v>3.9300000000000001E-4</v>
      </c>
      <c r="T21" s="18">
        <f t="shared" si="6"/>
        <v>22.699089675137316</v>
      </c>
      <c r="U21" s="51">
        <f t="shared" si="7"/>
        <v>640.57973483161618</v>
      </c>
      <c r="V21">
        <f t="shared" si="8"/>
        <v>25.309676703419509</v>
      </c>
      <c r="W21" s="9">
        <f t="shared" si="9"/>
        <v>49.606966338702236</v>
      </c>
      <c r="Y21" s="18">
        <f t="shared" si="1"/>
        <v>104.69908967513732</v>
      </c>
      <c r="Z21" s="50">
        <f t="shared" si="2"/>
        <v>640.57973483161618</v>
      </c>
      <c r="AA21">
        <f t="shared" si="10"/>
        <v>25.309676703419509</v>
      </c>
      <c r="AB21" s="9">
        <f t="shared" si="11"/>
        <v>49.606966338702236</v>
      </c>
      <c r="AC21" s="19">
        <f t="shared" si="12"/>
        <v>0.24173731387685357</v>
      </c>
    </row>
    <row r="22" spans="1:29" x14ac:dyDescent="0.25">
      <c r="A22" t="str">
        <f>'rockfish release'!A21</f>
        <v>SC</v>
      </c>
      <c r="B22">
        <f>'rockfish release'!B21</f>
        <v>2017</v>
      </c>
      <c r="C22" t="str">
        <f>'rockfish release'!C21</f>
        <v>AFOGNAK</v>
      </c>
      <c r="D22">
        <f>'rockfish release'!D21</f>
        <v>1358</v>
      </c>
      <c r="E22">
        <f>[1]logbook_release_forR!$F20</f>
        <v>173</v>
      </c>
      <c r="F22">
        <f>[1]logbook_release_forR!$G20</f>
        <v>26</v>
      </c>
      <c r="I22" s="18">
        <f t="shared" si="13"/>
        <v>26</v>
      </c>
      <c r="J22" s="8">
        <f t="shared" si="3"/>
        <v>0</v>
      </c>
      <c r="K22">
        <f t="shared" si="4"/>
        <v>0</v>
      </c>
      <c r="L22" s="9">
        <f t="shared" si="5"/>
        <v>0</v>
      </c>
      <c r="N22" s="2">
        <f>'rockfish release'!O21</f>
        <v>143.3143183114662</v>
      </c>
      <c r="O22">
        <f>'rockfish release'!P21</f>
        <v>108175.83458450034</v>
      </c>
      <c r="P22" s="13"/>
      <c r="Q22" s="13"/>
      <c r="R22" s="42">
        <f>[1]logbook_release_forR!$N$2</f>
        <v>2.2932327999999998E-2</v>
      </c>
      <c r="S22" s="41">
        <f>[1]logbook_release_forR!$O$2</f>
        <v>3.9300000000000001E-4</v>
      </c>
      <c r="T22" s="18">
        <f t="shared" si="6"/>
        <v>3.2865309546149488</v>
      </c>
      <c r="U22" s="51">
        <f t="shared" si="7"/>
        <v>22.447491617493952</v>
      </c>
      <c r="V22">
        <f t="shared" si="8"/>
        <v>4.7378783877906736</v>
      </c>
      <c r="W22" s="9">
        <f t="shared" si="9"/>
        <v>9.2862416400697203</v>
      </c>
      <c r="Y22" s="18">
        <f t="shared" si="1"/>
        <v>29.28653095461495</v>
      </c>
      <c r="Z22" s="50">
        <f t="shared" si="2"/>
        <v>22.447491617493952</v>
      </c>
      <c r="AA22">
        <f t="shared" si="10"/>
        <v>4.7378783877906736</v>
      </c>
      <c r="AB22" s="9">
        <f t="shared" si="11"/>
        <v>9.2862416400697203</v>
      </c>
      <c r="AC22" s="19">
        <f t="shared" si="12"/>
        <v>0.16177670189524726</v>
      </c>
    </row>
    <row r="23" spans="1:29" x14ac:dyDescent="0.25">
      <c r="A23" t="str">
        <f>'rockfish release'!A22</f>
        <v>SC</v>
      </c>
      <c r="B23">
        <f>'rockfish release'!B22</f>
        <v>2018</v>
      </c>
      <c r="C23" t="str">
        <f>'rockfish release'!C22</f>
        <v>AFOGNAK</v>
      </c>
      <c r="D23">
        <f>'rockfish release'!D22</f>
        <v>872</v>
      </c>
      <c r="E23">
        <f>[1]logbook_release_forR!$F21</f>
        <v>10</v>
      </c>
      <c r="F23">
        <f>[1]logbook_release_forR!$G21</f>
        <v>7</v>
      </c>
      <c r="I23" s="18">
        <f>F23</f>
        <v>7</v>
      </c>
      <c r="J23" s="8">
        <f t="shared" si="3"/>
        <v>0</v>
      </c>
      <c r="K23">
        <f t="shared" si="4"/>
        <v>0</v>
      </c>
      <c r="L23" s="9">
        <f t="shared" si="5"/>
        <v>0</v>
      </c>
      <c r="N23" s="2">
        <f>'rockfish release'!O22</f>
        <v>577.0351201478743</v>
      </c>
      <c r="O23">
        <f>'rockfish release'!P22</f>
        <v>627701.40047612309</v>
      </c>
      <c r="P23" s="13"/>
      <c r="Q23" s="13"/>
      <c r="R23" s="42">
        <f>[1]logbook_release_forR!$N$2</f>
        <v>2.2932327999999998E-2</v>
      </c>
      <c r="S23" s="41">
        <f>[1]logbook_release_forR!$O$2</f>
        <v>3.9300000000000001E-4</v>
      </c>
      <c r="T23" s="18">
        <f t="shared" si="6"/>
        <v>13.232758642750461</v>
      </c>
      <c r="U23" s="51">
        <f t="shared" si="7"/>
        <v>214.2733110455363</v>
      </c>
      <c r="V23">
        <f t="shared" si="8"/>
        <v>14.638077436792589</v>
      </c>
      <c r="W23" s="9">
        <f t="shared" si="9"/>
        <v>28.690631776113474</v>
      </c>
      <c r="Y23" s="18">
        <f t="shared" si="1"/>
        <v>20.232758642750461</v>
      </c>
      <c r="Z23" s="50">
        <f t="shared" si="2"/>
        <v>214.2733110455363</v>
      </c>
      <c r="AA23">
        <f t="shared" si="10"/>
        <v>14.638077436792589</v>
      </c>
      <c r="AB23" s="9">
        <f t="shared" si="11"/>
        <v>28.690631776113474</v>
      </c>
      <c r="AC23" s="19">
        <f t="shared" si="12"/>
        <v>0.72348401398232043</v>
      </c>
    </row>
    <row r="24" spans="1:29" x14ac:dyDescent="0.25">
      <c r="A24" t="str">
        <f>'rockfish release'!A23</f>
        <v>SC</v>
      </c>
      <c r="B24">
        <f>'rockfish release'!B23</f>
        <v>2019</v>
      </c>
      <c r="C24" t="str">
        <f>'rockfish release'!C23</f>
        <v>AFOGNAK</v>
      </c>
      <c r="D24">
        <f>'rockfish release'!D23</f>
        <v>833</v>
      </c>
      <c r="E24">
        <v>32</v>
      </c>
      <c r="F24">
        <v>22</v>
      </c>
      <c r="I24" s="18">
        <f t="shared" ref="I24" si="14">F24</f>
        <v>22</v>
      </c>
      <c r="J24" s="8">
        <f t="shared" ref="J24" si="15">(E24^2)*H24</f>
        <v>0</v>
      </c>
      <c r="L24" s="9"/>
      <c r="N24" s="2">
        <f>'rockfish release'!O23</f>
        <v>2090.5684702738808</v>
      </c>
      <c r="O24">
        <f>'rockfish release'!P23</f>
        <v>8383202.9864030564</v>
      </c>
      <c r="P24" s="13"/>
      <c r="Q24" s="13"/>
      <c r="R24" s="42">
        <f>[1]logbook_release_forR!$N$2</f>
        <v>2.2932327999999998E-2</v>
      </c>
      <c r="S24" s="41">
        <f>[1]logbook_release_forR!$O$2</f>
        <v>3.9300000000000001E-4</v>
      </c>
      <c r="T24" s="18">
        <f t="shared" ref="T24" si="16">R24*N24</f>
        <v>47.941601866778882</v>
      </c>
      <c r="U24" s="51">
        <f t="shared" ref="U24" si="17">(N24^2)*S24+(R24^2)*O24-(S24*O24)</f>
        <v>2831.655099709581</v>
      </c>
      <c r="V24"/>
      <c r="W24" s="9"/>
      <c r="Y24" s="18">
        <f t="shared" ref="Y24" si="18">T24+I24</f>
        <v>69.941601866778882</v>
      </c>
      <c r="Z24" s="50">
        <f t="shared" ref="Z24" si="19">U24+J24</f>
        <v>2831.655099709581</v>
      </c>
      <c r="AA24">
        <f t="shared" ref="AA24" si="20">SQRT(Z24)</f>
        <v>53.213298147263728</v>
      </c>
      <c r="AB24" s="9">
        <f t="shared" ref="AB24" si="21">(1.96*AA24)</f>
        <v>104.2980643686369</v>
      </c>
      <c r="AC24" s="19">
        <f t="shared" si="12"/>
        <v>0.76082469841942779</v>
      </c>
    </row>
    <row r="25" spans="1:29" x14ac:dyDescent="0.25">
      <c r="A25" t="str">
        <f>'rockfish release'!A24</f>
        <v>SC</v>
      </c>
      <c r="B25">
        <f>'rockfish release'!B24</f>
        <v>1999</v>
      </c>
      <c r="C25" t="str">
        <f>'rockfish release'!C24</f>
        <v>WKMA</v>
      </c>
      <c r="D25">
        <f>'rockfish release'!D24</f>
        <v>315</v>
      </c>
      <c r="E25">
        <f>[1]logbook_release_forR!$F464</f>
        <v>93</v>
      </c>
      <c r="F25" t="str">
        <f>[1]logbook_release_forR!$G464</f>
        <v>NA</v>
      </c>
      <c r="G25" s="40">
        <f>[1]logbook_release_forR!$K$464</f>
        <v>0.49628142600000003</v>
      </c>
      <c r="H25" s="40">
        <f>[1]logbook_release_forR!$L$464</f>
        <v>3.5920239999999999E-2</v>
      </c>
      <c r="I25" s="18">
        <f t="shared" ref="I25:I31" si="22">E25*G25</f>
        <v>46.154172618000004</v>
      </c>
      <c r="J25" s="8">
        <f t="shared" si="3"/>
        <v>310.67415576000002</v>
      </c>
      <c r="K25">
        <f t="shared" si="4"/>
        <v>17.625951201566401</v>
      </c>
      <c r="L25" s="9">
        <f t="shared" si="5"/>
        <v>34.546864355070149</v>
      </c>
      <c r="N25" s="2">
        <f>'rockfish release'!O24</f>
        <v>118.82748975180436</v>
      </c>
      <c r="O25">
        <f>'rockfish release'!P24</f>
        <v>29144.62947539573</v>
      </c>
      <c r="P25" s="13"/>
      <c r="Q25" s="13"/>
      <c r="R25" s="42">
        <f>[1]logbook_release_forR!$N$464</f>
        <v>5.8834859000000003E-2</v>
      </c>
      <c r="S25" s="41">
        <f>[1]logbook_release_forR!$O$464</f>
        <v>1.06069E-3</v>
      </c>
      <c r="T25" s="66">
        <f>R25*N25</f>
        <v>6.9911986048713555</v>
      </c>
      <c r="U25" s="51">
        <f>(N25^2)*S25+(R25^2)*O25-(S25*O25)</f>
        <v>84.94881558143976</v>
      </c>
      <c r="V25">
        <f t="shared" si="8"/>
        <v>9.2167681744437822</v>
      </c>
      <c r="W25" s="9">
        <f t="shared" si="9"/>
        <v>18.064865621909814</v>
      </c>
      <c r="Y25" s="18">
        <f t="shared" si="1"/>
        <v>53.145371222871361</v>
      </c>
      <c r="Z25" s="50">
        <f t="shared" si="2"/>
        <v>395.62297134143978</v>
      </c>
      <c r="AA25">
        <f t="shared" si="10"/>
        <v>19.890273284734924</v>
      </c>
      <c r="AB25" s="9">
        <f t="shared" si="11"/>
        <v>38.984935638080451</v>
      </c>
      <c r="AC25" s="19">
        <f>AA25/Y25</f>
        <v>0.37426163044986033</v>
      </c>
    </row>
    <row r="26" spans="1:29" x14ac:dyDescent="0.25">
      <c r="A26" t="str">
        <f>'rockfish release'!A25</f>
        <v>SC</v>
      </c>
      <c r="B26">
        <f>'rockfish release'!B25</f>
        <v>2000</v>
      </c>
      <c r="C26" t="str">
        <f>'rockfish release'!C25</f>
        <v>WKMA</v>
      </c>
      <c r="D26">
        <f>'rockfish release'!D25</f>
        <v>436</v>
      </c>
      <c r="E26">
        <f>[1]logbook_release_forR!$F465</f>
        <v>151</v>
      </c>
      <c r="F26" t="str">
        <f>[1]logbook_release_forR!$G465</f>
        <v>NA</v>
      </c>
      <c r="G26" s="40">
        <f>[1]logbook_release_forR!$K$464</f>
        <v>0.49628142600000003</v>
      </c>
      <c r="H26" s="40">
        <f>[1]logbook_release_forR!$L$464</f>
        <v>3.5920239999999999E-2</v>
      </c>
      <c r="I26" s="18">
        <f t="shared" si="22"/>
        <v>74.938495326000009</v>
      </c>
      <c r="J26" s="8">
        <f t="shared" si="3"/>
        <v>819.01739223999994</v>
      </c>
      <c r="K26">
        <f t="shared" si="4"/>
        <v>28.618479907919635</v>
      </c>
      <c r="L26" s="9">
        <f t="shared" si="5"/>
        <v>56.092220619522486</v>
      </c>
      <c r="N26" s="2">
        <f>'rockfish release'!O25</f>
        <v>164.47233502154506</v>
      </c>
      <c r="O26">
        <f>'rockfish release'!P25</f>
        <v>55835.499972333862</v>
      </c>
      <c r="R26" s="42">
        <f>[1]logbook_release_forR!$N$464</f>
        <v>5.8834859000000003E-2</v>
      </c>
      <c r="S26" s="41">
        <f>[1]logbook_release_forR!$O$464</f>
        <v>1.06069E-3</v>
      </c>
      <c r="T26" s="18">
        <f t="shared" ref="T26:T65" si="23">R26*N26</f>
        <v>9.6767066403933661</v>
      </c>
      <c r="U26" s="51">
        <f t="shared" ref="U26:U43" si="24">(N26^2)*S26+(R26^2)*O26-(S26*O26)</f>
        <v>162.74557870263919</v>
      </c>
      <c r="V26">
        <f t="shared" si="8"/>
        <v>12.757177536690442</v>
      </c>
      <c r="W26" s="9">
        <f t="shared" si="9"/>
        <v>25.004067971913265</v>
      </c>
      <c r="Y26" s="18">
        <f t="shared" si="1"/>
        <v>84.615201966393371</v>
      </c>
      <c r="Z26" s="50">
        <f t="shared" si="2"/>
        <v>981.76297094263919</v>
      </c>
      <c r="AA26">
        <f t="shared" si="10"/>
        <v>31.33309705315833</v>
      </c>
      <c r="AB26" s="9">
        <f t="shared" si="11"/>
        <v>61.412870224190328</v>
      </c>
      <c r="AC26" s="19">
        <f t="shared" ref="AC26:AC87" si="25">AA26/Y26</f>
        <v>0.37030103722500007</v>
      </c>
    </row>
    <row r="27" spans="1:29" x14ac:dyDescent="0.25">
      <c r="A27" t="str">
        <f>'rockfish release'!A26</f>
        <v>SC</v>
      </c>
      <c r="B27">
        <f>'rockfish release'!B26</f>
        <v>2001</v>
      </c>
      <c r="C27" t="str">
        <f>'rockfish release'!C26</f>
        <v>WKMA</v>
      </c>
      <c r="D27">
        <f>'rockfish release'!D26</f>
        <v>432</v>
      </c>
      <c r="E27">
        <f>[1]logbook_release_forR!$F466</f>
        <v>162</v>
      </c>
      <c r="F27" t="str">
        <f>[1]logbook_release_forR!$G466</f>
        <v>NA</v>
      </c>
      <c r="G27" s="40">
        <f>[1]logbook_release_forR!$K$464</f>
        <v>0.49628142600000003</v>
      </c>
      <c r="H27" s="40">
        <f>[1]logbook_release_forR!$L$464</f>
        <v>3.5920239999999999E-2</v>
      </c>
      <c r="I27" s="18">
        <f t="shared" si="22"/>
        <v>80.397591012000007</v>
      </c>
      <c r="J27" s="8">
        <f t="shared" si="3"/>
        <v>942.69077856000001</v>
      </c>
      <c r="K27">
        <f t="shared" si="4"/>
        <v>30.703269834986632</v>
      </c>
      <c r="L27" s="9">
        <f t="shared" si="5"/>
        <v>60.178408876573798</v>
      </c>
      <c r="N27" s="2">
        <f>'rockfish release'!O26</f>
        <v>162.96341451676028</v>
      </c>
      <c r="O27">
        <f>'rockfish release'!P26</f>
        <v>54815.694948009608</v>
      </c>
      <c r="R27" s="42">
        <f>[1]logbook_release_forR!$N$464</f>
        <v>5.8834859000000003E-2</v>
      </c>
      <c r="S27" s="41">
        <f>[1]logbook_release_forR!$O$464</f>
        <v>1.06069E-3</v>
      </c>
      <c r="T27" s="18">
        <f t="shared" si="23"/>
        <v>9.587929515252144</v>
      </c>
      <c r="U27" s="51">
        <f t="shared" si="24"/>
        <v>159.77311926500997</v>
      </c>
      <c r="V27">
        <f t="shared" si="8"/>
        <v>12.640139210665758</v>
      </c>
      <c r="W27" s="9">
        <f t="shared" si="9"/>
        <v>24.774672852904885</v>
      </c>
      <c r="Y27" s="18">
        <f t="shared" si="1"/>
        <v>89.985520527252149</v>
      </c>
      <c r="Z27" s="50">
        <f t="shared" si="2"/>
        <v>1102.46389782501</v>
      </c>
      <c r="AA27">
        <f t="shared" si="10"/>
        <v>33.203371783977154</v>
      </c>
      <c r="AB27" s="9">
        <f t="shared" si="11"/>
        <v>65.078608696595225</v>
      </c>
      <c r="AC27" s="19">
        <f t="shared" si="25"/>
        <v>0.36898571669562663</v>
      </c>
    </row>
    <row r="28" spans="1:29" x14ac:dyDescent="0.25">
      <c r="A28" t="str">
        <f>'rockfish release'!A27</f>
        <v>SC</v>
      </c>
      <c r="B28">
        <f>'rockfish release'!B27</f>
        <v>2002</v>
      </c>
      <c r="C28" t="str">
        <f>'rockfish release'!C27</f>
        <v>WKMA</v>
      </c>
      <c r="D28">
        <f>'rockfish release'!D27</f>
        <v>411</v>
      </c>
      <c r="E28">
        <f>[1]logbook_release_forR!$F467</f>
        <v>111</v>
      </c>
      <c r="F28" t="str">
        <f>[1]logbook_release_forR!$G467</f>
        <v>NA</v>
      </c>
      <c r="G28" s="40">
        <f>[1]logbook_release_forR!$K$464</f>
        <v>0.49628142600000003</v>
      </c>
      <c r="H28" s="40">
        <f>[1]logbook_release_forR!$L$464</f>
        <v>3.5920239999999999E-2</v>
      </c>
      <c r="I28" s="18">
        <f t="shared" si="22"/>
        <v>55.087238286000002</v>
      </c>
      <c r="J28" s="8">
        <f t="shared" si="3"/>
        <v>442.57327703999999</v>
      </c>
      <c r="K28">
        <f t="shared" si="4"/>
        <v>21.037425627676026</v>
      </c>
      <c r="L28" s="9">
        <f t="shared" si="5"/>
        <v>41.233354230245013</v>
      </c>
      <c r="N28" s="2">
        <f>'rockfish release'!O27</f>
        <v>155.04158186663994</v>
      </c>
      <c r="O28">
        <f>'rockfish release'!P27</f>
        <v>49615.922959065989</v>
      </c>
      <c r="R28" s="42">
        <f>[1]logbook_release_forR!$N$464</f>
        <v>5.8834859000000003E-2</v>
      </c>
      <c r="S28" s="41">
        <f>[1]logbook_release_forR!$O$464</f>
        <v>1.06069E-3</v>
      </c>
      <c r="T28" s="18">
        <f t="shared" si="23"/>
        <v>9.1218496082607192</v>
      </c>
      <c r="U28" s="51">
        <f t="shared" si="24"/>
        <v>144.61717185016261</v>
      </c>
      <c r="V28">
        <f t="shared" si="8"/>
        <v>12.025687999036172</v>
      </c>
      <c r="W28" s="9">
        <f t="shared" si="9"/>
        <v>23.570348478110898</v>
      </c>
      <c r="Y28" s="18">
        <f t="shared" si="1"/>
        <v>64.209087894260719</v>
      </c>
      <c r="Z28" s="50">
        <f t="shared" si="2"/>
        <v>587.19044889016254</v>
      </c>
      <c r="AA28">
        <f t="shared" si="10"/>
        <v>24.232012893900549</v>
      </c>
      <c r="AB28" s="9">
        <f t="shared" si="11"/>
        <v>47.494745272045073</v>
      </c>
      <c r="AC28" s="19">
        <f t="shared" si="25"/>
        <v>0.37739226157215838</v>
      </c>
    </row>
    <row r="29" spans="1:29" x14ac:dyDescent="0.25">
      <c r="A29" t="str">
        <f>'rockfish release'!A28</f>
        <v>SC</v>
      </c>
      <c r="B29">
        <f>'rockfish release'!B28</f>
        <v>2003</v>
      </c>
      <c r="C29" t="str">
        <f>'rockfish release'!C28</f>
        <v>WKMA</v>
      </c>
      <c r="D29">
        <f>'rockfish release'!D28</f>
        <v>649</v>
      </c>
      <c r="E29">
        <f>[1]logbook_release_forR!$F468</f>
        <v>54</v>
      </c>
      <c r="F29" t="str">
        <f>[1]logbook_release_forR!$G468</f>
        <v>NA</v>
      </c>
      <c r="G29" s="40">
        <f>[1]logbook_release_forR!$K$464</f>
        <v>0.49628142600000003</v>
      </c>
      <c r="H29" s="40">
        <f>[1]logbook_release_forR!$L$464</f>
        <v>3.5920239999999999E-2</v>
      </c>
      <c r="I29" s="18">
        <f t="shared" si="22"/>
        <v>26.799197004</v>
      </c>
      <c r="J29" s="8">
        <f t="shared" si="3"/>
        <v>104.74341984</v>
      </c>
      <c r="K29">
        <f t="shared" si="4"/>
        <v>10.234423278328878</v>
      </c>
      <c r="L29" s="9">
        <f t="shared" si="5"/>
        <v>20.059469625524599</v>
      </c>
      <c r="N29" s="2">
        <f>'rockfish release'!O28</f>
        <v>244.82235190133656</v>
      </c>
      <c r="O29">
        <f>'rockfish release'!P28</f>
        <v>123716.27190391693</v>
      </c>
      <c r="R29" s="42">
        <f>[1]logbook_release_forR!$N$464</f>
        <v>5.8834859000000003E-2</v>
      </c>
      <c r="S29" s="41">
        <f>[1]logbook_release_forR!$O$464</f>
        <v>1.06069E-3</v>
      </c>
      <c r="T29" s="18">
        <f t="shared" si="23"/>
        <v>14.404088554163518</v>
      </c>
      <c r="U29" s="51">
        <f t="shared" si="24"/>
        <v>360.59991001983383</v>
      </c>
      <c r="V29">
        <f t="shared" si="8"/>
        <v>18.989468397504808</v>
      </c>
      <c r="W29" s="9">
        <f t="shared" si="9"/>
        <v>37.219358059109425</v>
      </c>
      <c r="Y29" s="18">
        <f t="shared" si="1"/>
        <v>41.203285558163515</v>
      </c>
      <c r="Z29" s="50">
        <f t="shared" si="2"/>
        <v>465.34332985983383</v>
      </c>
      <c r="AA29">
        <f t="shared" si="10"/>
        <v>21.571817954447738</v>
      </c>
      <c r="AB29" s="9">
        <f t="shared" si="11"/>
        <v>42.280763190717565</v>
      </c>
      <c r="AC29" s="19">
        <f t="shared" si="25"/>
        <v>0.52354606343216148</v>
      </c>
    </row>
    <row r="30" spans="1:29" x14ac:dyDescent="0.25">
      <c r="A30" t="str">
        <f>'rockfish release'!A29</f>
        <v>SC</v>
      </c>
      <c r="B30">
        <f>'rockfish release'!B29</f>
        <v>2004</v>
      </c>
      <c r="C30" t="str">
        <f>'rockfish release'!C29</f>
        <v>WKMA</v>
      </c>
      <c r="D30">
        <f>'rockfish release'!D29</f>
        <v>318</v>
      </c>
      <c r="E30">
        <f>[1]logbook_release_forR!$F469</f>
        <v>60</v>
      </c>
      <c r="F30" t="str">
        <f>[1]logbook_release_forR!$G469</f>
        <v>NA</v>
      </c>
      <c r="G30" s="40">
        <f>[1]logbook_release_forR!$K$464</f>
        <v>0.49628142600000003</v>
      </c>
      <c r="H30" s="40">
        <f>[1]logbook_release_forR!$L$464</f>
        <v>3.5920239999999999E-2</v>
      </c>
      <c r="I30" s="18">
        <f t="shared" si="22"/>
        <v>29.77688556</v>
      </c>
      <c r="J30" s="8">
        <f t="shared" si="3"/>
        <v>129.31286399999999</v>
      </c>
      <c r="K30">
        <f t="shared" si="4"/>
        <v>11.371581420365418</v>
      </c>
      <c r="L30" s="9">
        <f t="shared" si="5"/>
        <v>22.288299583916221</v>
      </c>
      <c r="N30" s="2">
        <f>'rockfish release'!O29</f>
        <v>119.95918013039295</v>
      </c>
      <c r="O30">
        <f>'rockfish release'!P29</f>
        <v>29702.408778734371</v>
      </c>
      <c r="R30" s="42">
        <f>[1]logbook_release_forR!$N$464</f>
        <v>5.8834859000000003E-2</v>
      </c>
      <c r="S30" s="41">
        <f>[1]logbook_release_forR!$O$464</f>
        <v>1.06069E-3</v>
      </c>
      <c r="T30" s="18">
        <f t="shared" si="23"/>
        <v>7.0577814487272716</v>
      </c>
      <c r="U30" s="51">
        <f t="shared" si="24"/>
        <v>86.574593367170706</v>
      </c>
      <c r="V30">
        <f t="shared" si="8"/>
        <v>9.3045469189622931</v>
      </c>
      <c r="W30" s="9">
        <f t="shared" si="9"/>
        <v>18.236911961166093</v>
      </c>
      <c r="Y30" s="18">
        <f t="shared" si="1"/>
        <v>36.834667008727273</v>
      </c>
      <c r="Z30" s="50">
        <f t="shared" si="2"/>
        <v>215.8874573671707</v>
      </c>
      <c r="AA30">
        <f t="shared" si="10"/>
        <v>14.693109179719951</v>
      </c>
      <c r="AB30" s="9">
        <f t="shared" si="11"/>
        <v>28.798493992251103</v>
      </c>
      <c r="AC30" s="19">
        <f t="shared" si="25"/>
        <v>0.39889349824280201</v>
      </c>
    </row>
    <row r="31" spans="1:29" x14ac:dyDescent="0.25">
      <c r="A31" t="str">
        <f>'rockfish release'!A30</f>
        <v>SC</v>
      </c>
      <c r="B31">
        <f>'rockfish release'!B30</f>
        <v>2005</v>
      </c>
      <c r="C31" t="str">
        <f>'rockfish release'!C30</f>
        <v>WKMA</v>
      </c>
      <c r="D31">
        <f>'rockfish release'!D30</f>
        <v>421</v>
      </c>
      <c r="E31">
        <f>[1]logbook_release_forR!$F470</f>
        <v>34</v>
      </c>
      <c r="F31" t="str">
        <f>[1]logbook_release_forR!$G470</f>
        <v>NA</v>
      </c>
      <c r="G31" s="40">
        <f>[1]logbook_release_forR!$K$464</f>
        <v>0.49628142600000003</v>
      </c>
      <c r="H31" s="40">
        <f>[1]logbook_release_forR!$L$464</f>
        <v>3.5920239999999999E-2</v>
      </c>
      <c r="I31" s="18">
        <f t="shared" si="22"/>
        <v>16.873568484</v>
      </c>
      <c r="J31" s="8">
        <f t="shared" si="3"/>
        <v>41.523797439999996</v>
      </c>
      <c r="K31">
        <f t="shared" si="4"/>
        <v>6.4438961382070703</v>
      </c>
      <c r="L31" s="9">
        <f t="shared" si="5"/>
        <v>12.630036430885857</v>
      </c>
      <c r="N31" s="2">
        <f>'rockfish release'!O30</f>
        <v>158.81388312860201</v>
      </c>
      <c r="O31">
        <f>'rockfish release'!P30</f>
        <v>52059.695367584929</v>
      </c>
      <c r="R31" s="42">
        <f>[1]logbook_release_forR!$N$464</f>
        <v>5.8834859000000003E-2</v>
      </c>
      <c r="S31" s="41">
        <f>[1]logbook_release_forR!$O$464</f>
        <v>1.06069E-3</v>
      </c>
      <c r="T31" s="18">
        <f t="shared" si="23"/>
        <v>9.3437924211137791</v>
      </c>
      <c r="U31" s="51">
        <f t="shared" si="24"/>
        <v>151.7401161246658</v>
      </c>
      <c r="V31">
        <f t="shared" si="8"/>
        <v>12.31828381409788</v>
      </c>
      <c r="W31" s="9">
        <f t="shared" si="9"/>
        <v>24.143836275631845</v>
      </c>
      <c r="Y31" s="18">
        <f t="shared" si="1"/>
        <v>26.217360905113779</v>
      </c>
      <c r="Z31" s="50">
        <f t="shared" si="2"/>
        <v>193.26391356466581</v>
      </c>
      <c r="AA31">
        <f t="shared" si="10"/>
        <v>13.901939201588597</v>
      </c>
      <c r="AB31" s="9">
        <f t="shared" si="11"/>
        <v>27.247800835113651</v>
      </c>
      <c r="AC31" s="19">
        <f t="shared" si="25"/>
        <v>0.5302570022933536</v>
      </c>
    </row>
    <row r="32" spans="1:29" x14ac:dyDescent="0.25">
      <c r="A32" t="str">
        <f>'rockfish release'!A31</f>
        <v>SC</v>
      </c>
      <c r="B32">
        <f>'rockfish release'!B31</f>
        <v>2006</v>
      </c>
      <c r="C32" t="str">
        <f>'rockfish release'!C31</f>
        <v>WKMA</v>
      </c>
      <c r="D32">
        <f>'rockfish release'!D31</f>
        <v>547</v>
      </c>
      <c r="E32">
        <f>[1]logbook_release_forR!$F471</f>
        <v>32</v>
      </c>
      <c r="F32">
        <f>[1]logbook_release_forR!$G471</f>
        <v>19</v>
      </c>
      <c r="G32" s="40"/>
      <c r="H32" s="40"/>
      <c r="I32" s="18">
        <f>F32</f>
        <v>19</v>
      </c>
      <c r="J32" s="69">
        <f>(E32^2)*H32</f>
        <v>0</v>
      </c>
      <c r="K32">
        <f t="shared" si="4"/>
        <v>0</v>
      </c>
      <c r="L32" s="9">
        <f t="shared" si="5"/>
        <v>0</v>
      </c>
      <c r="N32" s="2">
        <f>'rockfish release'!O31</f>
        <v>206.34487902932369</v>
      </c>
      <c r="O32">
        <f>'rockfish release'!P31</f>
        <v>87884.458964007878</v>
      </c>
      <c r="R32" s="42">
        <f>[1]logbook_release_forR!$N$464</f>
        <v>5.8834859000000003E-2</v>
      </c>
      <c r="S32" s="41">
        <f>[1]logbook_release_forR!$O$464</f>
        <v>1.06069E-3</v>
      </c>
      <c r="T32" s="18">
        <f>R32*N32</f>
        <v>12.140271863062317</v>
      </c>
      <c r="U32" s="51">
        <f t="shared" si="24"/>
        <v>256.15973959493078</v>
      </c>
      <c r="V32">
        <f t="shared" si="8"/>
        <v>16.004991083875392</v>
      </c>
      <c r="W32" s="9">
        <f t="shared" si="9"/>
        <v>31.36978252439577</v>
      </c>
      <c r="Y32" s="18">
        <f t="shared" si="1"/>
        <v>31.140271863062317</v>
      </c>
      <c r="Z32" s="50">
        <f t="shared" si="2"/>
        <v>256.15973959493078</v>
      </c>
      <c r="AA32">
        <f t="shared" si="10"/>
        <v>16.004991083875392</v>
      </c>
      <c r="AB32" s="9">
        <f t="shared" si="11"/>
        <v>31.36978252439577</v>
      </c>
      <c r="AC32" s="19">
        <f t="shared" si="25"/>
        <v>0.51396439807129768</v>
      </c>
    </row>
    <row r="33" spans="1:29" x14ac:dyDescent="0.25">
      <c r="A33" t="str">
        <f>'rockfish release'!A32</f>
        <v>SC</v>
      </c>
      <c r="B33">
        <f>'rockfish release'!B32</f>
        <v>2007</v>
      </c>
      <c r="C33" t="str">
        <f>'rockfish release'!C32</f>
        <v>WKMA</v>
      </c>
      <c r="D33">
        <f>'rockfish release'!D32</f>
        <v>396</v>
      </c>
      <c r="E33">
        <f>[1]logbook_release_forR!$F472</f>
        <v>47</v>
      </c>
      <c r="F33">
        <f>[1]logbook_release_forR!$G472</f>
        <v>23</v>
      </c>
      <c r="G33" s="39"/>
      <c r="H33" s="40"/>
      <c r="I33" s="18">
        <f>F33</f>
        <v>23</v>
      </c>
      <c r="J33" s="69">
        <f>(E33^2)*H33</f>
        <v>0</v>
      </c>
      <c r="K33">
        <f t="shared" si="4"/>
        <v>0</v>
      </c>
      <c r="L33" s="9">
        <f t="shared" si="5"/>
        <v>0</v>
      </c>
      <c r="N33" s="2">
        <f>'rockfish release'!O32</f>
        <v>149.3831299736969</v>
      </c>
      <c r="O33">
        <f>'rockfish release'!P32</f>
        <v>46060.410338258072</v>
      </c>
      <c r="R33" s="42">
        <f>[1]logbook_release_forR!$N$464</f>
        <v>5.8834859000000003E-2</v>
      </c>
      <c r="S33" s="41">
        <f>[1]logbook_release_forR!$O$464</f>
        <v>1.06069E-3</v>
      </c>
      <c r="T33" s="18">
        <f t="shared" si="23"/>
        <v>8.7889353889811304</v>
      </c>
      <c r="U33" s="51">
        <f t="shared" si="24"/>
        <v>134.2538016046264</v>
      </c>
      <c r="V33">
        <f t="shared" si="8"/>
        <v>11.58679427644361</v>
      </c>
      <c r="W33" s="9">
        <f t="shared" si="9"/>
        <v>22.710116781829477</v>
      </c>
      <c r="Y33" s="18">
        <f t="shared" si="1"/>
        <v>31.78893538898113</v>
      </c>
      <c r="Z33" s="50">
        <f t="shared" si="2"/>
        <v>134.2538016046264</v>
      </c>
      <c r="AA33">
        <f t="shared" si="10"/>
        <v>11.58679427644361</v>
      </c>
      <c r="AB33" s="9">
        <f t="shared" si="11"/>
        <v>22.710116781829477</v>
      </c>
      <c r="AC33" s="19">
        <f t="shared" si="25"/>
        <v>0.36449142239786658</v>
      </c>
    </row>
    <row r="34" spans="1:29" x14ac:dyDescent="0.25">
      <c r="A34" t="str">
        <f>'rockfish release'!A33</f>
        <v>SC</v>
      </c>
      <c r="B34">
        <f>'rockfish release'!B33</f>
        <v>2008</v>
      </c>
      <c r="C34" t="str">
        <f>'rockfish release'!C33</f>
        <v>WKMA</v>
      </c>
      <c r="D34">
        <f>'rockfish release'!D33</f>
        <v>575</v>
      </c>
      <c r="E34">
        <f>[1]logbook_release_forR!$F473</f>
        <v>85</v>
      </c>
      <c r="F34">
        <f>[1]logbook_release_forR!$G473</f>
        <v>6</v>
      </c>
      <c r="G34" s="13"/>
      <c r="H34" s="13"/>
      <c r="I34" s="18">
        <f>F34</f>
        <v>6</v>
      </c>
      <c r="J34" s="8">
        <f t="shared" si="3"/>
        <v>0</v>
      </c>
      <c r="K34">
        <f t="shared" si="4"/>
        <v>0</v>
      </c>
      <c r="L34" s="9">
        <f t="shared" si="5"/>
        <v>0</v>
      </c>
      <c r="N34" s="2">
        <f>'rockfish release'!O33</f>
        <v>216.9073225628174</v>
      </c>
      <c r="O34">
        <f>'rockfish release'!P33</f>
        <v>97112.049587328933</v>
      </c>
      <c r="R34" s="42">
        <f>[1]logbook_release_forR!$N$464</f>
        <v>5.8834859000000003E-2</v>
      </c>
      <c r="S34" s="41">
        <f>[1]logbook_release_forR!$O$464</f>
        <v>1.06069E-3</v>
      </c>
      <c r="T34" s="18">
        <f t="shared" si="23"/>
        <v>12.761711739050881</v>
      </c>
      <c r="U34" s="51">
        <f t="shared" si="24"/>
        <v>283.05570321605967</v>
      </c>
      <c r="V34">
        <f t="shared" si="8"/>
        <v>16.824259366048175</v>
      </c>
      <c r="W34" s="9">
        <f t="shared" si="9"/>
        <v>32.975548357454421</v>
      </c>
      <c r="Y34" s="18">
        <f t="shared" si="1"/>
        <v>18.761711739050881</v>
      </c>
      <c r="Z34" s="50">
        <f t="shared" si="2"/>
        <v>283.05570321605967</v>
      </c>
      <c r="AA34">
        <f t="shared" si="10"/>
        <v>16.824259366048175</v>
      </c>
      <c r="AB34" s="9">
        <f t="shared" si="11"/>
        <v>32.975548357454421</v>
      </c>
      <c r="AC34" s="19">
        <f t="shared" si="25"/>
        <v>0.89673370959164311</v>
      </c>
    </row>
    <row r="35" spans="1:29" x14ac:dyDescent="0.25">
      <c r="A35" t="str">
        <f>'rockfish release'!A34</f>
        <v>SC</v>
      </c>
      <c r="B35">
        <f>'rockfish release'!B34</f>
        <v>2009</v>
      </c>
      <c r="C35" t="str">
        <f>'rockfish release'!C34</f>
        <v>WKMA</v>
      </c>
      <c r="D35">
        <f>'rockfish release'!D34</f>
        <v>695</v>
      </c>
      <c r="E35">
        <f>[1]logbook_release_forR!$F474</f>
        <v>67</v>
      </c>
      <c r="F35">
        <f>[1]logbook_release_forR!$G474</f>
        <v>20</v>
      </c>
      <c r="G35" s="13"/>
      <c r="H35" s="13"/>
      <c r="I35" s="18">
        <f>F35</f>
        <v>20</v>
      </c>
      <c r="J35" s="8">
        <f t="shared" si="3"/>
        <v>0</v>
      </c>
      <c r="K35">
        <f t="shared" si="4"/>
        <v>0</v>
      </c>
      <c r="L35" s="9">
        <f t="shared" si="5"/>
        <v>0</v>
      </c>
      <c r="N35" s="2">
        <f>'rockfish release'!O34</f>
        <v>262.1749377063619</v>
      </c>
      <c r="O35">
        <f>'rockfish release'!P34</f>
        <v>141875.38072414233</v>
      </c>
      <c r="R35" s="42">
        <f>[1]logbook_release_forR!$N$464</f>
        <v>5.8834859000000003E-2</v>
      </c>
      <c r="S35" s="41">
        <f>[1]logbook_release_forR!$O$464</f>
        <v>1.06069E-3</v>
      </c>
      <c r="T35" s="18">
        <f t="shared" si="23"/>
        <v>15.425025493287587</v>
      </c>
      <c r="U35" s="51">
        <f t="shared" si="24"/>
        <v>413.52886516729586</v>
      </c>
      <c r="V35">
        <f t="shared" si="8"/>
        <v>20.33540914678866</v>
      </c>
      <c r="W35" s="9">
        <f t="shared" si="9"/>
        <v>39.857401927705773</v>
      </c>
      <c r="Y35" s="18">
        <f t="shared" si="1"/>
        <v>35.425025493287585</v>
      </c>
      <c r="Z35" s="50">
        <f t="shared" si="2"/>
        <v>413.52886516729586</v>
      </c>
      <c r="AA35">
        <f t="shared" si="10"/>
        <v>20.33540914678866</v>
      </c>
      <c r="AB35" s="9">
        <f t="shared" si="11"/>
        <v>39.857401927705773</v>
      </c>
      <c r="AC35" s="19">
        <f t="shared" si="25"/>
        <v>0.57404077664367126</v>
      </c>
    </row>
    <row r="36" spans="1:29" x14ac:dyDescent="0.25">
      <c r="A36" t="str">
        <f>'rockfish release'!A35</f>
        <v>SC</v>
      </c>
      <c r="B36">
        <f>'rockfish release'!B35</f>
        <v>2010</v>
      </c>
      <c r="C36" t="str">
        <f>'rockfish release'!C35</f>
        <v>WKMA</v>
      </c>
      <c r="D36">
        <f>'rockfish release'!D35</f>
        <v>527</v>
      </c>
      <c r="E36">
        <f>[1]logbook_release_forR!$F475</f>
        <v>80</v>
      </c>
      <c r="F36">
        <f>[1]logbook_release_forR!$G475</f>
        <v>28</v>
      </c>
      <c r="G36" s="13"/>
      <c r="H36" s="13"/>
      <c r="I36" s="18">
        <f t="shared" ref="I36:I44" si="26">F36</f>
        <v>28</v>
      </c>
      <c r="J36" s="8">
        <f t="shared" si="3"/>
        <v>0</v>
      </c>
      <c r="K36">
        <f t="shared" si="4"/>
        <v>0</v>
      </c>
      <c r="L36" s="9">
        <f t="shared" si="5"/>
        <v>0</v>
      </c>
      <c r="N36" s="2">
        <f>'rockfish release'!O35</f>
        <v>198.80027650539967</v>
      </c>
      <c r="O36">
        <f>'rockfish release'!P35</f>
        <v>81575.296543937322</v>
      </c>
      <c r="R36" s="42">
        <f>[1]logbook_release_forR!$N$464</f>
        <v>5.8834859000000003E-2</v>
      </c>
      <c r="S36" s="41">
        <f>[1]logbook_release_forR!$O$464</f>
        <v>1.06069E-3</v>
      </c>
      <c r="T36" s="18">
        <f t="shared" si="23"/>
        <v>11.696386237356203</v>
      </c>
      <c r="U36" s="51">
        <f t="shared" si="24"/>
        <v>237.7702151939298</v>
      </c>
      <c r="V36">
        <f t="shared" si="8"/>
        <v>15.419799453751978</v>
      </c>
      <c r="W36" s="9">
        <f t="shared" si="9"/>
        <v>30.222806929353876</v>
      </c>
      <c r="Y36" s="18">
        <f t="shared" si="1"/>
        <v>39.696386237356201</v>
      </c>
      <c r="Z36" s="50">
        <f t="shared" si="2"/>
        <v>237.7702151939298</v>
      </c>
      <c r="AA36">
        <f t="shared" si="10"/>
        <v>15.419799453751978</v>
      </c>
      <c r="AB36" s="9">
        <f t="shared" si="11"/>
        <v>30.222806929353876</v>
      </c>
      <c r="AC36" s="19">
        <f t="shared" si="25"/>
        <v>0.38844340544130457</v>
      </c>
    </row>
    <row r="37" spans="1:29" x14ac:dyDescent="0.25">
      <c r="A37" t="str">
        <f>'rockfish release'!A36</f>
        <v>SC</v>
      </c>
      <c r="B37">
        <f>'rockfish release'!B36</f>
        <v>2011</v>
      </c>
      <c r="C37" t="str">
        <f>'rockfish release'!C36</f>
        <v>WKMA</v>
      </c>
      <c r="D37">
        <f>'rockfish release'!D36</f>
        <v>399</v>
      </c>
      <c r="E37">
        <f>[1]logbook_release_forR!$F476</f>
        <v>78</v>
      </c>
      <c r="F37">
        <f>[1]logbook_release_forR!$G476</f>
        <v>28</v>
      </c>
      <c r="G37" s="13"/>
      <c r="H37" s="13"/>
      <c r="I37" s="18">
        <f t="shared" si="26"/>
        <v>28</v>
      </c>
      <c r="J37" s="8">
        <f t="shared" si="3"/>
        <v>0</v>
      </c>
      <c r="K37">
        <f t="shared" si="4"/>
        <v>0</v>
      </c>
      <c r="L37" s="9">
        <f t="shared" si="5"/>
        <v>0</v>
      </c>
      <c r="N37" s="2">
        <f>'rockfish release'!O36</f>
        <v>0</v>
      </c>
      <c r="O37">
        <f>'rockfish release'!P36</f>
        <v>11830.04579254597</v>
      </c>
      <c r="R37" s="42">
        <f>[1]logbook_release_forR!$N$464</f>
        <v>5.8834859000000003E-2</v>
      </c>
      <c r="S37" s="41">
        <f>[1]logbook_release_forR!$O$464</f>
        <v>1.06069E-3</v>
      </c>
      <c r="T37" s="18">
        <f t="shared" si="23"/>
        <v>0</v>
      </c>
      <c r="U37" s="51">
        <f t="shared" si="24"/>
        <v>28.402172935958099</v>
      </c>
      <c r="V37">
        <f t="shared" si="8"/>
        <v>5.3293689059735865</v>
      </c>
      <c r="W37" s="9">
        <f t="shared" si="9"/>
        <v>10.445563055708229</v>
      </c>
      <c r="Y37" s="18">
        <f t="shared" si="1"/>
        <v>28</v>
      </c>
      <c r="Z37" s="50">
        <f t="shared" si="2"/>
        <v>28.402172935958099</v>
      </c>
      <c r="AA37">
        <f t="shared" si="10"/>
        <v>5.3293689059735865</v>
      </c>
      <c r="AB37" s="9">
        <f t="shared" si="11"/>
        <v>10.445563055708229</v>
      </c>
      <c r="AC37" s="19">
        <f t="shared" si="25"/>
        <v>0.19033460378477093</v>
      </c>
    </row>
    <row r="38" spans="1:29" x14ac:dyDescent="0.25">
      <c r="A38" t="str">
        <f>'rockfish release'!A37</f>
        <v>SC</v>
      </c>
      <c r="B38">
        <f>'rockfish release'!B37</f>
        <v>2012</v>
      </c>
      <c r="C38" t="str">
        <f>'rockfish release'!C37</f>
        <v>WKMA</v>
      </c>
      <c r="D38">
        <f>'rockfish release'!D37</f>
        <v>630</v>
      </c>
      <c r="E38">
        <f>[1]logbook_release_forR!$F477</f>
        <v>109</v>
      </c>
      <c r="F38">
        <f>[1]logbook_release_forR!$G477</f>
        <v>74</v>
      </c>
      <c r="G38" s="13"/>
      <c r="H38" s="13"/>
      <c r="I38" s="18">
        <f t="shared" si="26"/>
        <v>74</v>
      </c>
      <c r="J38" s="8">
        <f t="shared" si="3"/>
        <v>0</v>
      </c>
      <c r="K38">
        <f t="shared" si="4"/>
        <v>0</v>
      </c>
      <c r="L38" s="9">
        <f t="shared" si="5"/>
        <v>0</v>
      </c>
      <c r="N38" s="2">
        <f>'rockfish release'!O37</f>
        <v>439.17471466198435</v>
      </c>
      <c r="O38">
        <f>'rockfish release'!P37</f>
        <v>167549.06067360454</v>
      </c>
      <c r="R38" s="42">
        <f>[1]logbook_release_forR!$N$464</f>
        <v>5.8834859000000003E-2</v>
      </c>
      <c r="S38" s="41">
        <f>[1]logbook_release_forR!$O$464</f>
        <v>1.06069E-3</v>
      </c>
      <c r="T38" s="18">
        <f t="shared" si="23"/>
        <v>25.838782413503083</v>
      </c>
      <c r="U38" s="51">
        <f t="shared" si="24"/>
        <v>606.84024762395143</v>
      </c>
      <c r="V38">
        <f t="shared" si="8"/>
        <v>24.634127701705847</v>
      </c>
      <c r="W38" s="9">
        <f t="shared" si="9"/>
        <v>48.282890295343456</v>
      </c>
      <c r="Y38" s="18">
        <f t="shared" si="1"/>
        <v>99.838782413503083</v>
      </c>
      <c r="Z38" s="50">
        <f t="shared" si="2"/>
        <v>606.84024762395143</v>
      </c>
      <c r="AA38">
        <f t="shared" si="10"/>
        <v>24.634127701705847</v>
      </c>
      <c r="AB38" s="9">
        <f t="shared" si="11"/>
        <v>48.282890295343456</v>
      </c>
      <c r="AC38" s="19">
        <f t="shared" si="25"/>
        <v>0.24673906378063068</v>
      </c>
    </row>
    <row r="39" spans="1:29" x14ac:dyDescent="0.25">
      <c r="A39" t="str">
        <f>'rockfish release'!A38</f>
        <v>SC</v>
      </c>
      <c r="B39">
        <f>'rockfish release'!B38</f>
        <v>2013</v>
      </c>
      <c r="C39" t="str">
        <f>'rockfish release'!C38</f>
        <v>WKMA</v>
      </c>
      <c r="D39">
        <f>'rockfish release'!D38</f>
        <v>951</v>
      </c>
      <c r="E39">
        <f>[1]logbook_release_forR!$F478</f>
        <v>81</v>
      </c>
      <c r="F39">
        <f>[1]logbook_release_forR!$G478</f>
        <v>56</v>
      </c>
      <c r="G39" s="13"/>
      <c r="H39" s="13"/>
      <c r="I39" s="18">
        <f t="shared" si="26"/>
        <v>56</v>
      </c>
      <c r="J39" s="8">
        <f t="shared" si="3"/>
        <v>0</v>
      </c>
      <c r="K39">
        <f t="shared" si="4"/>
        <v>0</v>
      </c>
      <c r="L39" s="9">
        <f t="shared" si="5"/>
        <v>0</v>
      </c>
      <c r="N39" s="2">
        <f>'rockfish release'!O38</f>
        <v>183.25839416058398</v>
      </c>
      <c r="O39">
        <f>'rockfish release'!P38</f>
        <v>131577.82735309211</v>
      </c>
      <c r="R39" s="42">
        <f>[1]logbook_release_forR!$N$464</f>
        <v>5.8834859000000003E-2</v>
      </c>
      <c r="S39" s="41">
        <f>[1]logbook_release_forR!$O$464</f>
        <v>1.06069E-3</v>
      </c>
      <c r="T39" s="18">
        <f t="shared" si="23"/>
        <v>10.781981781004383</v>
      </c>
      <c r="U39" s="51">
        <f t="shared" si="24"/>
        <v>351.52054024485392</v>
      </c>
      <c r="V39">
        <f t="shared" si="8"/>
        <v>18.748881039807522</v>
      </c>
      <c r="W39" s="9">
        <f t="shared" si="9"/>
        <v>36.74780683802274</v>
      </c>
      <c r="Y39" s="18">
        <f t="shared" si="1"/>
        <v>66.78198178100439</v>
      </c>
      <c r="Z39" s="50">
        <f t="shared" si="2"/>
        <v>351.52054024485392</v>
      </c>
      <c r="AA39">
        <f t="shared" si="10"/>
        <v>18.748881039807522</v>
      </c>
      <c r="AB39" s="9">
        <f t="shared" si="11"/>
        <v>36.74780683802274</v>
      </c>
      <c r="AC39" s="19">
        <f t="shared" si="25"/>
        <v>0.2807475989749752</v>
      </c>
    </row>
    <row r="40" spans="1:29" x14ac:dyDescent="0.25">
      <c r="A40" t="str">
        <f>'rockfish release'!A39</f>
        <v>SC</v>
      </c>
      <c r="B40">
        <f>'rockfish release'!B39</f>
        <v>2014</v>
      </c>
      <c r="C40" t="str">
        <f>'rockfish release'!C39</f>
        <v>WKMA</v>
      </c>
      <c r="D40">
        <f>'rockfish release'!D39</f>
        <v>1124</v>
      </c>
      <c r="E40">
        <f>[1]logbook_release_forR!$F479</f>
        <v>227</v>
      </c>
      <c r="F40">
        <f>[1]logbook_release_forR!$G479</f>
        <v>131</v>
      </c>
      <c r="G40" s="13"/>
      <c r="H40" s="13"/>
      <c r="I40" s="18">
        <f t="shared" si="26"/>
        <v>131</v>
      </c>
      <c r="J40" s="8">
        <f t="shared" si="3"/>
        <v>0</v>
      </c>
      <c r="K40">
        <f t="shared" si="4"/>
        <v>0</v>
      </c>
      <c r="L40" s="9">
        <f t="shared" si="5"/>
        <v>0</v>
      </c>
      <c r="N40" s="2">
        <f>'rockfish release'!O39</f>
        <v>2104.6711409395971</v>
      </c>
      <c r="O40">
        <f>'rockfish release'!P39</f>
        <v>8654136.7927434687</v>
      </c>
      <c r="R40" s="42">
        <f>[1]logbook_release_forR!$N$464</f>
        <v>5.8834859000000003E-2</v>
      </c>
      <c r="S40" s="41">
        <f>[1]logbook_release_forR!$O$464</f>
        <v>1.06069E-3</v>
      </c>
      <c r="T40" s="18">
        <f t="shared" si="23"/>
        <v>123.82802981855033</v>
      </c>
      <c r="U40" s="51">
        <f t="shared" si="24"/>
        <v>25475.765301901658</v>
      </c>
      <c r="V40">
        <f t="shared" si="8"/>
        <v>159.61129440582098</v>
      </c>
      <c r="W40" s="9">
        <f t="shared" si="9"/>
        <v>312.83813703540915</v>
      </c>
      <c r="Y40" s="18">
        <f t="shared" si="1"/>
        <v>254.82802981855033</v>
      </c>
      <c r="Z40" s="50">
        <f t="shared" si="2"/>
        <v>25475.765301901658</v>
      </c>
      <c r="AA40">
        <f t="shared" si="10"/>
        <v>159.61129440582098</v>
      </c>
      <c r="AB40" s="9">
        <f t="shared" si="11"/>
        <v>312.83813703540915</v>
      </c>
      <c r="AC40" s="19">
        <f t="shared" si="25"/>
        <v>0.62634905006121899</v>
      </c>
    </row>
    <row r="41" spans="1:29" x14ac:dyDescent="0.25">
      <c r="A41" t="str">
        <f>'rockfish release'!A40</f>
        <v>SC</v>
      </c>
      <c r="B41">
        <f>'rockfish release'!B40</f>
        <v>2015</v>
      </c>
      <c r="C41" t="str">
        <f>'rockfish release'!C40</f>
        <v>WKMA</v>
      </c>
      <c r="D41">
        <f>'rockfish release'!D40</f>
        <v>969</v>
      </c>
      <c r="E41">
        <f>[1]logbook_release_forR!$F480</f>
        <v>119</v>
      </c>
      <c r="F41">
        <f>[1]logbook_release_forR!$G480</f>
        <v>56</v>
      </c>
      <c r="G41" s="13"/>
      <c r="H41" s="13"/>
      <c r="I41" s="18">
        <f t="shared" si="26"/>
        <v>56</v>
      </c>
      <c r="J41" s="8">
        <f t="shared" si="3"/>
        <v>0</v>
      </c>
      <c r="K41">
        <f t="shared" si="4"/>
        <v>0</v>
      </c>
      <c r="L41" s="9">
        <f t="shared" si="5"/>
        <v>0</v>
      </c>
      <c r="N41" s="2">
        <f>'rockfish release'!O40</f>
        <v>153.04047619047628</v>
      </c>
      <c r="O41">
        <f>'rockfish release'!P40</f>
        <v>595552.41854615149</v>
      </c>
      <c r="R41" s="42">
        <f>[1]logbook_release_forR!$N$464</f>
        <v>5.8834859000000003E-2</v>
      </c>
      <c r="S41" s="41">
        <f>[1]logbook_release_forR!$O$464</f>
        <v>1.06069E-3</v>
      </c>
      <c r="T41" s="18">
        <f t="shared" si="23"/>
        <v>9.0041148379595306</v>
      </c>
      <c r="U41" s="51">
        <f t="shared" si="24"/>
        <v>1454.6752327297295</v>
      </c>
      <c r="V41">
        <f t="shared" si="8"/>
        <v>38.140204938224038</v>
      </c>
      <c r="W41" s="9">
        <f t="shared" si="9"/>
        <v>74.754801678919108</v>
      </c>
      <c r="Y41" s="18">
        <f t="shared" si="1"/>
        <v>65.004114837959534</v>
      </c>
      <c r="Z41" s="50">
        <f t="shared" si="2"/>
        <v>1454.6752327297295</v>
      </c>
      <c r="AA41">
        <f t="shared" si="10"/>
        <v>38.140204938224038</v>
      </c>
      <c r="AB41" s="9">
        <f t="shared" si="11"/>
        <v>74.754801678919108</v>
      </c>
      <c r="AC41" s="19">
        <f t="shared" si="25"/>
        <v>0.5867352402736179</v>
      </c>
    </row>
    <row r="42" spans="1:29" x14ac:dyDescent="0.25">
      <c r="A42" t="str">
        <f>'rockfish release'!A41</f>
        <v>SC</v>
      </c>
      <c r="B42">
        <f>'rockfish release'!B41</f>
        <v>2016</v>
      </c>
      <c r="C42" t="str">
        <f>'rockfish release'!C41</f>
        <v>WKMA</v>
      </c>
      <c r="D42">
        <f>'rockfish release'!D41</f>
        <v>1927</v>
      </c>
      <c r="E42">
        <f>[1]logbook_release_forR!$F481</f>
        <v>230</v>
      </c>
      <c r="F42">
        <f>[1]logbook_release_forR!$G481</f>
        <v>180</v>
      </c>
      <c r="G42" s="13"/>
      <c r="H42" s="13"/>
      <c r="I42" s="18">
        <f t="shared" si="26"/>
        <v>180</v>
      </c>
      <c r="J42" s="8">
        <f t="shared" si="3"/>
        <v>0</v>
      </c>
      <c r="K42">
        <f t="shared" si="4"/>
        <v>0</v>
      </c>
      <c r="L42" s="9">
        <f t="shared" si="5"/>
        <v>0</v>
      </c>
      <c r="N42" s="2">
        <f>'rockfish release'!O41</f>
        <v>251.26808375634528</v>
      </c>
      <c r="O42">
        <f>'rockfish release'!P41</f>
        <v>312998.92614263535</v>
      </c>
      <c r="R42" s="42">
        <f>[1]logbook_release_forR!$N$464</f>
        <v>5.8834859000000003E-2</v>
      </c>
      <c r="S42" s="41">
        <f>[1]logbook_release_forR!$O$464</f>
        <v>1.06069E-3</v>
      </c>
      <c r="T42" s="18">
        <f t="shared" si="23"/>
        <v>14.783322279004766</v>
      </c>
      <c r="U42" s="51">
        <f t="shared" si="24"/>
        <v>818.43102263788057</v>
      </c>
      <c r="V42">
        <f t="shared" si="8"/>
        <v>28.608233476359224</v>
      </c>
      <c r="W42" s="9">
        <f t="shared" si="9"/>
        <v>56.072137613664076</v>
      </c>
      <c r="Y42" s="18">
        <f t="shared" si="1"/>
        <v>194.78332227900478</v>
      </c>
      <c r="Z42" s="50">
        <f t="shared" si="2"/>
        <v>818.43102263788057</v>
      </c>
      <c r="AA42">
        <f t="shared" si="10"/>
        <v>28.608233476359224</v>
      </c>
      <c r="AB42" s="9">
        <f t="shared" si="11"/>
        <v>56.072137613664076</v>
      </c>
      <c r="AC42" s="19">
        <f t="shared" si="25"/>
        <v>0.14687208915854311</v>
      </c>
    </row>
    <row r="43" spans="1:29" x14ac:dyDescent="0.25">
      <c r="A43" t="str">
        <f>'rockfish release'!A42</f>
        <v>SC</v>
      </c>
      <c r="B43">
        <f>'rockfish release'!B42</f>
        <v>2017</v>
      </c>
      <c r="C43" t="str">
        <f>'rockfish release'!C42</f>
        <v>WKMA</v>
      </c>
      <c r="D43">
        <f>'rockfish release'!D42</f>
        <v>1190</v>
      </c>
      <c r="E43">
        <f>[1]logbook_release_forR!$F482</f>
        <v>94</v>
      </c>
      <c r="F43">
        <f>[1]logbook_release_forR!$G482</f>
        <v>48</v>
      </c>
      <c r="G43" s="13"/>
      <c r="H43" s="13"/>
      <c r="I43" s="18">
        <f t="shared" si="26"/>
        <v>48</v>
      </c>
      <c r="J43" s="8">
        <f t="shared" si="3"/>
        <v>0</v>
      </c>
      <c r="K43">
        <f t="shared" si="4"/>
        <v>0</v>
      </c>
      <c r="L43" s="9">
        <f t="shared" si="5"/>
        <v>0</v>
      </c>
      <c r="N43" s="2">
        <f>'rockfish release'!O42</f>
        <v>1291.6699029126212</v>
      </c>
      <c r="O43">
        <f>'rockfish release'!P42</f>
        <v>8189968.7775796074</v>
      </c>
      <c r="R43" s="42">
        <f>[1]logbook_release_forR!$N$464</f>
        <v>5.8834859000000003E-2</v>
      </c>
      <c r="S43" s="41">
        <f>[1]logbook_release_forR!$O$464</f>
        <v>1.06069E-3</v>
      </c>
      <c r="T43" s="18">
        <f t="shared" si="23"/>
        <v>75.995216612407759</v>
      </c>
      <c r="U43" s="86">
        <f t="shared" si="24"/>
        <v>21432.558738466745</v>
      </c>
      <c r="V43" s="13">
        <f t="shared" si="8"/>
        <v>146.39862956485194</v>
      </c>
      <c r="W43" s="67">
        <f t="shared" si="9"/>
        <v>286.94131394710979</v>
      </c>
      <c r="X43" s="13"/>
      <c r="Y43" s="62">
        <f t="shared" si="1"/>
        <v>123.99521661240776</v>
      </c>
      <c r="Z43" s="87">
        <f t="shared" si="2"/>
        <v>21432.558738466745</v>
      </c>
      <c r="AA43" s="13">
        <f t="shared" si="10"/>
        <v>146.39862956485194</v>
      </c>
      <c r="AB43" s="67">
        <f t="shared" si="11"/>
        <v>286.94131394710979</v>
      </c>
      <c r="AC43" s="19">
        <f t="shared" si="25"/>
        <v>1.1806796549456759</v>
      </c>
    </row>
    <row r="44" spans="1:29" x14ac:dyDescent="0.25">
      <c r="A44" t="str">
        <f>'rockfish release'!A43</f>
        <v>SC</v>
      </c>
      <c r="B44">
        <f>'rockfish release'!B43</f>
        <v>2018</v>
      </c>
      <c r="C44" t="str">
        <f>'rockfish release'!C43</f>
        <v>WKMA</v>
      </c>
      <c r="D44">
        <f>'rockfish release'!D43</f>
        <v>1996</v>
      </c>
      <c r="E44">
        <f>[1]logbook_release_forR!$F483</f>
        <v>154</v>
      </c>
      <c r="F44">
        <f>[1]logbook_release_forR!$G483</f>
        <v>87</v>
      </c>
      <c r="G44" s="13"/>
      <c r="H44" s="13"/>
      <c r="I44" s="18">
        <f t="shared" si="26"/>
        <v>87</v>
      </c>
      <c r="J44" s="8">
        <f t="shared" si="3"/>
        <v>0</v>
      </c>
      <c r="K44">
        <f t="shared" si="4"/>
        <v>0</v>
      </c>
      <c r="L44" s="9">
        <f t="shared" si="5"/>
        <v>0</v>
      </c>
      <c r="N44" s="2">
        <f>'rockfish release'!O43</f>
        <v>482.92396907216471</v>
      </c>
      <c r="O44">
        <f>'rockfish release'!P43</f>
        <v>445031.13440802618</v>
      </c>
      <c r="R44" s="42">
        <f>[1]logbook_release_forR!$N$464</f>
        <v>5.8834859000000003E-2</v>
      </c>
      <c r="S44" s="41">
        <f>[1]logbook_release_forR!$O$464</f>
        <v>1.06069E-3</v>
      </c>
      <c r="T44" s="18">
        <f t="shared" si="23"/>
        <v>28.412763628081173</v>
      </c>
      <c r="U44" s="86">
        <f>(N44^2)*S44+(R44^2)*O44-(S44*O44)</f>
        <v>1315.822693227944</v>
      </c>
      <c r="V44" s="13">
        <f t="shared" si="8"/>
        <v>36.274270402420832</v>
      </c>
      <c r="W44" s="67">
        <f t="shared" si="9"/>
        <v>71.097569988744823</v>
      </c>
      <c r="X44" s="13"/>
      <c r="Y44" s="62">
        <f t="shared" si="1"/>
        <v>115.41276362808117</v>
      </c>
      <c r="Z44" s="87">
        <f t="shared" si="2"/>
        <v>1315.822693227944</v>
      </c>
      <c r="AA44" s="13">
        <f t="shared" si="10"/>
        <v>36.274270402420832</v>
      </c>
      <c r="AB44" s="67">
        <f t="shared" si="11"/>
        <v>71.097569988744823</v>
      </c>
      <c r="AC44" s="19">
        <f t="shared" si="25"/>
        <v>0.31430033613366237</v>
      </c>
    </row>
    <row r="45" spans="1:29" x14ac:dyDescent="0.25">
      <c r="A45" t="str">
        <f>'rockfish release'!A44</f>
        <v>SC</v>
      </c>
      <c r="B45">
        <f>'rockfish release'!B44</f>
        <v>2019</v>
      </c>
      <c r="C45" t="str">
        <f>'rockfish release'!C44</f>
        <v>WKMA</v>
      </c>
      <c r="D45">
        <f>'rockfish release'!D44</f>
        <v>1190</v>
      </c>
      <c r="E45">
        <f>[1]logbook_release_forR!$F484</f>
        <v>94</v>
      </c>
      <c r="F45">
        <f>[1]logbook_release_forR!$G484</f>
        <v>48</v>
      </c>
      <c r="G45" s="13"/>
      <c r="H45" s="13"/>
      <c r="I45" s="18">
        <f t="shared" ref="I45" si="27">F45</f>
        <v>48</v>
      </c>
      <c r="J45" s="8">
        <f t="shared" ref="J45" si="28">(E45^2)*H45</f>
        <v>0</v>
      </c>
      <c r="L45" s="9"/>
      <c r="N45" s="2">
        <f>'rockfish release'!O44</f>
        <v>504.82989690721661</v>
      </c>
      <c r="O45">
        <f>'rockfish release'!P44</f>
        <v>481987.72924352629</v>
      </c>
      <c r="R45" s="42">
        <f>[1]logbook_release_forR!$N$464</f>
        <v>5.8834859000000003E-2</v>
      </c>
      <c r="S45" s="41">
        <f>[1]logbook_release_forR!$O$464</f>
        <v>1.06069E-3</v>
      </c>
      <c r="T45" s="18">
        <f t="shared" ref="T45" si="29">R45*N45</f>
        <v>29.701595803520625</v>
      </c>
      <c r="U45" s="86">
        <f>(N45^2)*S45+(R45^2)*O45-(S45*O45)</f>
        <v>1427.5008121427406</v>
      </c>
      <c r="V45" s="13"/>
      <c r="W45" s="67"/>
      <c r="X45" s="13"/>
      <c r="Y45" s="62">
        <f t="shared" ref="Y45" si="30">T45+I45</f>
        <v>77.701595803520632</v>
      </c>
      <c r="Z45" s="87">
        <f t="shared" ref="Z45" si="31">U45+J45</f>
        <v>1427.5008121427406</v>
      </c>
      <c r="AA45" s="13">
        <f t="shared" ref="AA45" si="32">SQRT(Z45)</f>
        <v>37.782281722293327</v>
      </c>
      <c r="AB45" s="67">
        <f t="shared" ref="AB45" si="33">(1.96*AA45)</f>
        <v>74.053272175694914</v>
      </c>
      <c r="AC45" s="19">
        <f t="shared" si="25"/>
        <v>0.48624846544762246</v>
      </c>
    </row>
    <row r="46" spans="1:29" x14ac:dyDescent="0.25">
      <c r="A46" t="str">
        <f>'rockfish release'!A45</f>
        <v>SC</v>
      </c>
      <c r="B46">
        <f>'rockfish release'!B45</f>
        <v>1999</v>
      </c>
      <c r="C46" t="str">
        <f>'rockfish release'!C45</f>
        <v>SKMA</v>
      </c>
      <c r="D46">
        <f>'rockfish release'!D45</f>
        <v>128</v>
      </c>
      <c r="E46">
        <f>[1]logbook_release_forR!$F485</f>
        <v>0</v>
      </c>
      <c r="F46">
        <f>[1]logbook_release_forR!$G485</f>
        <v>0</v>
      </c>
      <c r="G46" s="13"/>
      <c r="H46" s="13"/>
      <c r="I46" s="18">
        <f>F46</f>
        <v>0</v>
      </c>
      <c r="J46" s="8">
        <f t="shared" ref="J46:J53" si="34">(E46^2)*H46</f>
        <v>0</v>
      </c>
      <c r="K46">
        <f t="shared" si="4"/>
        <v>0</v>
      </c>
      <c r="L46" s="9">
        <f t="shared" si="5"/>
        <v>0</v>
      </c>
      <c r="N46" s="2">
        <f>'rockfish release'!O45</f>
        <v>48.285456153114154</v>
      </c>
      <c r="O46">
        <f>'rockfish release'!P45</f>
        <v>4812.3518198526954</v>
      </c>
      <c r="R46" s="42">
        <f>[1]logbook_release_forR!$N$485</f>
        <v>3.4681829999999997E-2</v>
      </c>
      <c r="S46" s="41">
        <f>[1]logbook_release_forR!$O$485</f>
        <v>4.6642460000000004E-3</v>
      </c>
      <c r="T46" s="85">
        <f>R46*N46</f>
        <v>1.6746279817747589</v>
      </c>
      <c r="U46" s="86">
        <f>(N46^2)*S46+(R46^2)*O46-(S46*O46)</f>
        <v>-5.7829339285594799</v>
      </c>
      <c r="V46" s="13" t="e">
        <f t="shared" si="8"/>
        <v>#NUM!</v>
      </c>
      <c r="W46" s="67" t="e">
        <f t="shared" si="9"/>
        <v>#NUM!</v>
      </c>
      <c r="X46" s="13"/>
      <c r="Y46" s="62">
        <f t="shared" si="1"/>
        <v>1.6746279817747589</v>
      </c>
      <c r="Z46" s="87">
        <f>ABS(U46+J46)</f>
        <v>5.7829339285594799</v>
      </c>
      <c r="AA46" s="13">
        <f>SQRT(Z46)</f>
        <v>2.4047731553224474</v>
      </c>
      <c r="AB46" s="67">
        <f t="shared" si="11"/>
        <v>4.7133553844319964</v>
      </c>
      <c r="AC46" s="19">
        <f>AA46/Y46</f>
        <v>1.436004403063829</v>
      </c>
    </row>
    <row r="47" spans="1:29" x14ac:dyDescent="0.25">
      <c r="A47" t="str">
        <f>'rockfish release'!A46</f>
        <v>SC</v>
      </c>
      <c r="B47">
        <f>'rockfish release'!B46</f>
        <v>2000</v>
      </c>
      <c r="C47" t="str">
        <f>'rockfish release'!C46</f>
        <v>SKMA</v>
      </c>
      <c r="D47">
        <f>'rockfish release'!D46</f>
        <v>101</v>
      </c>
      <c r="E47">
        <f>[1]logbook_release_forR!$F486</f>
        <v>25</v>
      </c>
      <c r="F47" t="str">
        <f>[1]logbook_release_forR!$G486</f>
        <v>NA</v>
      </c>
      <c r="G47" s="40">
        <f>[1]logbook_release_forR!$K$485</f>
        <v>0.52183634199999995</v>
      </c>
      <c r="H47" s="40">
        <f>[1]logbook_release_forR!$L$485</f>
        <v>0.181378703</v>
      </c>
      <c r="I47" s="18">
        <f t="shared" ref="I47:I52" si="35">E47*G47</f>
        <v>13.045908549999998</v>
      </c>
      <c r="J47" s="69">
        <f>(E47^2)*H47</f>
        <v>113.361689375</v>
      </c>
      <c r="K47">
        <f t="shared" si="4"/>
        <v>10.647144658310978</v>
      </c>
      <c r="L47" s="9">
        <f t="shared" si="5"/>
        <v>20.868403530289516</v>
      </c>
      <c r="N47" s="2">
        <f>'rockfish release'!O46</f>
        <v>38.100242745816644</v>
      </c>
      <c r="O47">
        <f>'rockfish release'!P46</f>
        <v>2996.2647042430017</v>
      </c>
      <c r="R47" s="42">
        <f>[1]logbook_release_forR!$N$485</f>
        <v>3.4681829999999997E-2</v>
      </c>
      <c r="S47" s="41">
        <f>[1]logbook_release_forR!$O$485</f>
        <v>4.6642460000000004E-3</v>
      </c>
      <c r="T47" s="18">
        <f t="shared" si="23"/>
        <v>1.3213861418691459</v>
      </c>
      <c r="U47" s="86">
        <f t="shared" ref="U47:U65" si="36">(N47^2)*S47+(R47^2)*O47-(S47*O47)</f>
        <v>-3.6005681765890625</v>
      </c>
      <c r="V47" s="13" t="e">
        <f t="shared" si="8"/>
        <v>#NUM!</v>
      </c>
      <c r="W47" s="67" t="e">
        <f t="shared" si="9"/>
        <v>#NUM!</v>
      </c>
      <c r="X47" s="13"/>
      <c r="Y47" s="62">
        <f t="shared" si="1"/>
        <v>14.367294691869144</v>
      </c>
      <c r="Z47" s="87">
        <f t="shared" ref="Z47:Z66" si="37">ABS(U47+J47)</f>
        <v>109.76112119841093</v>
      </c>
      <c r="AA47" s="13">
        <f t="shared" si="10"/>
        <v>10.476694192273197</v>
      </c>
      <c r="AB47" s="67">
        <f t="shared" si="11"/>
        <v>20.534320616855464</v>
      </c>
      <c r="AC47" s="19">
        <f t="shared" si="25"/>
        <v>0.72920437820505291</v>
      </c>
    </row>
    <row r="48" spans="1:29" x14ac:dyDescent="0.25">
      <c r="A48" t="str">
        <f>'rockfish release'!A47</f>
        <v>SC</v>
      </c>
      <c r="B48">
        <f>'rockfish release'!B47</f>
        <v>2001</v>
      </c>
      <c r="C48" t="str">
        <f>'rockfish release'!C47</f>
        <v>SKMA</v>
      </c>
      <c r="D48">
        <f>'rockfish release'!D47</f>
        <v>43</v>
      </c>
      <c r="E48">
        <f>[1]logbook_release_forR!$F487</f>
        <v>24</v>
      </c>
      <c r="F48" t="str">
        <f>[1]logbook_release_forR!$G487</f>
        <v>NA</v>
      </c>
      <c r="G48" s="40">
        <f>[1]logbook_release_forR!$K$485</f>
        <v>0.52183634199999995</v>
      </c>
      <c r="H48" s="40">
        <f>[1]logbook_release_forR!$L$485</f>
        <v>0.181378703</v>
      </c>
      <c r="I48" s="18">
        <f t="shared" si="35"/>
        <v>12.524072208</v>
      </c>
      <c r="J48" s="8">
        <f t="shared" si="34"/>
        <v>104.474132928</v>
      </c>
      <c r="K48">
        <f t="shared" si="4"/>
        <v>10.22125887197854</v>
      </c>
      <c r="L48" s="9">
        <f t="shared" si="5"/>
        <v>20.033667389077937</v>
      </c>
      <c r="N48" s="2">
        <f>'rockfish release'!O47</f>
        <v>16.220895426436783</v>
      </c>
      <c r="O48">
        <f>'rockfish release'!P47</f>
        <v>543.09317107590527</v>
      </c>
      <c r="R48" s="42">
        <f>[1]logbook_release_forR!$N$485</f>
        <v>3.4681829999999997E-2</v>
      </c>
      <c r="S48" s="41">
        <f>[1]logbook_release_forR!$O$485</f>
        <v>4.6642460000000004E-3</v>
      </c>
      <c r="T48" s="18">
        <f t="shared" si="23"/>
        <v>0.56257033762745801</v>
      </c>
      <c r="U48" s="86">
        <f t="shared" si="36"/>
        <v>-0.65262724816323736</v>
      </c>
      <c r="V48" s="13" t="e">
        <f t="shared" si="8"/>
        <v>#NUM!</v>
      </c>
      <c r="W48" s="67" t="e">
        <f t="shared" si="9"/>
        <v>#NUM!</v>
      </c>
      <c r="X48" s="13"/>
      <c r="Y48" s="62">
        <f t="shared" si="1"/>
        <v>13.086642545627457</v>
      </c>
      <c r="Z48" s="87">
        <f t="shared" si="37"/>
        <v>103.82150567983676</v>
      </c>
      <c r="AA48" s="13">
        <f t="shared" si="10"/>
        <v>10.189283864915962</v>
      </c>
      <c r="AB48" s="67">
        <f t="shared" si="11"/>
        <v>19.970996375235288</v>
      </c>
      <c r="AC48" s="19">
        <f t="shared" si="25"/>
        <v>0.77860183231797919</v>
      </c>
    </row>
    <row r="49" spans="1:29" x14ac:dyDescent="0.25">
      <c r="A49" t="str">
        <f>'rockfish release'!A48</f>
        <v>SC</v>
      </c>
      <c r="B49">
        <f>'rockfish release'!B48</f>
        <v>2002</v>
      </c>
      <c r="C49" t="str">
        <f>'rockfish release'!C48</f>
        <v>SKMA</v>
      </c>
      <c r="D49">
        <f>'rockfish release'!D48</f>
        <v>62</v>
      </c>
      <c r="E49">
        <f>[1]logbook_release_forR!$F488</f>
        <v>0</v>
      </c>
      <c r="F49">
        <f>[1]logbook_release_forR!$G488</f>
        <v>0</v>
      </c>
      <c r="G49" s="40"/>
      <c r="H49" s="40"/>
      <c r="I49" s="18">
        <f t="shared" si="35"/>
        <v>0</v>
      </c>
      <c r="J49" s="8">
        <f t="shared" si="34"/>
        <v>0</v>
      </c>
      <c r="K49">
        <f t="shared" si="4"/>
        <v>0</v>
      </c>
      <c r="L49" s="9">
        <f t="shared" si="5"/>
        <v>0</v>
      </c>
      <c r="N49" s="2">
        <f>'rockfish release'!O48</f>
        <v>23.388267824164657</v>
      </c>
      <c r="O49">
        <f>'rockfish release'!P48</f>
        <v>1129.069848358994</v>
      </c>
      <c r="R49" s="42">
        <f>[1]logbook_release_forR!$N$485</f>
        <v>3.4681829999999997E-2</v>
      </c>
      <c r="S49" s="41">
        <f>[1]logbook_release_forR!$O$485</f>
        <v>4.6642460000000004E-3</v>
      </c>
      <c r="T49" s="18">
        <f t="shared" si="23"/>
        <v>0.81114792867214847</v>
      </c>
      <c r="U49" s="86">
        <f t="shared" si="36"/>
        <v>-1.3567869886097821</v>
      </c>
      <c r="V49" s="13" t="e">
        <f t="shared" si="8"/>
        <v>#NUM!</v>
      </c>
      <c r="W49" s="67" t="e">
        <f t="shared" si="9"/>
        <v>#NUM!</v>
      </c>
      <c r="X49" s="13"/>
      <c r="Y49" s="62">
        <f t="shared" ref="Y49:Y113" si="38">T49+I49</f>
        <v>0.81114792867214847</v>
      </c>
      <c r="Z49" s="87">
        <f t="shared" si="37"/>
        <v>1.3567869886097821</v>
      </c>
      <c r="AA49" s="13">
        <f t="shared" si="10"/>
        <v>1.1648119971093112</v>
      </c>
      <c r="AB49" s="67">
        <f t="shared" si="11"/>
        <v>2.2830315143342497</v>
      </c>
      <c r="AC49" s="19">
        <f t="shared" si="25"/>
        <v>1.4360044030638306</v>
      </c>
    </row>
    <row r="50" spans="1:29" x14ac:dyDescent="0.25">
      <c r="A50" t="str">
        <f>'rockfish release'!A49</f>
        <v>SC</v>
      </c>
      <c r="B50">
        <f>'rockfish release'!B49</f>
        <v>2003</v>
      </c>
      <c r="C50" t="str">
        <f>'rockfish release'!C49</f>
        <v>SKMA</v>
      </c>
      <c r="D50">
        <f>'rockfish release'!D49</f>
        <v>137</v>
      </c>
      <c r="E50">
        <f>[1]logbook_release_forR!$F489</f>
        <v>0</v>
      </c>
      <c r="F50">
        <f>[1]logbook_release_forR!$G489</f>
        <v>0</v>
      </c>
      <c r="G50" s="40"/>
      <c r="H50" s="40"/>
      <c r="I50" s="18">
        <f t="shared" si="35"/>
        <v>0</v>
      </c>
      <c r="J50" s="8">
        <f t="shared" si="34"/>
        <v>0</v>
      </c>
      <c r="K50">
        <f t="shared" ref="K50:K113" si="39">SQRT(J50)</f>
        <v>0</v>
      </c>
      <c r="L50" s="9">
        <f t="shared" ref="L50:L113" si="40">(1.96*K50)</f>
        <v>0</v>
      </c>
      <c r="N50" s="2">
        <f>'rockfish release'!O49</f>
        <v>51.680527288879972</v>
      </c>
      <c r="O50">
        <f>'rockfish release'!P49</f>
        <v>5512.8803287851088</v>
      </c>
      <c r="R50" s="42">
        <f>[1]logbook_release_forR!$N$485</f>
        <v>3.4681829999999997E-2</v>
      </c>
      <c r="S50" s="41">
        <f>[1]logbook_release_forR!$O$485</f>
        <v>4.6642460000000004E-3</v>
      </c>
      <c r="T50" s="18">
        <f t="shared" si="23"/>
        <v>1.792375261743296</v>
      </c>
      <c r="U50" s="86">
        <f t="shared" si="36"/>
        <v>-6.6247489566121232</v>
      </c>
      <c r="V50" s="13" t="e">
        <f t="shared" ref="V50:V113" si="41">SQRT(U50)</f>
        <v>#NUM!</v>
      </c>
      <c r="W50" s="67" t="e">
        <f t="shared" ref="W50:W113" si="42">(1.96*V50)</f>
        <v>#NUM!</v>
      </c>
      <c r="X50" s="13"/>
      <c r="Y50" s="62">
        <f t="shared" si="38"/>
        <v>1.792375261743296</v>
      </c>
      <c r="Z50" s="87">
        <f t="shared" si="37"/>
        <v>6.6247489566121232</v>
      </c>
      <c r="AA50" s="13">
        <f t="shared" ref="AA50:AA113" si="43">SQRT(Z50)</f>
        <v>2.5738587678060587</v>
      </c>
      <c r="AB50" s="67">
        <f t="shared" ref="AB50:AB113" si="44">(1.96*AA50)</f>
        <v>5.0447631848998746</v>
      </c>
      <c r="AC50" s="19">
        <f t="shared" si="25"/>
        <v>1.4360044030638306</v>
      </c>
    </row>
    <row r="51" spans="1:29" x14ac:dyDescent="0.25">
      <c r="A51" t="str">
        <f>'rockfish release'!A50</f>
        <v>SC</v>
      </c>
      <c r="B51">
        <f>'rockfish release'!B50</f>
        <v>2004</v>
      </c>
      <c r="C51" t="str">
        <f>'rockfish release'!C50</f>
        <v>SKMA</v>
      </c>
      <c r="D51">
        <f>'rockfish release'!D50</f>
        <v>26</v>
      </c>
      <c r="E51">
        <f>[1]logbook_release_forR!$F490</f>
        <v>1</v>
      </c>
      <c r="F51" t="str">
        <f>[1]logbook_release_forR!$G490</f>
        <v>NA</v>
      </c>
      <c r="G51" s="40">
        <f>[1]logbook_release_forR!$K$485</f>
        <v>0.52183634199999995</v>
      </c>
      <c r="H51" s="40">
        <f>[1]logbook_release_forR!$L$485</f>
        <v>0.181378703</v>
      </c>
      <c r="I51" s="18">
        <f t="shared" si="35"/>
        <v>0.52183634199999995</v>
      </c>
      <c r="J51" s="8">
        <f t="shared" si="34"/>
        <v>0.181378703</v>
      </c>
      <c r="K51">
        <f t="shared" si="39"/>
        <v>0.42588578633243912</v>
      </c>
      <c r="L51" s="9">
        <f t="shared" si="40"/>
        <v>0.83473614121158068</v>
      </c>
      <c r="N51" s="2">
        <f>'rockfish release'!O50</f>
        <v>9.8079832811013077</v>
      </c>
      <c r="O51">
        <f>'rockfish release'!P50</f>
        <v>198.55650819216442</v>
      </c>
      <c r="R51" s="42">
        <f>[1]logbook_release_forR!$N$485</f>
        <v>3.4681829999999997E-2</v>
      </c>
      <c r="S51" s="41">
        <f>[1]logbook_release_forR!$O$485</f>
        <v>4.6642460000000004E-3</v>
      </c>
      <c r="T51" s="18">
        <f t="shared" si="23"/>
        <v>0.34015880879799776</v>
      </c>
      <c r="U51" s="86">
        <f>(N51^2)*S51+(R51^2)*O51-(S51*O51)</f>
        <v>-0.23860249851722493</v>
      </c>
      <c r="V51" s="13" t="e">
        <f t="shared" si="41"/>
        <v>#NUM!</v>
      </c>
      <c r="W51" s="67" t="e">
        <f t="shared" si="42"/>
        <v>#NUM!</v>
      </c>
      <c r="X51" s="13"/>
      <c r="Y51" s="62">
        <f t="shared" si="38"/>
        <v>0.86199515079799771</v>
      </c>
      <c r="Z51" s="87">
        <f t="shared" si="37"/>
        <v>5.7223795517224924E-2</v>
      </c>
      <c r="AA51" s="13">
        <f t="shared" si="43"/>
        <v>0.23921495671722728</v>
      </c>
      <c r="AB51" s="67">
        <f t="shared" si="44"/>
        <v>0.46886131516576546</v>
      </c>
      <c r="AC51" s="19">
        <f t="shared" si="25"/>
        <v>0.27751311187281325</v>
      </c>
    </row>
    <row r="52" spans="1:29" x14ac:dyDescent="0.25">
      <c r="A52" t="str">
        <f>'rockfish release'!A51</f>
        <v>SC</v>
      </c>
      <c r="B52">
        <f>'rockfish release'!B51</f>
        <v>2005</v>
      </c>
      <c r="C52" t="str">
        <f>'rockfish release'!C51</f>
        <v>SKMA</v>
      </c>
      <c r="D52">
        <f>'rockfish release'!D51</f>
        <v>112</v>
      </c>
      <c r="E52">
        <f>[1]logbook_release_forR!$F491</f>
        <v>4</v>
      </c>
      <c r="F52" t="str">
        <f>[1]logbook_release_forR!$G491</f>
        <v>NA</v>
      </c>
      <c r="G52" s="40">
        <f>[1]logbook_release_forR!$K$485</f>
        <v>0.52183634199999995</v>
      </c>
      <c r="H52" s="40">
        <f>[1]logbook_release_forR!$L$485</f>
        <v>0.181378703</v>
      </c>
      <c r="I52" s="18">
        <f t="shared" si="35"/>
        <v>2.0873453679999998</v>
      </c>
      <c r="J52" s="8">
        <f t="shared" si="34"/>
        <v>2.902059248</v>
      </c>
      <c r="K52">
        <f t="shared" si="39"/>
        <v>1.7035431453297565</v>
      </c>
      <c r="L52" s="9">
        <f t="shared" si="40"/>
        <v>3.3389445648463227</v>
      </c>
      <c r="N52" s="2">
        <f>'rockfish release'!O51</f>
        <v>42.249774133974881</v>
      </c>
      <c r="O52">
        <f>'rockfish release'!P51</f>
        <v>3684.45686207472</v>
      </c>
      <c r="R52" s="42">
        <f>[1]logbook_release_forR!$N$485</f>
        <v>3.4681829999999997E-2</v>
      </c>
      <c r="S52" s="41">
        <f>[1]logbook_release_forR!$O$485</f>
        <v>4.6642460000000004E-3</v>
      </c>
      <c r="T52" s="18">
        <f t="shared" si="23"/>
        <v>1.4652994840529139</v>
      </c>
      <c r="U52" s="86">
        <f t="shared" si="36"/>
        <v>-4.4275587890533536</v>
      </c>
      <c r="V52" s="13" t="e">
        <f t="shared" si="41"/>
        <v>#NUM!</v>
      </c>
      <c r="W52" s="67" t="e">
        <f t="shared" si="42"/>
        <v>#NUM!</v>
      </c>
      <c r="X52" s="13"/>
      <c r="Y52" s="62">
        <f t="shared" si="38"/>
        <v>3.5526448520529135</v>
      </c>
      <c r="Z52" s="87">
        <f t="shared" si="37"/>
        <v>1.5254995410533536</v>
      </c>
      <c r="AA52" s="13">
        <f t="shared" si="43"/>
        <v>1.2351111452227097</v>
      </c>
      <c r="AB52" s="67">
        <f t="shared" si="44"/>
        <v>2.420817844636511</v>
      </c>
      <c r="AC52" s="19">
        <f t="shared" si="25"/>
        <v>0.3476596160488698</v>
      </c>
    </row>
    <row r="53" spans="1:29" x14ac:dyDescent="0.25">
      <c r="A53" t="str">
        <f>'rockfish release'!A52</f>
        <v>SC</v>
      </c>
      <c r="B53">
        <f>'rockfish release'!B52</f>
        <v>2006</v>
      </c>
      <c r="C53" t="str">
        <f>'rockfish release'!C52</f>
        <v>SKMA</v>
      </c>
      <c r="D53">
        <f>'rockfish release'!D52</f>
        <v>80</v>
      </c>
      <c r="E53">
        <f>[1]logbook_release_forR!$F492</f>
        <v>3</v>
      </c>
      <c r="F53">
        <f>[1]logbook_release_forR!$G492</f>
        <v>1</v>
      </c>
      <c r="G53" s="39"/>
      <c r="H53" s="40"/>
      <c r="I53" s="18">
        <f t="shared" ref="I53:I59" si="45">F53</f>
        <v>1</v>
      </c>
      <c r="J53" s="8">
        <f t="shared" si="34"/>
        <v>0</v>
      </c>
      <c r="K53">
        <f t="shared" si="39"/>
        <v>0</v>
      </c>
      <c r="L53" s="9">
        <f t="shared" si="40"/>
        <v>0</v>
      </c>
      <c r="N53" s="2">
        <f>'rockfish release'!O52</f>
        <v>30.178410095696336</v>
      </c>
      <c r="O53">
        <f>'rockfish release'!P52</f>
        <v>1879.8249296299591</v>
      </c>
      <c r="R53" s="42">
        <f>[1]logbook_release_forR!$N$485</f>
        <v>3.4681829999999997E-2</v>
      </c>
      <c r="S53" s="41">
        <f>[1]logbook_release_forR!$O$485</f>
        <v>4.6642460000000004E-3</v>
      </c>
      <c r="T53" s="18">
        <f t="shared" si="23"/>
        <v>1.046642488609224</v>
      </c>
      <c r="U53" s="86">
        <f t="shared" si="36"/>
        <v>-2.2589585658435496</v>
      </c>
      <c r="V53" s="13" t="e">
        <f t="shared" si="41"/>
        <v>#NUM!</v>
      </c>
      <c r="W53" s="67" t="e">
        <f t="shared" si="42"/>
        <v>#NUM!</v>
      </c>
      <c r="X53" s="13"/>
      <c r="Y53" s="62">
        <f t="shared" si="38"/>
        <v>2.046642488609224</v>
      </c>
      <c r="Z53" s="87">
        <f t="shared" si="37"/>
        <v>2.2589585658435496</v>
      </c>
      <c r="AA53" s="13">
        <f t="shared" si="43"/>
        <v>1.5029832220765305</v>
      </c>
      <c r="AB53" s="67">
        <f t="shared" si="44"/>
        <v>2.9458471152699994</v>
      </c>
      <c r="AC53" s="19">
        <f t="shared" si="25"/>
        <v>0.73436529850304633</v>
      </c>
    </row>
    <row r="54" spans="1:29" x14ac:dyDescent="0.25">
      <c r="A54" t="str">
        <f>'rockfish release'!A53</f>
        <v>SC</v>
      </c>
      <c r="B54">
        <f>'rockfish release'!B53</f>
        <v>2007</v>
      </c>
      <c r="C54" t="str">
        <f>'rockfish release'!C53</f>
        <v>SKMA</v>
      </c>
      <c r="D54">
        <f>'rockfish release'!D53</f>
        <v>474</v>
      </c>
      <c r="E54">
        <f>[1]logbook_release_forR!$F493</f>
        <v>19</v>
      </c>
      <c r="F54">
        <f>[1]logbook_release_forR!$G493</f>
        <v>2</v>
      </c>
      <c r="G54" s="39"/>
      <c r="H54" s="40"/>
      <c r="I54" s="18">
        <f t="shared" si="45"/>
        <v>2</v>
      </c>
      <c r="J54" s="8">
        <f t="shared" ref="J54:J107" si="46">(E54^2)*H54</f>
        <v>0</v>
      </c>
      <c r="K54">
        <f t="shared" si="39"/>
        <v>0</v>
      </c>
      <c r="L54" s="9">
        <f t="shared" si="40"/>
        <v>0</v>
      </c>
      <c r="N54" s="2">
        <f>'rockfish release'!O53</f>
        <v>178.80707981700084</v>
      </c>
      <c r="O54">
        <f>'rockfish release'!P53</f>
        <v>65992.429045240729</v>
      </c>
      <c r="R54" s="42">
        <f>[1]logbook_release_forR!$N$485</f>
        <v>3.4681829999999997E-2</v>
      </c>
      <c r="S54" s="41">
        <f>[1]logbook_release_forR!$O$485</f>
        <v>4.6642460000000004E-3</v>
      </c>
      <c r="T54" s="18">
        <f t="shared" si="23"/>
        <v>6.2013567450096536</v>
      </c>
      <c r="U54" s="86">
        <f t="shared" si="36"/>
        <v>-79.302152303041339</v>
      </c>
      <c r="V54" s="13" t="e">
        <f t="shared" si="41"/>
        <v>#NUM!</v>
      </c>
      <c r="W54" s="67" t="e">
        <f t="shared" si="42"/>
        <v>#NUM!</v>
      </c>
      <c r="X54" s="13"/>
      <c r="Y54" s="62">
        <f t="shared" si="38"/>
        <v>8.2013567450096545</v>
      </c>
      <c r="Z54" s="87">
        <f t="shared" si="37"/>
        <v>79.302152303041339</v>
      </c>
      <c r="AA54" s="13">
        <f t="shared" si="43"/>
        <v>8.9051755908034362</v>
      </c>
      <c r="AB54" s="67">
        <f t="shared" si="44"/>
        <v>17.454144157974735</v>
      </c>
      <c r="AC54" s="19">
        <f t="shared" si="25"/>
        <v>1.0858173675010589</v>
      </c>
    </row>
    <row r="55" spans="1:29" x14ac:dyDescent="0.25">
      <c r="A55" t="str">
        <f>'rockfish release'!A54</f>
        <v>SC</v>
      </c>
      <c r="B55">
        <f>'rockfish release'!B54</f>
        <v>2008</v>
      </c>
      <c r="C55" t="str">
        <f>'rockfish release'!C54</f>
        <v>SKMA</v>
      </c>
      <c r="D55">
        <f>'rockfish release'!D54</f>
        <v>822</v>
      </c>
      <c r="E55">
        <f>[1]logbook_release_forR!$F494</f>
        <v>17</v>
      </c>
      <c r="F55">
        <f>[1]logbook_release_forR!$G494</f>
        <v>0</v>
      </c>
      <c r="G55" s="39"/>
      <c r="H55" s="40"/>
      <c r="I55" s="18">
        <f t="shared" si="45"/>
        <v>0</v>
      </c>
      <c r="J55" s="8">
        <f t="shared" si="46"/>
        <v>0</v>
      </c>
      <c r="K55">
        <f t="shared" si="39"/>
        <v>0</v>
      </c>
      <c r="L55" s="9">
        <f t="shared" si="40"/>
        <v>0</v>
      </c>
      <c r="N55" s="2">
        <f>'rockfish release'!O54</f>
        <v>310.08316373327989</v>
      </c>
      <c r="O55">
        <f>'rockfish release'!P54</f>
        <v>198463.69183626396</v>
      </c>
      <c r="R55" s="42">
        <f>[1]logbook_release_forR!$N$485</f>
        <v>3.4681829999999997E-2</v>
      </c>
      <c r="S55" s="41">
        <f>[1]logbook_release_forR!$O$485</f>
        <v>4.6642460000000004E-3</v>
      </c>
      <c r="T55" s="18">
        <f t="shared" si="23"/>
        <v>10.754251570459777</v>
      </c>
      <c r="U55" s="86">
        <f t="shared" si="36"/>
        <v>-238.49096243803638</v>
      </c>
      <c r="V55" s="13" t="e">
        <f t="shared" si="41"/>
        <v>#NUM!</v>
      </c>
      <c r="W55" s="67" t="e">
        <f t="shared" si="42"/>
        <v>#NUM!</v>
      </c>
      <c r="X55" s="13"/>
      <c r="Y55" s="62">
        <f t="shared" si="38"/>
        <v>10.754251570459777</v>
      </c>
      <c r="Z55" s="87">
        <f t="shared" si="37"/>
        <v>238.49096243803638</v>
      </c>
      <c r="AA55" s="13">
        <f t="shared" si="43"/>
        <v>15.443152606836351</v>
      </c>
      <c r="AB55" s="67">
        <f t="shared" si="44"/>
        <v>30.268579109399248</v>
      </c>
      <c r="AC55" s="19">
        <f t="shared" si="25"/>
        <v>1.4360044030638301</v>
      </c>
    </row>
    <row r="56" spans="1:29" x14ac:dyDescent="0.25">
      <c r="A56" t="str">
        <f>'rockfish release'!A55</f>
        <v>SC</v>
      </c>
      <c r="B56">
        <f>'rockfish release'!B55</f>
        <v>2009</v>
      </c>
      <c r="C56" t="str">
        <f>'rockfish release'!C55</f>
        <v>SKMA</v>
      </c>
      <c r="D56">
        <f>'rockfish release'!D55</f>
        <v>338</v>
      </c>
      <c r="E56">
        <f>[1]logbook_release_forR!$F495</f>
        <v>3</v>
      </c>
      <c r="F56">
        <f>[1]logbook_release_forR!$G495</f>
        <v>3</v>
      </c>
      <c r="G56" s="13"/>
      <c r="H56" s="21"/>
      <c r="I56" s="18">
        <f t="shared" si="45"/>
        <v>3</v>
      </c>
      <c r="J56" s="8">
        <f t="shared" si="46"/>
        <v>0</v>
      </c>
      <c r="K56">
        <f t="shared" si="39"/>
        <v>0</v>
      </c>
      <c r="L56" s="9">
        <f t="shared" si="40"/>
        <v>0</v>
      </c>
      <c r="N56" s="2">
        <f>'rockfish release'!O55</f>
        <v>127.50378265431704</v>
      </c>
      <c r="O56">
        <f>'rockfish release'!P55</f>
        <v>33556.049884475782</v>
      </c>
      <c r="R56" s="42">
        <f>[1]logbook_release_forR!$N$485</f>
        <v>3.4681829999999997E-2</v>
      </c>
      <c r="S56" s="41">
        <f>[1]logbook_release_forR!$O$485</f>
        <v>4.6642460000000004E-3</v>
      </c>
      <c r="T56" s="18">
        <f t="shared" si="23"/>
        <v>4.4220645143739716</v>
      </c>
      <c r="U56" s="86">
        <f t="shared" si="36"/>
        <v>-40.323822249410966</v>
      </c>
      <c r="V56" s="13" t="e">
        <f t="shared" si="41"/>
        <v>#NUM!</v>
      </c>
      <c r="W56" s="67" t="e">
        <f t="shared" si="42"/>
        <v>#NUM!</v>
      </c>
      <c r="X56" s="13"/>
      <c r="Y56" s="62">
        <f t="shared" si="38"/>
        <v>7.4220645143739716</v>
      </c>
      <c r="Z56" s="87">
        <f t="shared" si="37"/>
        <v>40.323822249410966</v>
      </c>
      <c r="AA56" s="13">
        <f t="shared" si="43"/>
        <v>6.3501041132733382</v>
      </c>
      <c r="AB56" s="67">
        <f t="shared" si="44"/>
        <v>12.446204062015743</v>
      </c>
      <c r="AC56" s="19">
        <f t="shared" si="25"/>
        <v>0.85557112862268758</v>
      </c>
    </row>
    <row r="57" spans="1:29" x14ac:dyDescent="0.25">
      <c r="A57" t="str">
        <f>'rockfish release'!A56</f>
        <v>SC</v>
      </c>
      <c r="B57">
        <f>'rockfish release'!B56</f>
        <v>2010</v>
      </c>
      <c r="C57" t="str">
        <f>'rockfish release'!C56</f>
        <v>SKMA</v>
      </c>
      <c r="D57">
        <f>'rockfish release'!D56</f>
        <v>191</v>
      </c>
      <c r="E57">
        <f>[1]logbook_release_forR!$F496</f>
        <v>81</v>
      </c>
      <c r="F57">
        <f>[1]logbook_release_forR!$G496</f>
        <v>0</v>
      </c>
      <c r="G57" s="13"/>
      <c r="H57" s="21"/>
      <c r="I57" s="18">
        <f t="shared" si="45"/>
        <v>0</v>
      </c>
      <c r="J57" s="8">
        <f t="shared" si="46"/>
        <v>0</v>
      </c>
      <c r="K57">
        <f t="shared" si="39"/>
        <v>0</v>
      </c>
      <c r="L57" s="9">
        <f t="shared" si="40"/>
        <v>0</v>
      </c>
      <c r="N57" s="2">
        <f>'rockfish release'!O56</f>
        <v>72.050954103475021</v>
      </c>
      <c r="O57">
        <f>'rockfish release'!P56</f>
        <v>10715.295821536021</v>
      </c>
      <c r="R57" s="42">
        <f>[1]logbook_release_forR!$N$485</f>
        <v>3.4681829999999997E-2</v>
      </c>
      <c r="S57" s="41">
        <f>[1]logbook_release_forR!$O$485</f>
        <v>4.6642460000000004E-3</v>
      </c>
      <c r="T57" s="18">
        <f t="shared" si="23"/>
        <v>2.498858941554523</v>
      </c>
      <c r="U57" s="86">
        <f t="shared" si="36"/>
        <v>-12.876416787584141</v>
      </c>
      <c r="V57" s="13" t="e">
        <f t="shared" si="41"/>
        <v>#NUM!</v>
      </c>
      <c r="W57" s="67" t="e">
        <f t="shared" si="42"/>
        <v>#NUM!</v>
      </c>
      <c r="X57" s="13"/>
      <c r="Y57" s="62">
        <f t="shared" si="38"/>
        <v>2.498858941554523</v>
      </c>
      <c r="Z57" s="87">
        <f t="shared" si="37"/>
        <v>12.876416787584141</v>
      </c>
      <c r="AA57" s="13">
        <f t="shared" si="43"/>
        <v>3.5883724427077159</v>
      </c>
      <c r="AB57" s="67">
        <f t="shared" si="44"/>
        <v>7.0332099877071235</v>
      </c>
      <c r="AC57" s="19">
        <f t="shared" si="25"/>
        <v>1.4360044030638297</v>
      </c>
    </row>
    <row r="58" spans="1:29" x14ac:dyDescent="0.25">
      <c r="A58" t="str">
        <f>'rockfish release'!A57</f>
        <v>SC</v>
      </c>
      <c r="B58">
        <f>'rockfish release'!B57</f>
        <v>2011</v>
      </c>
      <c r="C58" t="str">
        <f>'rockfish release'!C57</f>
        <v>SKMA</v>
      </c>
      <c r="D58">
        <f>'rockfish release'!D57</f>
        <v>231</v>
      </c>
      <c r="E58">
        <f>[1]logbook_release_forR!$F497</f>
        <v>11</v>
      </c>
      <c r="F58">
        <f>[1]logbook_release_forR!$G497</f>
        <v>2</v>
      </c>
      <c r="G58" s="13"/>
      <c r="H58" s="21"/>
      <c r="I58" s="18">
        <f t="shared" si="45"/>
        <v>2</v>
      </c>
      <c r="J58" s="8">
        <f t="shared" si="46"/>
        <v>0</v>
      </c>
      <c r="K58">
        <f t="shared" si="39"/>
        <v>0</v>
      </c>
      <c r="L58" s="9">
        <f t="shared" si="40"/>
        <v>0</v>
      </c>
      <c r="N58" s="2">
        <f>'rockfish release'!O57</f>
        <v>0</v>
      </c>
      <c r="O58">
        <f>'rockfish release'!P57</f>
        <v>3965.1954041497575</v>
      </c>
      <c r="R58" s="42">
        <f>[1]logbook_release_forR!$N$485</f>
        <v>3.4681829999999997E-2</v>
      </c>
      <c r="S58" s="41">
        <f>[1]logbook_release_forR!$O$485</f>
        <v>4.6642460000000004E-3</v>
      </c>
      <c r="T58" s="18">
        <f t="shared" si="23"/>
        <v>0</v>
      </c>
      <c r="U58" s="86">
        <f t="shared" si="36"/>
        <v>-13.725193463210552</v>
      </c>
      <c r="V58" s="13" t="e">
        <f t="shared" si="41"/>
        <v>#NUM!</v>
      </c>
      <c r="W58" s="67" t="e">
        <f t="shared" si="42"/>
        <v>#NUM!</v>
      </c>
      <c r="X58" s="13"/>
      <c r="Y58" s="62">
        <f t="shared" si="38"/>
        <v>2</v>
      </c>
      <c r="Z58" s="87">
        <f t="shared" si="37"/>
        <v>13.725193463210552</v>
      </c>
      <c r="AA58" s="13">
        <f t="shared" si="43"/>
        <v>3.704752820797975</v>
      </c>
      <c r="AB58" s="67">
        <f t="shared" si="44"/>
        <v>7.2613155287640305</v>
      </c>
      <c r="AC58" s="19">
        <f t="shared" si="25"/>
        <v>1.8523764103989875</v>
      </c>
    </row>
    <row r="59" spans="1:29" x14ac:dyDescent="0.25">
      <c r="A59" t="str">
        <f>'rockfish release'!A58</f>
        <v>SC</v>
      </c>
      <c r="B59">
        <f>'rockfish release'!B58</f>
        <v>2012</v>
      </c>
      <c r="C59" t="str">
        <f>'rockfish release'!C58</f>
        <v>SKMA</v>
      </c>
      <c r="D59">
        <f>'rockfish release'!D58</f>
        <v>134</v>
      </c>
      <c r="E59">
        <f>[1]logbook_release_forR!$F498</f>
        <v>16</v>
      </c>
      <c r="F59">
        <f>[1]logbook_release_forR!$G498</f>
        <v>4</v>
      </c>
      <c r="G59" s="13"/>
      <c r="H59" s="21"/>
      <c r="I59" s="18">
        <f t="shared" si="45"/>
        <v>4</v>
      </c>
      <c r="J59" s="8">
        <f t="shared" si="46"/>
        <v>0</v>
      </c>
      <c r="K59">
        <f t="shared" si="39"/>
        <v>0</v>
      </c>
      <c r="L59" s="9">
        <f t="shared" si="40"/>
        <v>0</v>
      </c>
      <c r="N59" s="2">
        <f>'rockfish release'!O58</f>
        <v>93.411764705882376</v>
      </c>
      <c r="O59">
        <f>'rockfish release'!P58</f>
        <v>7580.0225080756945</v>
      </c>
      <c r="R59" s="42">
        <f>[1]logbook_release_forR!$N$485</f>
        <v>3.4681829999999997E-2</v>
      </c>
      <c r="S59" s="41">
        <f>[1]logbook_release_forR!$O$485</f>
        <v>4.6642460000000004E-3</v>
      </c>
      <c r="T59" s="18">
        <f t="shared" si="23"/>
        <v>3.2396909435294123</v>
      </c>
      <c r="U59" s="86">
        <f t="shared" si="36"/>
        <v>14.461464595694217</v>
      </c>
      <c r="V59" s="13">
        <f t="shared" si="41"/>
        <v>3.8028232401328119</v>
      </c>
      <c r="W59" s="67">
        <f t="shared" si="42"/>
        <v>7.4535335506603113</v>
      </c>
      <c r="X59" s="13"/>
      <c r="Y59" s="62">
        <f t="shared" si="38"/>
        <v>7.2396909435294123</v>
      </c>
      <c r="Z59" s="87">
        <f t="shared" si="37"/>
        <v>14.461464595694217</v>
      </c>
      <c r="AA59" s="13">
        <f t="shared" si="43"/>
        <v>3.8028232401328119</v>
      </c>
      <c r="AB59" s="67">
        <f t="shared" si="44"/>
        <v>7.4535335506603113</v>
      </c>
      <c r="AC59" s="19">
        <f t="shared" si="25"/>
        <v>0.52527425131754346</v>
      </c>
    </row>
    <row r="60" spans="1:29" x14ac:dyDescent="0.25">
      <c r="A60" t="str">
        <f>'rockfish release'!A59</f>
        <v>SC</v>
      </c>
      <c r="B60">
        <f>'rockfish release'!B59</f>
        <v>2013</v>
      </c>
      <c r="C60" t="str">
        <f>'rockfish release'!C59</f>
        <v>SKMA</v>
      </c>
      <c r="D60">
        <f>'rockfish release'!D59</f>
        <v>201</v>
      </c>
      <c r="E60">
        <f>[1]logbook_release_forR!$F499</f>
        <v>10</v>
      </c>
      <c r="F60">
        <f>[1]logbook_release_forR!$G499</f>
        <v>7</v>
      </c>
      <c r="G60" s="13"/>
      <c r="H60" s="21"/>
      <c r="I60" s="18">
        <f t="shared" ref="I60:I65" si="47">F60</f>
        <v>7</v>
      </c>
      <c r="J60" s="8">
        <f t="shared" si="46"/>
        <v>0</v>
      </c>
      <c r="K60">
        <f t="shared" si="39"/>
        <v>0</v>
      </c>
      <c r="L60" s="9">
        <f t="shared" si="40"/>
        <v>0</v>
      </c>
      <c r="N60" s="2">
        <f>'rockfish release'!O59</f>
        <v>38.732846715328463</v>
      </c>
      <c r="O60">
        <f>'rockfish release'!P59</f>
        <v>5877.7862948982529</v>
      </c>
      <c r="R60" s="42">
        <f>[1]logbook_release_forR!$N$485</f>
        <v>3.4681829999999997E-2</v>
      </c>
      <c r="S60" s="41">
        <f>[1]logbook_release_forR!$O$485</f>
        <v>4.6642460000000004E-3</v>
      </c>
      <c r="T60" s="18">
        <f t="shared" si="23"/>
        <v>1.3433260051970801</v>
      </c>
      <c r="U60" s="86">
        <f t="shared" si="36"/>
        <v>-13.348009747772082</v>
      </c>
      <c r="V60" s="13" t="e">
        <f t="shared" si="41"/>
        <v>#NUM!</v>
      </c>
      <c r="W60" s="67" t="e">
        <f t="shared" si="42"/>
        <v>#NUM!</v>
      </c>
      <c r="X60" s="13"/>
      <c r="Y60" s="62">
        <f t="shared" si="38"/>
        <v>8.3433260051970795</v>
      </c>
      <c r="Z60" s="87">
        <f t="shared" si="37"/>
        <v>13.348009747772082</v>
      </c>
      <c r="AA60" s="13">
        <f t="shared" si="43"/>
        <v>3.6534928147968326</v>
      </c>
      <c r="AB60" s="67">
        <f t="shared" si="44"/>
        <v>7.160845917001792</v>
      </c>
      <c r="AC60" s="19">
        <f t="shared" si="25"/>
        <v>0.43789404998930431</v>
      </c>
    </row>
    <row r="61" spans="1:29" x14ac:dyDescent="0.25">
      <c r="A61" t="str">
        <f>'rockfish release'!A60</f>
        <v>SC</v>
      </c>
      <c r="B61">
        <f>'rockfish release'!B60</f>
        <v>2014</v>
      </c>
      <c r="C61" t="str">
        <f>'rockfish release'!C60</f>
        <v>SKMA</v>
      </c>
      <c r="D61">
        <f>'rockfish release'!D60</f>
        <v>237</v>
      </c>
      <c r="E61">
        <f>[1]logbook_release_forR!$F500</f>
        <v>51</v>
      </c>
      <c r="F61">
        <f>[1]logbook_release_forR!$G500</f>
        <v>12</v>
      </c>
      <c r="G61" s="13"/>
      <c r="H61" s="21"/>
      <c r="I61" s="18">
        <f t="shared" si="47"/>
        <v>12</v>
      </c>
      <c r="J61" s="8">
        <f t="shared" si="46"/>
        <v>0</v>
      </c>
      <c r="K61">
        <f t="shared" si="39"/>
        <v>0</v>
      </c>
      <c r="L61" s="9">
        <f t="shared" si="40"/>
        <v>0</v>
      </c>
      <c r="N61" s="2">
        <f>'rockfish release'!O60</f>
        <v>443.77852348993281</v>
      </c>
      <c r="O61">
        <f>'rockfish release'!P60</f>
        <v>384758.14762319997</v>
      </c>
      <c r="R61" s="42">
        <f>[1]logbook_release_forR!$N$485</f>
        <v>3.4681829999999997E-2</v>
      </c>
      <c r="S61" s="41">
        <f>[1]logbook_release_forR!$O$485</f>
        <v>4.6642460000000004E-3</v>
      </c>
      <c r="T61" s="18">
        <f t="shared" si="23"/>
        <v>15.391051309328855</v>
      </c>
      <c r="U61" s="86">
        <f t="shared" si="36"/>
        <v>-413.23455961103218</v>
      </c>
      <c r="V61" s="13" t="e">
        <f t="shared" si="41"/>
        <v>#NUM!</v>
      </c>
      <c r="W61" s="67" t="e">
        <f t="shared" si="42"/>
        <v>#NUM!</v>
      </c>
      <c r="X61" s="13"/>
      <c r="Y61" s="62">
        <f t="shared" si="38"/>
        <v>27.391051309328855</v>
      </c>
      <c r="Z61" s="87">
        <f t="shared" si="37"/>
        <v>413.23455961103218</v>
      </c>
      <c r="AA61" s="13">
        <f t="shared" si="43"/>
        <v>20.328171575698395</v>
      </c>
      <c r="AB61" s="67">
        <f t="shared" si="44"/>
        <v>39.843216288368851</v>
      </c>
      <c r="AC61" s="19">
        <f t="shared" si="25"/>
        <v>0.74214645309269378</v>
      </c>
    </row>
    <row r="62" spans="1:29" x14ac:dyDescent="0.25">
      <c r="A62" t="str">
        <f>'rockfish release'!A61</f>
        <v>SC</v>
      </c>
      <c r="B62">
        <f>'rockfish release'!B61</f>
        <v>2015</v>
      </c>
      <c r="C62" t="str">
        <f>'rockfish release'!C61</f>
        <v>SKMA</v>
      </c>
      <c r="D62">
        <f>'rockfish release'!D61</f>
        <v>31</v>
      </c>
      <c r="E62">
        <f>[1]logbook_release_forR!$F501</f>
        <v>2</v>
      </c>
      <c r="F62">
        <f>[1]logbook_release_forR!$G501</f>
        <v>1</v>
      </c>
      <c r="G62" s="13"/>
      <c r="H62" s="21"/>
      <c r="I62" s="18">
        <f t="shared" si="47"/>
        <v>1</v>
      </c>
      <c r="J62" s="8">
        <f t="shared" si="46"/>
        <v>0</v>
      </c>
      <c r="K62">
        <f t="shared" si="39"/>
        <v>0</v>
      </c>
      <c r="L62" s="9">
        <f t="shared" si="40"/>
        <v>0</v>
      </c>
      <c r="N62" s="2">
        <f>'rockfish release'!O61</f>
        <v>4.8960317460317455</v>
      </c>
      <c r="O62">
        <f>'rockfish release'!P61</f>
        <v>609.53103933267892</v>
      </c>
      <c r="R62" s="42">
        <f>[1]logbook_release_forR!$N$485</f>
        <v>3.4681829999999997E-2</v>
      </c>
      <c r="S62" s="41">
        <f>[1]logbook_release_forR!$O$485</f>
        <v>4.6642460000000004E-3</v>
      </c>
      <c r="T62" s="18">
        <f t="shared" si="23"/>
        <v>0.16980334069047615</v>
      </c>
      <c r="U62" s="86">
        <f t="shared" si="36"/>
        <v>-1.9980336665551177</v>
      </c>
      <c r="V62" s="13" t="e">
        <f t="shared" si="41"/>
        <v>#NUM!</v>
      </c>
      <c r="W62" s="67" t="e">
        <f t="shared" si="42"/>
        <v>#NUM!</v>
      </c>
      <c r="X62" s="13"/>
      <c r="Y62" s="62">
        <f t="shared" si="38"/>
        <v>1.1698033406904762</v>
      </c>
      <c r="Z62" s="87">
        <f t="shared" si="37"/>
        <v>1.9980336665551177</v>
      </c>
      <c r="AA62" s="13">
        <f t="shared" si="43"/>
        <v>1.4135181875572447</v>
      </c>
      <c r="AB62" s="67">
        <f t="shared" si="44"/>
        <v>2.7704956476121994</v>
      </c>
      <c r="AC62" s="19">
        <f t="shared" si="25"/>
        <v>1.2083383064395388</v>
      </c>
    </row>
    <row r="63" spans="1:29" x14ac:dyDescent="0.25">
      <c r="A63" t="str">
        <f>'rockfish release'!A62</f>
        <v>SC</v>
      </c>
      <c r="B63">
        <f>'rockfish release'!B62</f>
        <v>2016</v>
      </c>
      <c r="C63" t="str">
        <f>'rockfish release'!C62</f>
        <v>SKMA</v>
      </c>
      <c r="D63">
        <f>'rockfish release'!D62</f>
        <v>470</v>
      </c>
      <c r="E63">
        <f>[1]logbook_release_forR!$F502</f>
        <v>11</v>
      </c>
      <c r="F63">
        <f>[1]logbook_release_forR!$G502</f>
        <v>11</v>
      </c>
      <c r="G63" s="13"/>
      <c r="H63" s="21"/>
      <c r="I63" s="18">
        <f t="shared" si="47"/>
        <v>11</v>
      </c>
      <c r="J63" s="8">
        <f t="shared" si="46"/>
        <v>0</v>
      </c>
      <c r="K63">
        <f t="shared" si="39"/>
        <v>0</v>
      </c>
      <c r="L63" s="9">
        <f t="shared" si="40"/>
        <v>0</v>
      </c>
      <c r="N63" s="2">
        <f>'rockfish release'!O62</f>
        <v>61.284898477157412</v>
      </c>
      <c r="O63">
        <f>'rockfish release'!P62</f>
        <v>18619.805243464329</v>
      </c>
      <c r="R63" s="42">
        <f>[1]logbook_release_forR!$N$485</f>
        <v>3.4681829999999997E-2</v>
      </c>
      <c r="S63" s="41">
        <f>[1]logbook_release_forR!$O$485</f>
        <v>4.6642460000000004E-3</v>
      </c>
      <c r="T63" s="18">
        <f t="shared" si="23"/>
        <v>2.1254724305520321</v>
      </c>
      <c r="U63" s="86">
        <f t="shared" si="36"/>
        <v>-46.932748209286515</v>
      </c>
      <c r="V63" s="13" t="e">
        <f t="shared" si="41"/>
        <v>#NUM!</v>
      </c>
      <c r="W63" s="67" t="e">
        <f t="shared" si="42"/>
        <v>#NUM!</v>
      </c>
      <c r="X63" s="13"/>
      <c r="Y63" s="62">
        <f t="shared" si="38"/>
        <v>13.125472430552032</v>
      </c>
      <c r="Z63" s="87">
        <f t="shared" si="37"/>
        <v>46.932748209286515</v>
      </c>
      <c r="AA63" s="13">
        <f t="shared" si="43"/>
        <v>6.8507480036333632</v>
      </c>
      <c r="AB63" s="67">
        <f t="shared" si="44"/>
        <v>13.427466087121392</v>
      </c>
      <c r="AC63" s="19">
        <f t="shared" si="25"/>
        <v>0.5219429654727662</v>
      </c>
    </row>
    <row r="64" spans="1:29" x14ac:dyDescent="0.25">
      <c r="A64" t="str">
        <f>'rockfish release'!A63</f>
        <v>SC</v>
      </c>
      <c r="B64">
        <f>'rockfish release'!B63</f>
        <v>2017</v>
      </c>
      <c r="C64" t="str">
        <f>'rockfish release'!C63</f>
        <v>SKMA</v>
      </c>
      <c r="D64">
        <f>'rockfish release'!D63</f>
        <v>205</v>
      </c>
      <c r="E64">
        <f>[1]logbook_release_forR!$F503</f>
        <v>2</v>
      </c>
      <c r="F64">
        <f>[1]logbook_release_forR!$G503</f>
        <v>2</v>
      </c>
      <c r="G64" s="13"/>
      <c r="H64" s="21"/>
      <c r="I64" s="18">
        <f t="shared" si="47"/>
        <v>2</v>
      </c>
      <c r="J64" s="8">
        <f t="shared" si="46"/>
        <v>0</v>
      </c>
      <c r="K64">
        <f t="shared" si="39"/>
        <v>0</v>
      </c>
      <c r="L64" s="9">
        <f t="shared" si="40"/>
        <v>0</v>
      </c>
      <c r="N64" s="2">
        <f>'rockfish release'!O63</f>
        <v>222.51456310679612</v>
      </c>
      <c r="O64">
        <f>'rockfish release'!P63</f>
        <v>243050.23506657931</v>
      </c>
      <c r="R64" s="42">
        <f>[1]logbook_release_forR!$N$485</f>
        <v>3.4681829999999997E-2</v>
      </c>
      <c r="S64" s="41">
        <f>[1]logbook_release_forR!$O$485</f>
        <v>4.6642460000000004E-3</v>
      </c>
      <c r="T64" s="18">
        <f t="shared" si="23"/>
        <v>7.7172122501941738</v>
      </c>
      <c r="U64" s="86">
        <f t="shared" si="36"/>
        <v>-610.35857822675689</v>
      </c>
      <c r="V64" s="13" t="e">
        <f t="shared" si="41"/>
        <v>#NUM!</v>
      </c>
      <c r="W64" s="67" t="e">
        <f t="shared" si="42"/>
        <v>#NUM!</v>
      </c>
      <c r="X64" s="13"/>
      <c r="Y64" s="62">
        <f t="shared" si="38"/>
        <v>9.7172122501941729</v>
      </c>
      <c r="Z64" s="87">
        <f>ABS(U64+J64)</f>
        <v>610.35857822675689</v>
      </c>
      <c r="AA64" s="13">
        <f t="shared" si="43"/>
        <v>24.705436207983798</v>
      </c>
      <c r="AB64" s="67">
        <f t="shared" si="44"/>
        <v>48.422654967648242</v>
      </c>
      <c r="AC64" s="19">
        <f t="shared" si="25"/>
        <v>2.5424407301065308</v>
      </c>
    </row>
    <row r="65" spans="1:29" x14ac:dyDescent="0.25">
      <c r="A65" t="str">
        <f>'rockfish release'!A64</f>
        <v>SC</v>
      </c>
      <c r="B65">
        <f>'rockfish release'!B64</f>
        <v>2018</v>
      </c>
      <c r="C65" t="str">
        <f>'rockfish release'!C64</f>
        <v>SKMA</v>
      </c>
      <c r="D65">
        <f>'rockfish release'!D64</f>
        <v>160</v>
      </c>
      <c r="E65">
        <f>[1]logbook_release_forR!$F504</f>
        <v>2</v>
      </c>
      <c r="F65">
        <f>[1]logbook_release_forR!$G504</f>
        <v>2</v>
      </c>
      <c r="G65" s="13"/>
      <c r="H65" s="21"/>
      <c r="I65" s="18">
        <f t="shared" si="47"/>
        <v>2</v>
      </c>
      <c r="J65" s="8">
        <f t="shared" si="46"/>
        <v>0</v>
      </c>
      <c r="K65">
        <f t="shared" si="39"/>
        <v>0</v>
      </c>
      <c r="L65" s="9">
        <f t="shared" si="40"/>
        <v>0</v>
      </c>
      <c r="N65" s="2">
        <f>'rockfish release'!O64</f>
        <v>38.711340206185554</v>
      </c>
      <c r="O65">
        <f>'rockfish release'!P64</f>
        <v>2859.6263270141162</v>
      </c>
      <c r="R65" s="42">
        <f>[1]logbook_release_forR!$N$485</f>
        <v>3.4681829999999997E-2</v>
      </c>
      <c r="S65" s="41">
        <f>[1]logbook_release_forR!$O$485</f>
        <v>4.6642460000000004E-3</v>
      </c>
      <c r="T65" s="18">
        <f t="shared" si="23"/>
        <v>1.3425801201030922</v>
      </c>
      <c r="U65" s="86">
        <f t="shared" si="36"/>
        <v>-2.9086690828114321</v>
      </c>
      <c r="V65" s="13" t="e">
        <f t="shared" si="41"/>
        <v>#NUM!</v>
      </c>
      <c r="W65" s="67" t="e">
        <f t="shared" si="42"/>
        <v>#NUM!</v>
      </c>
      <c r="X65" s="13"/>
      <c r="Y65" s="62">
        <f t="shared" si="38"/>
        <v>3.3425801201030922</v>
      </c>
      <c r="Z65" s="87">
        <f t="shared" si="37"/>
        <v>2.9086690828114321</v>
      </c>
      <c r="AA65" s="13">
        <f t="shared" si="43"/>
        <v>1.7054820675725184</v>
      </c>
      <c r="AB65" s="67">
        <f t="shared" si="44"/>
        <v>3.3427448524421361</v>
      </c>
      <c r="AC65" s="19">
        <f t="shared" si="25"/>
        <v>0.51022922601475829</v>
      </c>
    </row>
    <row r="66" spans="1:29" x14ac:dyDescent="0.25">
      <c r="A66" t="str">
        <f>'rockfish release'!A65</f>
        <v>SC</v>
      </c>
      <c r="B66">
        <f>'rockfish release'!B65</f>
        <v>2019</v>
      </c>
      <c r="C66" t="str">
        <f>'rockfish release'!C65</f>
        <v>SKMA</v>
      </c>
      <c r="D66">
        <f>'rockfish release'!D65</f>
        <v>31</v>
      </c>
      <c r="E66">
        <f>[1]logbook_release_forR!$F505</f>
        <v>8</v>
      </c>
      <c r="F66">
        <f>[1]logbook_release_forR!$G505</f>
        <v>8</v>
      </c>
      <c r="G66" s="13"/>
      <c r="H66" s="21"/>
      <c r="I66" s="18">
        <f t="shared" ref="I66" si="48">F66</f>
        <v>8</v>
      </c>
      <c r="J66" s="8">
        <f t="shared" ref="J66" si="49">(E66^2)*H66</f>
        <v>0</v>
      </c>
      <c r="L66" s="9"/>
      <c r="N66" s="2">
        <f>'rockfish release'!O65</f>
        <v>13.151030927835052</v>
      </c>
      <c r="O66">
        <f>'rockfish release'!P65</f>
        <v>327.08862919499239</v>
      </c>
      <c r="R66" s="42">
        <f>[1]logbook_release_forR!$N$485</f>
        <v>3.4681829999999997E-2</v>
      </c>
      <c r="S66" s="41">
        <f>[1]logbook_release_forR!$O$485</f>
        <v>4.6642460000000004E-3</v>
      </c>
      <c r="T66" s="18">
        <f t="shared" ref="T66" si="50">R66*N66</f>
        <v>0.45610181896391749</v>
      </c>
      <c r="U66" s="86">
        <f>(N66^2)*S66+(R66^2)*O66-(S66*O66)</f>
        <v>-0.32551048549078376</v>
      </c>
      <c r="V66" s="13"/>
      <c r="W66" s="67"/>
      <c r="X66" s="13"/>
      <c r="Y66" s="62">
        <f t="shared" ref="Y66" si="51">T66+I66</f>
        <v>8.4561018189639174</v>
      </c>
      <c r="Z66" s="87">
        <f t="shared" si="37"/>
        <v>0.32551048549078376</v>
      </c>
      <c r="AA66" s="13">
        <f t="shared" ref="AA66" si="52">SQRT(Z66)</f>
        <v>0.57053526226762163</v>
      </c>
      <c r="AB66" s="67">
        <f t="shared" ref="AB66" si="53">(1.96*AA66)</f>
        <v>1.1182491140445383</v>
      </c>
      <c r="AC66" s="19">
        <f t="shared" si="25"/>
        <v>6.747024509427281E-2</v>
      </c>
    </row>
    <row r="67" spans="1:29" x14ac:dyDescent="0.25">
      <c r="A67" t="str">
        <f>'rockfish release'!A66</f>
        <v>SC</v>
      </c>
      <c r="B67">
        <f>'rockfish release'!B66</f>
        <v>1999</v>
      </c>
      <c r="C67" t="str">
        <f>'rockfish release'!C66</f>
        <v>CI</v>
      </c>
      <c r="D67">
        <f>'rockfish release'!D66</f>
        <v>621</v>
      </c>
      <c r="E67">
        <f>[1]logbook_release_forR!$F86</f>
        <v>98</v>
      </c>
      <c r="F67" t="str">
        <f>[1]logbook_release_forR!$G86</f>
        <v>NA</v>
      </c>
      <c r="G67" s="39">
        <f>[1]logbook_release_forR!$K$86</f>
        <v>0.26616607799999997</v>
      </c>
      <c r="H67" s="40">
        <f>[1]logbook_release_forR!$L$86</f>
        <v>4.7300000000000002E-2</v>
      </c>
      <c r="I67" s="18">
        <f t="shared" ref="I67:I73" si="54">E67*G67</f>
        <v>26.084275643999998</v>
      </c>
      <c r="J67" s="8">
        <f t="shared" ref="J67:J72" si="55">(E67^2)*H67</f>
        <v>454.26920000000001</v>
      </c>
      <c r="K67">
        <f t="shared" si="39"/>
        <v>21.313591907512915</v>
      </c>
      <c r="L67" s="9">
        <f t="shared" si="40"/>
        <v>41.77464013872531</v>
      </c>
      <c r="N67" s="2">
        <f>'rockfish release'!O66</f>
        <v>1211.5727904993271</v>
      </c>
      <c r="O67">
        <f>'rockfish release'!P66</f>
        <v>419914.10578427842</v>
      </c>
      <c r="P67" s="13">
        <f>IF([2]species_comp_Region2_forR!$D89&gt;49,[2]species_comp_Region2_forR!$J89,[2]species_comp_Region2_forR!$L89)</f>
        <v>0</v>
      </c>
      <c r="Q67" s="13">
        <f>IF([2]species_comp_Region2_forR!$D89&gt;49,[2]species_comp_Region2_forR!$K89,[2]species_comp_Region2_forR!$M89)</f>
        <v>0</v>
      </c>
      <c r="R67" s="42"/>
      <c r="S67" s="41"/>
      <c r="T67" s="18">
        <f t="shared" ref="T67:T81" si="56">N67*P67</f>
        <v>0</v>
      </c>
      <c r="U67" s="86">
        <f>(N67^2)*Q67+(P67^2)*O67-(Q67*O67)</f>
        <v>0</v>
      </c>
      <c r="V67" s="13">
        <f t="shared" si="41"/>
        <v>0</v>
      </c>
      <c r="W67" s="67">
        <f t="shared" si="42"/>
        <v>0</v>
      </c>
      <c r="X67" s="13"/>
      <c r="Y67" s="62">
        <f t="shared" si="38"/>
        <v>26.084275643999998</v>
      </c>
      <c r="Z67" s="87">
        <f t="shared" ref="Z67:Z113" si="57">U67+J67</f>
        <v>454.26920000000001</v>
      </c>
      <c r="AA67" s="13">
        <f t="shared" si="43"/>
        <v>21.313591907512915</v>
      </c>
      <c r="AB67" s="67">
        <f t="shared" si="44"/>
        <v>41.77464013872531</v>
      </c>
      <c r="AC67" s="19">
        <f>AA67/Y67</f>
        <v>0.81710499453395968</v>
      </c>
    </row>
    <row r="68" spans="1:29" x14ac:dyDescent="0.25">
      <c r="A68" t="str">
        <f>'rockfish release'!A67</f>
        <v>SC</v>
      </c>
      <c r="B68">
        <f>'rockfish release'!B67</f>
        <v>2000</v>
      </c>
      <c r="C68" t="str">
        <f>'rockfish release'!C67</f>
        <v>CI</v>
      </c>
      <c r="D68">
        <f>'rockfish release'!D67</f>
        <v>774</v>
      </c>
      <c r="E68">
        <f>[1]logbook_release_forR!$F87</f>
        <v>117</v>
      </c>
      <c r="F68" t="str">
        <f>[1]logbook_release_forR!$G87</f>
        <v>NA</v>
      </c>
      <c r="G68" s="39">
        <f>[1]logbook_release_forR!$K$86</f>
        <v>0.26616607799999997</v>
      </c>
      <c r="H68" s="40">
        <f>[1]logbook_release_forR!$L$86</f>
        <v>4.7300000000000002E-2</v>
      </c>
      <c r="I68" s="18">
        <f t="shared" si="54"/>
        <v>31.141431125999997</v>
      </c>
      <c r="J68" s="8">
        <f t="shared" si="55"/>
        <v>647.48969999999997</v>
      </c>
      <c r="K68">
        <f t="shared" si="39"/>
        <v>25.445818909989907</v>
      </c>
      <c r="L68" s="9">
        <f t="shared" si="40"/>
        <v>49.873805063580214</v>
      </c>
      <c r="N68" s="2">
        <f>'rockfish release'!O67</f>
        <v>1510.0762316368427</v>
      </c>
      <c r="O68">
        <f>'rockfish release'!P67</f>
        <v>652317.73290916253</v>
      </c>
      <c r="P68" s="37">
        <v>1.6675855999999999E-2</v>
      </c>
      <c r="Q68" s="37">
        <v>3.3094100000000002E-4</v>
      </c>
      <c r="R68" s="42"/>
      <c r="S68" s="41"/>
      <c r="T68" s="18">
        <f t="shared" si="56"/>
        <v>25.181813787798632</v>
      </c>
      <c r="U68" s="86">
        <f t="shared" ref="U68:U86" si="58">(N68^2)*Q68+(P68^2)*O68-(Q68*O68)</f>
        <v>720.17531976869054</v>
      </c>
      <c r="V68" s="13">
        <f t="shared" si="41"/>
        <v>26.836082422154888</v>
      </c>
      <c r="W68" s="67">
        <f t="shared" si="42"/>
        <v>52.59872154742358</v>
      </c>
      <c r="X68" s="13"/>
      <c r="Y68" s="62">
        <f t="shared" si="38"/>
        <v>56.323244913798632</v>
      </c>
      <c r="Z68" s="87">
        <f t="shared" si="57"/>
        <v>1367.6650197686904</v>
      </c>
      <c r="AA68" s="13">
        <f t="shared" si="43"/>
        <v>36.981955326465503</v>
      </c>
      <c r="AB68" s="67">
        <f t="shared" si="44"/>
        <v>72.484632439872385</v>
      </c>
      <c r="AC68" s="19">
        <f t="shared" si="25"/>
        <v>0.65660200123528911</v>
      </c>
    </row>
    <row r="69" spans="1:29" x14ac:dyDescent="0.25">
      <c r="A69" t="str">
        <f>'rockfish release'!A68</f>
        <v>SC</v>
      </c>
      <c r="B69">
        <f>'rockfish release'!B68</f>
        <v>2001</v>
      </c>
      <c r="C69" t="str">
        <f>'rockfish release'!C68</f>
        <v>CI</v>
      </c>
      <c r="D69">
        <f>'rockfish release'!D68</f>
        <v>730</v>
      </c>
      <c r="E69">
        <f>[1]logbook_release_forR!$F88</f>
        <v>107</v>
      </c>
      <c r="F69" t="str">
        <f>[1]logbook_release_forR!$G88</f>
        <v>NA</v>
      </c>
      <c r="G69" s="39">
        <f>[1]logbook_release_forR!$K$86</f>
        <v>0.26616607799999997</v>
      </c>
      <c r="H69" s="40">
        <f>[1]logbook_release_forR!$L$86</f>
        <v>4.7300000000000002E-2</v>
      </c>
      <c r="I69" s="18">
        <f t="shared" si="54"/>
        <v>28.479770345999999</v>
      </c>
      <c r="J69" s="8">
        <f>(E69^2)*H69</f>
        <v>541.53769999999997</v>
      </c>
      <c r="K69">
        <f t="shared" si="39"/>
        <v>23.270962592896755</v>
      </c>
      <c r="L69" s="9">
        <f t="shared" si="40"/>
        <v>45.611086682077641</v>
      </c>
      <c r="N69" s="2">
        <f>'rockfish release'!O68</f>
        <v>1424.2321047737664</v>
      </c>
      <c r="O69">
        <f>'rockfish release'!P68</f>
        <v>580260.46756553883</v>
      </c>
      <c r="P69" s="13">
        <f>IF([2]species_comp_Region2_forR!$D91&gt;49,[2]species_comp_Region2_forR!$J91,[2]species_comp_Region2_forR!$L91)</f>
        <v>0</v>
      </c>
      <c r="Q69" s="13">
        <f>IF([2]species_comp_Region2_forR!$D91&gt;49,[2]species_comp_Region2_forR!$K91,[2]species_comp_Region2_forR!$M91)</f>
        <v>0</v>
      </c>
      <c r="R69" s="42"/>
      <c r="S69" s="41"/>
      <c r="T69" s="18">
        <f t="shared" si="56"/>
        <v>0</v>
      </c>
      <c r="U69" s="86">
        <f t="shared" si="58"/>
        <v>0</v>
      </c>
      <c r="V69" s="13">
        <f t="shared" si="41"/>
        <v>0</v>
      </c>
      <c r="W69" s="67">
        <f t="shared" si="42"/>
        <v>0</v>
      </c>
      <c r="X69" s="13"/>
      <c r="Y69" s="62">
        <f t="shared" si="38"/>
        <v>28.479770345999999</v>
      </c>
      <c r="Z69" s="87">
        <f t="shared" si="57"/>
        <v>541.53769999999997</v>
      </c>
      <c r="AA69" s="13">
        <f t="shared" si="43"/>
        <v>23.270962592896755</v>
      </c>
      <c r="AB69" s="67">
        <f t="shared" si="44"/>
        <v>45.611086682077641</v>
      </c>
      <c r="AC69" s="19">
        <f t="shared" si="25"/>
        <v>0.81710499453395968</v>
      </c>
    </row>
    <row r="70" spans="1:29" x14ac:dyDescent="0.25">
      <c r="A70" t="str">
        <f>'rockfish release'!A69</f>
        <v>SC</v>
      </c>
      <c r="B70">
        <f>'rockfish release'!B69</f>
        <v>2002</v>
      </c>
      <c r="C70" t="str">
        <f>'rockfish release'!C69</f>
        <v>CI</v>
      </c>
      <c r="D70">
        <f>'rockfish release'!D69</f>
        <v>1636</v>
      </c>
      <c r="E70">
        <f>[1]logbook_release_forR!$F89</f>
        <v>135</v>
      </c>
      <c r="F70" t="str">
        <f>[1]logbook_release_forR!$G89</f>
        <v>NA</v>
      </c>
      <c r="G70" s="39">
        <f>[1]logbook_release_forR!$K$86</f>
        <v>0.26616607799999997</v>
      </c>
      <c r="H70" s="40">
        <f>[1]logbook_release_forR!$L$86</f>
        <v>4.7300000000000002E-2</v>
      </c>
      <c r="I70" s="18">
        <f t="shared" si="54"/>
        <v>35.932420529999995</v>
      </c>
      <c r="J70" s="8">
        <f t="shared" si="55"/>
        <v>862.04250000000002</v>
      </c>
      <c r="K70">
        <f t="shared" si="39"/>
        <v>29.360560280757586</v>
      </c>
      <c r="L70" s="9">
        <f t="shared" si="40"/>
        <v>57.546698150284868</v>
      </c>
      <c r="N70" s="2">
        <f>'rockfish release'!O69</f>
        <v>3191.8407169998382</v>
      </c>
      <c r="O70">
        <f>'rockfish release'!P69</f>
        <v>2914364.4593681637</v>
      </c>
      <c r="P70" s="37">
        <v>1.6675855999999999E-2</v>
      </c>
      <c r="Q70" s="37">
        <v>3.3094100000000002E-4</v>
      </c>
      <c r="T70" s="18">
        <f t="shared" si="56"/>
        <v>53.226676171626053</v>
      </c>
      <c r="U70" s="86">
        <f t="shared" si="58"/>
        <v>3217.5322707963951</v>
      </c>
      <c r="V70" s="13">
        <f t="shared" si="41"/>
        <v>56.723295662332553</v>
      </c>
      <c r="W70" s="67">
        <f t="shared" si="42"/>
        <v>111.17765949817181</v>
      </c>
      <c r="X70" s="13"/>
      <c r="Y70" s="62">
        <f t="shared" si="38"/>
        <v>89.159096701626055</v>
      </c>
      <c r="Z70" s="87">
        <f t="shared" si="57"/>
        <v>4079.5747707963951</v>
      </c>
      <c r="AA70" s="13">
        <f t="shared" si="43"/>
        <v>63.871548993244204</v>
      </c>
      <c r="AB70" s="67">
        <f t="shared" si="44"/>
        <v>125.18823602675863</v>
      </c>
      <c r="AC70" s="19">
        <f t="shared" si="25"/>
        <v>0.71637725544699615</v>
      </c>
    </row>
    <row r="71" spans="1:29" x14ac:dyDescent="0.25">
      <c r="A71" t="str">
        <f>'rockfish release'!A70</f>
        <v>SC</v>
      </c>
      <c r="B71">
        <f>'rockfish release'!B70</f>
        <v>2003</v>
      </c>
      <c r="C71" t="str">
        <f>'rockfish release'!C70</f>
        <v>CI</v>
      </c>
      <c r="D71">
        <f>'rockfish release'!D70</f>
        <v>3266</v>
      </c>
      <c r="E71">
        <f>[1]logbook_release_forR!$F90</f>
        <v>337</v>
      </c>
      <c r="F71" t="str">
        <f>[1]logbook_release_forR!$G90</f>
        <v>NA</v>
      </c>
      <c r="G71" s="39">
        <f>[1]logbook_release_forR!$K$86</f>
        <v>0.26616607799999997</v>
      </c>
      <c r="H71" s="40">
        <f>[1]logbook_release_forR!$L$86</f>
        <v>4.7300000000000002E-2</v>
      </c>
      <c r="I71" s="18">
        <f t="shared" si="54"/>
        <v>89.697968285999991</v>
      </c>
      <c r="J71" s="8">
        <f t="shared" si="55"/>
        <v>5371.8137000000006</v>
      </c>
      <c r="K71">
        <f t="shared" si="39"/>
        <v>73.292657886039308</v>
      </c>
      <c r="L71" s="9">
        <f t="shared" si="40"/>
        <v>143.65360945663704</v>
      </c>
      <c r="N71" s="2">
        <f>'rockfish release'!O70</f>
        <v>6371.9754167001647</v>
      </c>
      <c r="O71">
        <f>'rockfish release'!P70</f>
        <v>11614743.524052385</v>
      </c>
      <c r="P71" s="37">
        <v>1.6675855999999999E-2</v>
      </c>
      <c r="Q71" s="37">
        <v>3.3094100000000002E-4</v>
      </c>
      <c r="T71" s="18">
        <f t="shared" si="56"/>
        <v>106.25814448443194</v>
      </c>
      <c r="U71" s="86">
        <f t="shared" si="58"/>
        <v>12822.971397943824</v>
      </c>
      <c r="V71" s="13">
        <f t="shared" si="41"/>
        <v>113.2385596779817</v>
      </c>
      <c r="W71" s="67">
        <f t="shared" si="42"/>
        <v>221.94757696884412</v>
      </c>
      <c r="X71" s="13"/>
      <c r="Y71" s="62">
        <f t="shared" si="38"/>
        <v>195.95611277043193</v>
      </c>
      <c r="Z71" s="87">
        <f t="shared" si="57"/>
        <v>18194.785097943823</v>
      </c>
      <c r="AA71" s="13">
        <f t="shared" si="43"/>
        <v>134.88804653468677</v>
      </c>
      <c r="AB71" s="67">
        <f t="shared" si="44"/>
        <v>264.38057120798607</v>
      </c>
      <c r="AC71" s="19">
        <f t="shared" si="25"/>
        <v>0.68835845244956395</v>
      </c>
    </row>
    <row r="72" spans="1:29" x14ac:dyDescent="0.25">
      <c r="A72" t="str">
        <f>'rockfish release'!A71</f>
        <v>SC</v>
      </c>
      <c r="B72">
        <f>'rockfish release'!B71</f>
        <v>2004</v>
      </c>
      <c r="C72" t="str">
        <f>'rockfish release'!C71</f>
        <v>CI</v>
      </c>
      <c r="D72">
        <f>'rockfish release'!D71</f>
        <v>3521</v>
      </c>
      <c r="E72">
        <f>[1]logbook_release_forR!$F91</f>
        <v>140</v>
      </c>
      <c r="F72" t="str">
        <f>[1]logbook_release_forR!$G91</f>
        <v>NA</v>
      </c>
      <c r="G72" s="39">
        <f>[1]logbook_release_forR!$K$86</f>
        <v>0.26616607799999997</v>
      </c>
      <c r="H72" s="40">
        <f>[1]logbook_release_forR!$L$86</f>
        <v>4.7300000000000002E-2</v>
      </c>
      <c r="I72" s="18">
        <f t="shared" si="54"/>
        <v>37.263250919999997</v>
      </c>
      <c r="J72" s="8">
        <f t="shared" si="55"/>
        <v>927.08</v>
      </c>
      <c r="K72">
        <f t="shared" si="39"/>
        <v>30.447988439304165</v>
      </c>
      <c r="L72" s="9">
        <f t="shared" si="40"/>
        <v>59.678057341036165</v>
      </c>
      <c r="N72" s="2">
        <f>'rockfish release'!O71</f>
        <v>6869.481151929358</v>
      </c>
      <c r="O72">
        <f>'rockfish release'!P71</f>
        <v>13499239.841013664</v>
      </c>
      <c r="P72" s="37">
        <v>1.6675855999999999E-2</v>
      </c>
      <c r="Q72" s="37">
        <v>3.3094100000000002E-4</v>
      </c>
      <c r="T72" s="18">
        <f>N72*P72</f>
        <v>114.5544784842881</v>
      </c>
      <c r="U72" s="86">
        <f t="shared" si="58"/>
        <v>14903.503122289112</v>
      </c>
      <c r="V72" s="13">
        <f t="shared" si="41"/>
        <v>122.079904662025</v>
      </c>
      <c r="W72" s="67">
        <f t="shared" si="42"/>
        <v>239.276613137569</v>
      </c>
      <c r="X72" s="13"/>
      <c r="Y72" s="62">
        <f t="shared" si="38"/>
        <v>151.81772940428809</v>
      </c>
      <c r="Z72" s="87">
        <f t="shared" si="57"/>
        <v>15830.583122289112</v>
      </c>
      <c r="AA72" s="13">
        <f t="shared" si="43"/>
        <v>125.81964521603577</v>
      </c>
      <c r="AB72" s="67">
        <f t="shared" si="44"/>
        <v>246.60650462343011</v>
      </c>
      <c r="AC72" s="19">
        <f t="shared" si="25"/>
        <v>0.8287546237829716</v>
      </c>
    </row>
    <row r="73" spans="1:29" x14ac:dyDescent="0.25">
      <c r="A73" t="str">
        <f>'rockfish release'!A72</f>
        <v>SC</v>
      </c>
      <c r="B73">
        <f>'rockfish release'!B72</f>
        <v>2005</v>
      </c>
      <c r="C73" t="str">
        <f>'rockfish release'!C72</f>
        <v>CI</v>
      </c>
      <c r="D73">
        <f>'rockfish release'!D72</f>
        <v>2204</v>
      </c>
      <c r="E73">
        <f>[1]logbook_release_forR!$F92</f>
        <v>103</v>
      </c>
      <c r="F73" t="str">
        <f>[1]logbook_release_forR!$G92</f>
        <v>NA</v>
      </c>
      <c r="G73" s="39">
        <f>[1]logbook_release_forR!$K$86</f>
        <v>0.26616607799999997</v>
      </c>
      <c r="H73" s="40">
        <f>[1]logbook_release_forR!$L$86</f>
        <v>4.7300000000000002E-2</v>
      </c>
      <c r="I73" s="18">
        <f t="shared" si="54"/>
        <v>27.415106033999997</v>
      </c>
      <c r="J73" s="8">
        <f>(E73^2)*H73</f>
        <v>501.8057</v>
      </c>
      <c r="K73">
        <f t="shared" si="39"/>
        <v>22.401020066059491</v>
      </c>
      <c r="L73" s="9">
        <f t="shared" si="40"/>
        <v>43.9059993294766</v>
      </c>
      <c r="N73" s="2">
        <f>'rockfish release'!O72</f>
        <v>4300.0103546868231</v>
      </c>
      <c r="O73">
        <f>'rockfish release'!P72</f>
        <v>5289327.3248523967</v>
      </c>
      <c r="P73" s="37">
        <v>1.6675855999999999E-2</v>
      </c>
      <c r="Q73" s="37">
        <v>3.3094100000000002E-4</v>
      </c>
      <c r="T73" s="18">
        <f t="shared" si="56"/>
        <v>71.70635347326639</v>
      </c>
      <c r="U73" s="86">
        <f t="shared" si="58"/>
        <v>5839.5515028368809</v>
      </c>
      <c r="V73" s="13">
        <f t="shared" si="41"/>
        <v>76.416958215025033</v>
      </c>
      <c r="W73" s="67">
        <f t="shared" si="42"/>
        <v>149.77723810144906</v>
      </c>
      <c r="X73" s="13"/>
      <c r="Y73" s="62">
        <f t="shared" si="38"/>
        <v>99.121459507266394</v>
      </c>
      <c r="Z73" s="87">
        <f t="shared" si="57"/>
        <v>6341.3572028368808</v>
      </c>
      <c r="AA73" s="13">
        <f t="shared" si="43"/>
        <v>79.632639054830278</v>
      </c>
      <c r="AB73" s="67">
        <f t="shared" si="44"/>
        <v>156.07997254746735</v>
      </c>
      <c r="AC73" s="19">
        <f t="shared" si="25"/>
        <v>0.80338444823840161</v>
      </c>
    </row>
    <row r="74" spans="1:29" x14ac:dyDescent="0.25">
      <c r="A74" t="str">
        <f>'rockfish release'!A73</f>
        <v>SC</v>
      </c>
      <c r="B74">
        <f>'rockfish release'!B73</f>
        <v>2006</v>
      </c>
      <c r="C74" t="str">
        <f>'rockfish release'!C73</f>
        <v>CI</v>
      </c>
      <c r="D74">
        <f>'rockfish release'!D73</f>
        <v>1504</v>
      </c>
      <c r="E74">
        <f>[1]logbook_release_forR!$F93</f>
        <v>105</v>
      </c>
      <c r="F74">
        <f>[1]logbook_release_forR!$G93</f>
        <v>10</v>
      </c>
      <c r="G74" s="39"/>
      <c r="H74" s="40"/>
      <c r="I74" s="18">
        <f>F74</f>
        <v>10</v>
      </c>
      <c r="J74" s="8">
        <f t="shared" si="46"/>
        <v>0</v>
      </c>
      <c r="K74">
        <f t="shared" si="39"/>
        <v>0</v>
      </c>
      <c r="L74" s="9">
        <f t="shared" si="40"/>
        <v>0</v>
      </c>
      <c r="N74" s="2">
        <f>'rockfish release'!O73</f>
        <v>2934.3083364106087</v>
      </c>
      <c r="O74">
        <f>'rockfish release'!P73</f>
        <v>2463048.3426547754</v>
      </c>
      <c r="P74" s="37">
        <v>1.6675855999999999E-2</v>
      </c>
      <c r="Q74" s="37">
        <v>3.3094100000000002E-4</v>
      </c>
      <c r="T74" s="18">
        <f t="shared" si="56"/>
        <v>48.932103277582868</v>
      </c>
      <c r="U74" s="86">
        <f t="shared" si="58"/>
        <v>2719.2678326654604</v>
      </c>
      <c r="V74" s="13">
        <f t="shared" si="41"/>
        <v>52.14659943529837</v>
      </c>
      <c r="W74" s="67">
        <f t="shared" si="42"/>
        <v>102.20733489318481</v>
      </c>
      <c r="X74" s="13"/>
      <c r="Y74" s="62">
        <f t="shared" si="38"/>
        <v>58.932103277582868</v>
      </c>
      <c r="Z74" s="87">
        <f t="shared" si="57"/>
        <v>2719.2678326654604</v>
      </c>
      <c r="AA74" s="13">
        <f t="shared" si="43"/>
        <v>52.14659943529837</v>
      </c>
      <c r="AB74" s="67">
        <f t="shared" si="44"/>
        <v>102.20733489318481</v>
      </c>
      <c r="AC74" s="19">
        <f t="shared" si="25"/>
        <v>0.88485895691990968</v>
      </c>
    </row>
    <row r="75" spans="1:29" x14ac:dyDescent="0.25">
      <c r="A75" t="str">
        <f>'rockfish release'!A74</f>
        <v>SC</v>
      </c>
      <c r="B75">
        <f>'rockfish release'!B74</f>
        <v>2007</v>
      </c>
      <c r="C75" t="str">
        <f>'rockfish release'!C74</f>
        <v>CI</v>
      </c>
      <c r="D75">
        <f>'rockfish release'!D74</f>
        <v>1262</v>
      </c>
      <c r="E75">
        <f>[1]logbook_release_forR!$F94</f>
        <v>36</v>
      </c>
      <c r="F75">
        <f>[1]logbook_release_forR!$G94</f>
        <v>3</v>
      </c>
      <c r="G75" s="39"/>
      <c r="H75" s="40"/>
      <c r="I75" s="18">
        <f>F75</f>
        <v>3</v>
      </c>
      <c r="J75" s="8">
        <f t="shared" si="46"/>
        <v>0</v>
      </c>
      <c r="K75">
        <f t="shared" si="39"/>
        <v>0</v>
      </c>
      <c r="L75" s="9">
        <f t="shared" si="40"/>
        <v>0</v>
      </c>
      <c r="N75" s="2">
        <f>'rockfish release'!O74</f>
        <v>2462.1656386636892</v>
      </c>
      <c r="O75">
        <f>'rockfish release'!P74</f>
        <v>1734187.1872873898</v>
      </c>
      <c r="P75" s="37">
        <v>1.6675855999999999E-2</v>
      </c>
      <c r="Q75" s="37">
        <v>3.3094100000000002E-4</v>
      </c>
      <c r="T75" s="18">
        <f t="shared" si="56"/>
        <v>41.05871963850371</v>
      </c>
      <c r="U75" s="86">
        <f t="shared" si="58"/>
        <v>1914.5866333782128</v>
      </c>
      <c r="V75" s="13">
        <f t="shared" si="41"/>
        <v>43.755989685735742</v>
      </c>
      <c r="W75" s="67">
        <f t="shared" si="42"/>
        <v>85.761739784042049</v>
      </c>
      <c r="X75" s="13"/>
      <c r="Y75" s="62">
        <f t="shared" si="38"/>
        <v>44.05871963850371</v>
      </c>
      <c r="Z75" s="87">
        <f t="shared" si="57"/>
        <v>1914.5866333782128</v>
      </c>
      <c r="AA75" s="13">
        <f t="shared" si="43"/>
        <v>43.755989685735742</v>
      </c>
      <c r="AB75" s="67">
        <f t="shared" si="44"/>
        <v>85.761739784042049</v>
      </c>
      <c r="AC75" s="19">
        <f t="shared" si="25"/>
        <v>0.99312894348152125</v>
      </c>
    </row>
    <row r="76" spans="1:29" x14ac:dyDescent="0.25">
      <c r="A76" t="str">
        <f>'rockfish release'!A75</f>
        <v>SC</v>
      </c>
      <c r="B76">
        <f>'rockfish release'!B75</f>
        <v>2008</v>
      </c>
      <c r="C76" t="str">
        <f>'rockfish release'!C75</f>
        <v>CI</v>
      </c>
      <c r="D76">
        <f>'rockfish release'!D75</f>
        <v>737</v>
      </c>
      <c r="E76">
        <f>[1]logbook_release_forR!$F95</f>
        <v>48</v>
      </c>
      <c r="F76">
        <f>[1]logbook_release_forR!$G95</f>
        <v>12</v>
      </c>
      <c r="G76" s="39"/>
      <c r="H76" s="40"/>
      <c r="I76" s="18">
        <f>F76</f>
        <v>12</v>
      </c>
      <c r="J76" s="8">
        <f t="shared" si="46"/>
        <v>0</v>
      </c>
      <c r="K76">
        <f t="shared" si="39"/>
        <v>0</v>
      </c>
      <c r="L76" s="9">
        <f t="shared" si="40"/>
        <v>0</v>
      </c>
      <c r="N76" s="2">
        <f>'rockfish release'!O75</f>
        <v>1437.8891249565286</v>
      </c>
      <c r="O76">
        <f>'rockfish release'!P75</f>
        <v>591442.10528636922</v>
      </c>
      <c r="P76" s="37">
        <v>1.6675855999999999E-2</v>
      </c>
      <c r="Q76" s="37">
        <v>3.3094100000000002E-4</v>
      </c>
      <c r="T76" s="18">
        <f t="shared" si="56"/>
        <v>23.978031991741076</v>
      </c>
      <c r="U76" s="86">
        <f t="shared" si="58"/>
        <v>652.9670830803434</v>
      </c>
      <c r="V76" s="13">
        <f t="shared" si="41"/>
        <v>25.553220600940762</v>
      </c>
      <c r="W76" s="67">
        <f t="shared" si="42"/>
        <v>50.084312377843894</v>
      </c>
      <c r="X76" s="13"/>
      <c r="Y76" s="62">
        <f t="shared" si="38"/>
        <v>35.978031991741076</v>
      </c>
      <c r="Z76" s="87">
        <f t="shared" si="57"/>
        <v>652.9670830803434</v>
      </c>
      <c r="AA76" s="13">
        <f t="shared" si="43"/>
        <v>25.553220600940762</v>
      </c>
      <c r="AB76" s="67">
        <f t="shared" si="44"/>
        <v>50.084312377843894</v>
      </c>
      <c r="AC76" s="19">
        <f t="shared" si="25"/>
        <v>0.71024509086007326</v>
      </c>
    </row>
    <row r="77" spans="1:29" x14ac:dyDescent="0.25">
      <c r="A77" t="str">
        <f>'rockfish release'!A76</f>
        <v>SC</v>
      </c>
      <c r="B77">
        <f>'rockfish release'!B76</f>
        <v>2009</v>
      </c>
      <c r="C77" t="str">
        <f>'rockfish release'!C76</f>
        <v>CI</v>
      </c>
      <c r="D77">
        <f>'rockfish release'!D76</f>
        <v>605</v>
      </c>
      <c r="E77">
        <f>[1]logbook_release_forR!$F96</f>
        <v>67</v>
      </c>
      <c r="F77">
        <f>[1]logbook_release_forR!$G96</f>
        <v>1</v>
      </c>
      <c r="G77" s="39"/>
      <c r="H77" s="40"/>
      <c r="I77" s="18">
        <f>F77</f>
        <v>1</v>
      </c>
      <c r="J77" s="8">
        <f t="shared" si="46"/>
        <v>0</v>
      </c>
      <c r="K77">
        <f t="shared" si="39"/>
        <v>0</v>
      </c>
      <c r="L77" s="9">
        <f t="shared" si="40"/>
        <v>0</v>
      </c>
      <c r="N77" s="2">
        <f>'rockfish release'!O76</f>
        <v>1180.3567443672994</v>
      </c>
      <c r="O77">
        <f>'rockfish release'!P76</f>
        <v>398554.77132797218</v>
      </c>
      <c r="P77" s="13">
        <f>IF([2]species_comp_Region2_forR!$D99&gt;49,[2]species_comp_Region2_forR!$J99,[2]species_comp_Region2_forR!$L99)</f>
        <v>0</v>
      </c>
      <c r="Q77" s="13">
        <f>IF([2]species_comp_Region2_forR!$D99&gt;49,[2]species_comp_Region2_forR!$K99,[2]species_comp_Region2_forR!$M99)</f>
        <v>0</v>
      </c>
      <c r="T77" s="18">
        <f t="shared" si="56"/>
        <v>0</v>
      </c>
      <c r="U77" s="86">
        <f t="shared" si="58"/>
        <v>0</v>
      </c>
      <c r="V77" s="13">
        <f t="shared" si="41"/>
        <v>0</v>
      </c>
      <c r="W77" s="67">
        <f t="shared" si="42"/>
        <v>0</v>
      </c>
      <c r="X77" s="13"/>
      <c r="Y77" s="62">
        <f t="shared" si="38"/>
        <v>1</v>
      </c>
      <c r="Z77" s="87">
        <f t="shared" si="57"/>
        <v>0</v>
      </c>
      <c r="AA77" s="13">
        <f t="shared" si="43"/>
        <v>0</v>
      </c>
      <c r="AB77" s="67">
        <f t="shared" si="44"/>
        <v>0</v>
      </c>
      <c r="AC77" s="19">
        <f t="shared" si="25"/>
        <v>0</v>
      </c>
    </row>
    <row r="78" spans="1:29" x14ac:dyDescent="0.25">
      <c r="A78" t="str">
        <f>'rockfish release'!A77</f>
        <v>SC</v>
      </c>
      <c r="B78">
        <f>'rockfish release'!B77</f>
        <v>2010</v>
      </c>
      <c r="C78" t="str">
        <f>'rockfish release'!C77</f>
        <v>CI</v>
      </c>
      <c r="D78">
        <f>'rockfish release'!D77</f>
        <v>690</v>
      </c>
      <c r="E78">
        <f>[1]logbook_release_forR!$F97</f>
        <v>144</v>
      </c>
      <c r="F78">
        <f>[1]logbook_release_forR!$G97</f>
        <v>18</v>
      </c>
      <c r="G78" s="13"/>
      <c r="H78" s="13"/>
      <c r="I78" s="18">
        <f>F78</f>
        <v>18</v>
      </c>
      <c r="J78" s="8">
        <f t="shared" si="46"/>
        <v>0</v>
      </c>
      <c r="K78">
        <f t="shared" si="39"/>
        <v>0</v>
      </c>
      <c r="L78" s="9">
        <f t="shared" si="40"/>
        <v>0</v>
      </c>
      <c r="N78" s="2">
        <f>'rockfish release'!O77</f>
        <v>1346.1919894436969</v>
      </c>
      <c r="O78">
        <f>'rockfish release'!P77</f>
        <v>518412.47627688694</v>
      </c>
      <c r="P78" s="13">
        <f>IF([2]species_comp_Region2_forR!$D100&gt;49,[2]species_comp_Region2_forR!$J100,[2]species_comp_Region2_forR!$L100)</f>
        <v>0</v>
      </c>
      <c r="Q78" s="13">
        <f>IF([2]species_comp_Region2_forR!$D100&gt;49,[2]species_comp_Region2_forR!$K100,[2]species_comp_Region2_forR!$M100)</f>
        <v>0</v>
      </c>
      <c r="T78" s="18">
        <f t="shared" si="56"/>
        <v>0</v>
      </c>
      <c r="U78" s="86">
        <f t="shared" si="58"/>
        <v>0</v>
      </c>
      <c r="V78" s="13">
        <f t="shared" si="41"/>
        <v>0</v>
      </c>
      <c r="W78" s="67">
        <f t="shared" si="42"/>
        <v>0</v>
      </c>
      <c r="X78" s="13"/>
      <c r="Y78" s="62">
        <f t="shared" si="38"/>
        <v>18</v>
      </c>
      <c r="Z78" s="87">
        <f t="shared" si="57"/>
        <v>0</v>
      </c>
      <c r="AA78" s="13">
        <f t="shared" si="43"/>
        <v>0</v>
      </c>
      <c r="AB78" s="67">
        <f t="shared" si="44"/>
        <v>0</v>
      </c>
      <c r="AC78" s="19">
        <f t="shared" si="25"/>
        <v>0</v>
      </c>
    </row>
    <row r="79" spans="1:29" x14ac:dyDescent="0.25">
      <c r="A79" t="str">
        <f>'rockfish release'!A78</f>
        <v>SC</v>
      </c>
      <c r="B79">
        <f>'rockfish release'!B78</f>
        <v>2011</v>
      </c>
      <c r="C79" t="str">
        <f>'rockfish release'!C78</f>
        <v>CI</v>
      </c>
      <c r="D79">
        <f>'rockfish release'!D78</f>
        <v>862</v>
      </c>
      <c r="E79">
        <f>[1]logbook_release_forR!$F98</f>
        <v>222</v>
      </c>
      <c r="F79">
        <f>[1]logbook_release_forR!$G98</f>
        <v>42</v>
      </c>
      <c r="G79" s="13"/>
      <c r="H79" s="13"/>
      <c r="I79" s="18">
        <f t="shared" ref="I79:I86" si="59">F79</f>
        <v>42</v>
      </c>
      <c r="J79" s="8">
        <f t="shared" si="46"/>
        <v>0</v>
      </c>
      <c r="K79">
        <f t="shared" si="39"/>
        <v>0</v>
      </c>
      <c r="L79" s="9">
        <f t="shared" si="40"/>
        <v>0</v>
      </c>
      <c r="N79" s="2">
        <f>'rockfish release'!O78</f>
        <v>3933.1255813953494</v>
      </c>
      <c r="O79">
        <f>'rockfish release'!P78</f>
        <v>11556848.970422491</v>
      </c>
      <c r="P79" s="13">
        <f>IF([2]species_comp_Region2_forR!$D101&gt;49,[2]species_comp_Region2_forR!$J101,[2]species_comp_Region2_forR!$L101)</f>
        <v>0.02</v>
      </c>
      <c r="Q79" s="13">
        <f>IF([2]species_comp_Region2_forR!$D101&gt;49,[2]species_comp_Region2_forR!$K101,[2]species_comp_Region2_forR!$M101)</f>
        <v>1.3154400000000001E-4</v>
      </c>
      <c r="T79" s="18">
        <f t="shared" si="56"/>
        <v>78.662511627906994</v>
      </c>
      <c r="U79" s="86">
        <f t="shared" si="58"/>
        <v>5137.4223085166432</v>
      </c>
      <c r="V79" s="13">
        <f t="shared" si="41"/>
        <v>71.675813971776023</v>
      </c>
      <c r="W79" s="67">
        <f t="shared" si="42"/>
        <v>140.484595384681</v>
      </c>
      <c r="X79" s="13"/>
      <c r="Y79" s="62">
        <f t="shared" si="38"/>
        <v>120.66251162790699</v>
      </c>
      <c r="Z79" s="87">
        <f t="shared" si="57"/>
        <v>5137.4223085166432</v>
      </c>
      <c r="AA79" s="13">
        <f t="shared" si="43"/>
        <v>71.675813971776023</v>
      </c>
      <c r="AB79" s="67">
        <f t="shared" si="44"/>
        <v>140.484595384681</v>
      </c>
      <c r="AC79" s="19">
        <f t="shared" si="25"/>
        <v>0.59401891279046393</v>
      </c>
    </row>
    <row r="80" spans="1:29" x14ac:dyDescent="0.25">
      <c r="A80" t="str">
        <f>'rockfish release'!A79</f>
        <v>SC</v>
      </c>
      <c r="B80">
        <f>'rockfish release'!B79</f>
        <v>2012</v>
      </c>
      <c r="C80" t="str">
        <f>'rockfish release'!C79</f>
        <v>CI</v>
      </c>
      <c r="D80">
        <f>'rockfish release'!D79</f>
        <v>344</v>
      </c>
      <c r="E80">
        <f>[1]logbook_release_forR!$F99</f>
        <v>46</v>
      </c>
      <c r="F80">
        <f>[1]logbook_release_forR!$G99</f>
        <v>33</v>
      </c>
      <c r="G80" s="13"/>
      <c r="H80" s="13"/>
      <c r="I80" s="18">
        <f t="shared" si="59"/>
        <v>33</v>
      </c>
      <c r="J80" s="8">
        <f t="shared" si="46"/>
        <v>0</v>
      </c>
      <c r="K80">
        <f t="shared" si="39"/>
        <v>0</v>
      </c>
      <c r="L80" s="9">
        <f t="shared" si="40"/>
        <v>0</v>
      </c>
      <c r="N80" s="2">
        <f>'rockfish release'!O79</f>
        <v>547.43630769230765</v>
      </c>
      <c r="O80">
        <f>'rockfish release'!P79</f>
        <v>207052.59868229774</v>
      </c>
      <c r="P80" s="13">
        <f>IF([2]species_comp_Region2_forR!$D102&gt;49,[2]species_comp_Region2_forR!$J102,[2]species_comp_Region2_forR!$L102)</f>
        <v>1.5873016E-2</v>
      </c>
      <c r="Q80" s="13">
        <f>IF([2]species_comp_Region2_forR!$D102&gt;49,[2]species_comp_Region2_forR!$K102,[2]species_comp_Region2_forR!$M102)</f>
        <v>2.5195300000000002E-4</v>
      </c>
      <c r="T80" s="18">
        <f t="shared" si="56"/>
        <v>8.6894652709809233</v>
      </c>
      <c r="U80" s="86">
        <f t="shared" si="58"/>
        <v>75.506840327598582</v>
      </c>
      <c r="V80" s="13">
        <f t="shared" si="41"/>
        <v>8.6894672061984668</v>
      </c>
      <c r="W80" s="67">
        <f t="shared" si="42"/>
        <v>17.031355724148995</v>
      </c>
      <c r="X80" s="13"/>
      <c r="Y80" s="62">
        <f t="shared" si="38"/>
        <v>41.689465270980925</v>
      </c>
      <c r="Z80" s="87">
        <f t="shared" si="57"/>
        <v>75.506840327598582</v>
      </c>
      <c r="AA80" s="13">
        <f t="shared" si="43"/>
        <v>8.6894672061984668</v>
      </c>
      <c r="AB80" s="67">
        <f t="shared" si="44"/>
        <v>17.031355724148995</v>
      </c>
      <c r="AC80" s="19">
        <f t="shared" si="25"/>
        <v>0.2084331653024824</v>
      </c>
    </row>
    <row r="81" spans="1:29" x14ac:dyDescent="0.25">
      <c r="A81" t="str">
        <f>'rockfish release'!A80</f>
        <v>SC</v>
      </c>
      <c r="B81">
        <f>'rockfish release'!B80</f>
        <v>2013</v>
      </c>
      <c r="C81" t="str">
        <f>'rockfish release'!C80</f>
        <v>CI</v>
      </c>
      <c r="D81">
        <f>'rockfish release'!D80</f>
        <v>564</v>
      </c>
      <c r="E81">
        <f>[1]logbook_release_forR!$F100</f>
        <v>104</v>
      </c>
      <c r="F81">
        <f>[1]logbook_release_forR!$G100</f>
        <v>51</v>
      </c>
      <c r="G81" s="13"/>
      <c r="H81" s="13"/>
      <c r="I81" s="18">
        <f t="shared" si="59"/>
        <v>51</v>
      </c>
      <c r="J81" s="8">
        <f t="shared" si="46"/>
        <v>0</v>
      </c>
      <c r="K81">
        <f t="shared" si="39"/>
        <v>0</v>
      </c>
      <c r="L81" s="9">
        <f t="shared" si="40"/>
        <v>0</v>
      </c>
      <c r="N81" s="2">
        <f>'rockfish release'!O80</f>
        <v>834.85890200102631</v>
      </c>
      <c r="O81">
        <f>'rockfish release'!P80</f>
        <v>376691.77400375862</v>
      </c>
      <c r="P81" s="13">
        <f>IF([2]species_comp_Region2_forR!$D103&gt;49,[2]species_comp_Region2_forR!$J103,[2]species_comp_Region2_forR!$L103)</f>
        <v>5.1282051000000002E-2</v>
      </c>
      <c r="Q81" s="13">
        <f>IF([2]species_comp_Region2_forR!$D103&gt;49,[2]species_comp_Region2_forR!$K103,[2]species_comp_Region2_forR!$M103)</f>
        <v>6.3184700000000005E-4</v>
      </c>
      <c r="T81" s="18">
        <f t="shared" si="56"/>
        <v>42.813276790220634</v>
      </c>
      <c r="U81" s="86">
        <f t="shared" si="58"/>
        <v>1193.0214781997845</v>
      </c>
      <c r="V81" s="13">
        <f t="shared" si="41"/>
        <v>34.540142996226642</v>
      </c>
      <c r="W81" s="67">
        <f t="shared" si="42"/>
        <v>67.698680272604221</v>
      </c>
      <c r="X81" s="13"/>
      <c r="Y81" s="62">
        <f t="shared" si="38"/>
        <v>93.813276790220641</v>
      </c>
      <c r="Z81" s="87">
        <f t="shared" si="57"/>
        <v>1193.0214781997845</v>
      </c>
      <c r="AA81" s="13">
        <f t="shared" si="43"/>
        <v>34.540142996226642</v>
      </c>
      <c r="AB81" s="67">
        <f t="shared" si="44"/>
        <v>67.698680272604221</v>
      </c>
      <c r="AC81" s="19">
        <f t="shared" si="25"/>
        <v>0.36817968818489455</v>
      </c>
    </row>
    <row r="82" spans="1:29" x14ac:dyDescent="0.25">
      <c r="A82" t="str">
        <f>'rockfish release'!A81</f>
        <v>SC</v>
      </c>
      <c r="B82">
        <f>'rockfish release'!B81</f>
        <v>2014</v>
      </c>
      <c r="C82" t="str">
        <f>'rockfish release'!C81</f>
        <v>CI</v>
      </c>
      <c r="D82">
        <f>'rockfish release'!D81</f>
        <v>351</v>
      </c>
      <c r="E82">
        <f>[1]logbook_release_forR!$F101</f>
        <v>64</v>
      </c>
      <c r="F82">
        <f>[1]logbook_release_forR!$G101</f>
        <v>4</v>
      </c>
      <c r="G82" s="13"/>
      <c r="H82" s="13"/>
      <c r="I82" s="18">
        <f t="shared" si="59"/>
        <v>4</v>
      </c>
      <c r="J82" s="8">
        <f t="shared" si="46"/>
        <v>0</v>
      </c>
      <c r="K82">
        <f t="shared" si="39"/>
        <v>0</v>
      </c>
      <c r="L82" s="9">
        <f t="shared" si="40"/>
        <v>0</v>
      </c>
      <c r="N82" s="2">
        <f>'rockfish release'!O81</f>
        <v>720.52342487883675</v>
      </c>
      <c r="O82">
        <f>'rockfish release'!P81</f>
        <v>414487.87274656334</v>
      </c>
      <c r="P82" s="13">
        <f>IF([2]species_comp_Region2_forR!$D104&gt;49,[2]species_comp_Region2_forR!$J104,[2]species_comp_Region2_forR!$L104)</f>
        <v>3.3057850999999999E-2</v>
      </c>
      <c r="Q82" s="13">
        <f>IF([2]species_comp_Region2_forR!$D104&gt;49,[2]species_comp_Region2_forR!$K104,[2]species_comp_Region2_forR!$M104)</f>
        <v>2.6637500000000001E-4</v>
      </c>
      <c r="T82" s="18">
        <f t="shared" ref="T82:T87" si="60">N82*P82</f>
        <v>23.818956021654277</v>
      </c>
      <c r="U82" s="86">
        <f t="shared" si="58"/>
        <v>480.84170529841538</v>
      </c>
      <c r="V82" s="13">
        <f t="shared" si="41"/>
        <v>21.928103093938958</v>
      </c>
      <c r="W82" s="67">
        <f t="shared" si="42"/>
        <v>42.979082064120355</v>
      </c>
      <c r="X82" s="13"/>
      <c r="Y82" s="62">
        <f t="shared" si="38"/>
        <v>27.818956021654277</v>
      </c>
      <c r="Z82" s="87">
        <f t="shared" si="57"/>
        <v>480.84170529841538</v>
      </c>
      <c r="AA82" s="13">
        <f t="shared" si="43"/>
        <v>21.928103093938958</v>
      </c>
      <c r="AB82" s="67">
        <f t="shared" si="44"/>
        <v>42.979082064120355</v>
      </c>
      <c r="AC82" s="19">
        <f t="shared" si="25"/>
        <v>0.78824320642622681</v>
      </c>
    </row>
    <row r="83" spans="1:29" x14ac:dyDescent="0.25">
      <c r="A83" t="str">
        <f>'rockfish release'!A82</f>
        <v>SC</v>
      </c>
      <c r="B83">
        <f>'rockfish release'!B82</f>
        <v>2015</v>
      </c>
      <c r="C83" t="str">
        <f>'rockfish release'!C82</f>
        <v>CI</v>
      </c>
      <c r="D83">
        <f>'rockfish release'!D82</f>
        <v>609</v>
      </c>
      <c r="E83">
        <f>[1]logbook_release_forR!$F102</f>
        <v>123</v>
      </c>
      <c r="F83">
        <f>[1]logbook_release_forR!$G102</f>
        <v>15</v>
      </c>
      <c r="G83" s="13"/>
      <c r="H83" s="13"/>
      <c r="I83" s="18">
        <f t="shared" si="59"/>
        <v>15</v>
      </c>
      <c r="J83" s="8">
        <f t="shared" si="46"/>
        <v>0</v>
      </c>
      <c r="K83">
        <f t="shared" si="39"/>
        <v>0</v>
      </c>
      <c r="L83" s="9">
        <f t="shared" si="40"/>
        <v>0</v>
      </c>
      <c r="N83" s="2">
        <f>'rockfish release'!O82</f>
        <v>1152.6606776180697</v>
      </c>
      <c r="O83">
        <f>'rockfish release'!P82</f>
        <v>990408.27553210699</v>
      </c>
      <c r="P83" s="13">
        <f>IF([2]species_comp_Region2_forR!$D105&gt;49,[2]species_comp_Region2_forR!$J105,[2]species_comp_Region2_forR!$L105)</f>
        <v>2.5316456000000001E-2</v>
      </c>
      <c r="Q83" s="13">
        <f>IF([2]species_comp_Region2_forR!$D105&gt;49,[2]species_comp_Region2_forR!$K105,[2]species_comp_Region2_forR!$M105)</f>
        <v>1.57169E-4</v>
      </c>
      <c r="T83" s="18">
        <f t="shared" si="60"/>
        <v>29.18128332784805</v>
      </c>
      <c r="U83" s="86">
        <f t="shared" si="58"/>
        <v>687.9328298799021</v>
      </c>
      <c r="V83" s="13">
        <f t="shared" si="41"/>
        <v>26.228473647543847</v>
      </c>
      <c r="W83" s="67">
        <f t="shared" si="42"/>
        <v>51.407808349185942</v>
      </c>
      <c r="X83" s="13"/>
      <c r="Y83" s="62">
        <f t="shared" si="38"/>
        <v>44.18128332784805</v>
      </c>
      <c r="Z83" s="87">
        <f t="shared" si="57"/>
        <v>687.9328298799021</v>
      </c>
      <c r="AA83" s="13">
        <f t="shared" si="43"/>
        <v>26.228473647543847</v>
      </c>
      <c r="AB83" s="67">
        <f t="shared" si="44"/>
        <v>51.407808349185942</v>
      </c>
      <c r="AC83" s="19">
        <f t="shared" si="25"/>
        <v>0.59365576714725465</v>
      </c>
    </row>
    <row r="84" spans="1:29" x14ac:dyDescent="0.25">
      <c r="A84" t="str">
        <f>'rockfish release'!A83</f>
        <v>SC</v>
      </c>
      <c r="B84">
        <f>'rockfish release'!B83</f>
        <v>2016</v>
      </c>
      <c r="C84" t="str">
        <f>'rockfish release'!C83</f>
        <v>CI</v>
      </c>
      <c r="D84">
        <f>'rockfish release'!D83</f>
        <v>441</v>
      </c>
      <c r="E84">
        <f>[1]logbook_release_forR!$F103</f>
        <v>86</v>
      </c>
      <c r="F84">
        <f>[1]logbook_release_forR!$G103</f>
        <v>25</v>
      </c>
      <c r="G84" s="13"/>
      <c r="H84" s="13"/>
      <c r="I84" s="18">
        <f t="shared" si="59"/>
        <v>25</v>
      </c>
      <c r="J84" s="8">
        <f t="shared" si="46"/>
        <v>0</v>
      </c>
      <c r="K84">
        <f t="shared" si="39"/>
        <v>0</v>
      </c>
      <c r="L84" s="9">
        <f t="shared" si="40"/>
        <v>0</v>
      </c>
      <c r="N84" s="2">
        <f>'rockfish release'!O83</f>
        <v>588.20060043668127</v>
      </c>
      <c r="O84">
        <f>'rockfish release'!P83</f>
        <v>143523.43263146057</v>
      </c>
      <c r="P84" s="13">
        <f>IF([2]species_comp_Region2_forR!$D106&gt;49,[2]species_comp_Region2_forR!$J106,[2]species_comp_Region2_forR!$L106)</f>
        <v>0</v>
      </c>
      <c r="Q84" s="13">
        <f>IF([2]species_comp_Region2_forR!$D106&gt;49,[2]species_comp_Region2_forR!$K106,[2]species_comp_Region2_forR!$M106)</f>
        <v>0</v>
      </c>
      <c r="T84" s="18">
        <f t="shared" si="60"/>
        <v>0</v>
      </c>
      <c r="U84" s="86">
        <f t="shared" si="58"/>
        <v>0</v>
      </c>
      <c r="V84" s="13">
        <f t="shared" si="41"/>
        <v>0</v>
      </c>
      <c r="W84" s="67">
        <f t="shared" si="42"/>
        <v>0</v>
      </c>
      <c r="X84" s="13"/>
      <c r="Y84" s="62">
        <f t="shared" si="38"/>
        <v>25</v>
      </c>
      <c r="Z84" s="87">
        <f t="shared" si="57"/>
        <v>0</v>
      </c>
      <c r="AA84" s="13">
        <f t="shared" si="43"/>
        <v>0</v>
      </c>
      <c r="AB84" s="67">
        <f t="shared" si="44"/>
        <v>0</v>
      </c>
      <c r="AC84" s="19">
        <f t="shared" si="25"/>
        <v>0</v>
      </c>
    </row>
    <row r="85" spans="1:29" x14ac:dyDescent="0.25">
      <c r="A85" t="str">
        <f>'rockfish release'!A84</f>
        <v>SC</v>
      </c>
      <c r="B85">
        <f>'rockfish release'!B84</f>
        <v>2017</v>
      </c>
      <c r="C85" t="str">
        <f>'rockfish release'!C84</f>
        <v>CI</v>
      </c>
      <c r="D85">
        <f>'rockfish release'!D84</f>
        <v>256</v>
      </c>
      <c r="E85">
        <f>[1]logbook_release_forR!$F104</f>
        <v>28</v>
      </c>
      <c r="F85">
        <f>[1]logbook_release_forR!$G104</f>
        <v>9</v>
      </c>
      <c r="G85" s="13"/>
      <c r="H85" s="13"/>
      <c r="I85" s="18">
        <f t="shared" si="59"/>
        <v>9</v>
      </c>
      <c r="J85" s="8">
        <f t="shared" si="46"/>
        <v>0</v>
      </c>
      <c r="K85">
        <f t="shared" si="39"/>
        <v>0</v>
      </c>
      <c r="L85" s="9">
        <f t="shared" si="40"/>
        <v>0</v>
      </c>
      <c r="N85" s="2">
        <f>'rockfish release'!O84</f>
        <v>415.61685144124169</v>
      </c>
      <c r="O85">
        <f>'rockfish release'!P84</f>
        <v>116443.01477531147</v>
      </c>
      <c r="P85" s="13">
        <f>IF([2]species_comp_Region2_forR!$D107&gt;49,[2]species_comp_Region2_forR!$J107,[2]species_comp_Region2_forR!$L107)</f>
        <v>3.7037037000000002E-2</v>
      </c>
      <c r="Q85" s="13">
        <f>IF([2]species_comp_Region2_forR!$D107&gt;49,[2]species_comp_Region2_forR!$K107,[2]species_comp_Region2_forR!$M107)</f>
        <v>4.4581599999999997E-4</v>
      </c>
      <c r="T85" s="18">
        <f t="shared" si="60"/>
        <v>15.393216704652772</v>
      </c>
      <c r="U85" s="86">
        <f t="shared" si="58"/>
        <v>184.82670977372416</v>
      </c>
      <c r="V85" s="13">
        <f t="shared" si="41"/>
        <v>13.595098740859669</v>
      </c>
      <c r="W85" s="67">
        <f t="shared" si="42"/>
        <v>26.64639353208495</v>
      </c>
      <c r="X85" s="13"/>
      <c r="Y85" s="62">
        <f t="shared" si="38"/>
        <v>24.393216704652772</v>
      </c>
      <c r="Z85" s="87">
        <f t="shared" si="57"/>
        <v>184.82670977372416</v>
      </c>
      <c r="AA85" s="13">
        <f t="shared" si="43"/>
        <v>13.595098740859669</v>
      </c>
      <c r="AB85" s="67">
        <f t="shared" si="44"/>
        <v>26.64639353208495</v>
      </c>
      <c r="AC85" s="19">
        <f t="shared" si="25"/>
        <v>0.55733111813279357</v>
      </c>
    </row>
    <row r="86" spans="1:29" x14ac:dyDescent="0.25">
      <c r="A86" t="str">
        <f>'rockfish release'!A85</f>
        <v>SC</v>
      </c>
      <c r="B86">
        <f>'rockfish release'!B85</f>
        <v>2018</v>
      </c>
      <c r="C86" t="str">
        <f>'rockfish release'!C85</f>
        <v>CI</v>
      </c>
      <c r="D86">
        <f>'rockfish release'!D85</f>
        <v>378</v>
      </c>
      <c r="E86">
        <f>[1]logbook_release_forR!$F105</f>
        <v>36</v>
      </c>
      <c r="F86">
        <f>[1]logbook_release_forR!$G105</f>
        <v>15</v>
      </c>
      <c r="G86" s="13"/>
      <c r="H86" s="13"/>
      <c r="I86" s="18">
        <f t="shared" si="59"/>
        <v>15</v>
      </c>
      <c r="J86" s="8">
        <f t="shared" si="46"/>
        <v>0</v>
      </c>
      <c r="K86">
        <f t="shared" si="39"/>
        <v>0</v>
      </c>
      <c r="L86" s="9">
        <f t="shared" si="40"/>
        <v>0</v>
      </c>
      <c r="N86" s="2">
        <f>'rockfish release'!O85</f>
        <v>1080.4914054600606</v>
      </c>
      <c r="O86">
        <f>'rockfish release'!P85</f>
        <v>1139629.6871772241</v>
      </c>
      <c r="P86" s="13">
        <f>IF([2]species_comp_Region2_forR!$D108&gt;49,[2]species_comp_Region2_forR!$J108,[2]species_comp_Region2_forR!$L108)</f>
        <v>1.7543860000000001E-2</v>
      </c>
      <c r="Q86" s="13">
        <f>IF([2]species_comp_Region2_forR!$D108&gt;49,[2]species_comp_Region2_forR!$K108,[2]species_comp_Region2_forR!$M108)</f>
        <v>1.01389E-4</v>
      </c>
      <c r="T86" s="18">
        <f t="shared" si="60"/>
        <v>18.955989948594539</v>
      </c>
      <c r="U86" s="86">
        <f t="shared" si="58"/>
        <v>353.5850871798105</v>
      </c>
      <c r="V86" s="13">
        <f t="shared" si="41"/>
        <v>18.803858305672549</v>
      </c>
      <c r="W86" s="67">
        <f t="shared" si="42"/>
        <v>36.855562279118196</v>
      </c>
      <c r="X86" s="13"/>
      <c r="Y86" s="62">
        <f t="shared" si="38"/>
        <v>33.955989948594535</v>
      </c>
      <c r="Z86" s="87">
        <f t="shared" si="57"/>
        <v>353.5850871798105</v>
      </c>
      <c r="AA86" s="13">
        <f t="shared" si="43"/>
        <v>18.803858305672549</v>
      </c>
      <c r="AB86" s="67">
        <f t="shared" si="44"/>
        <v>36.855562279118196</v>
      </c>
      <c r="AC86" s="19">
        <f t="shared" si="25"/>
        <v>0.55377146518594889</v>
      </c>
    </row>
    <row r="87" spans="1:29" x14ac:dyDescent="0.25">
      <c r="A87" t="str">
        <f>'rockfish release'!A86</f>
        <v>SC</v>
      </c>
      <c r="B87">
        <f>'rockfish release'!B86</f>
        <v>2019</v>
      </c>
      <c r="C87" t="str">
        <f>'rockfish release'!C86</f>
        <v>CI</v>
      </c>
      <c r="D87">
        <f>'rockfish release'!D86</f>
        <v>348</v>
      </c>
      <c r="E87">
        <f>[1]logbook_release_forR!$F106</f>
        <v>42</v>
      </c>
      <c r="F87">
        <f>[1]logbook_release_forR!$G106</f>
        <v>23</v>
      </c>
      <c r="G87" s="13"/>
      <c r="H87" s="13"/>
      <c r="I87" s="18">
        <f t="shared" ref="I87" si="61">F87</f>
        <v>23</v>
      </c>
      <c r="J87" s="8">
        <f t="shared" ref="J87" si="62">(E87^2)*H87</f>
        <v>0</v>
      </c>
      <c r="L87" s="9"/>
      <c r="N87" s="2">
        <f>'rockfish release'!O86</f>
        <v>547.29113924050637</v>
      </c>
      <c r="O87">
        <f>'rockfish release'!P86</f>
        <v>271302.84405913076</v>
      </c>
      <c r="P87" s="13">
        <f>IF([2]species_comp_Region2_forR!$D109&gt;49,[2]species_comp_Region2_forR!$J109,[2]species_comp_Region2_forR!$L109)</f>
        <v>8.7719300000000007E-3</v>
      </c>
      <c r="Q87" s="13">
        <f>IF([2]species_comp_Region2_forR!$D109&gt;49,[2]species_comp_Region2_forR!$K109,[2]species_comp_Region2_forR!$M109)</f>
        <v>3.8303899999999998E-5</v>
      </c>
      <c r="T87" s="18">
        <f t="shared" si="60"/>
        <v>4.8007995630379758</v>
      </c>
      <c r="U87" s="86">
        <f t="shared" ref="U87" si="63">(N87^2)*Q87+(P87^2)*O87-(Q87*O87)</f>
        <v>21.956991611389725</v>
      </c>
      <c r="V87" s="13">
        <f t="shared" ref="V87" si="64">SQRT(U87)</f>
        <v>4.6858288073071686</v>
      </c>
      <c r="W87" s="67">
        <f t="shared" ref="W87" si="65">(1.96*V87)</f>
        <v>9.1842244623220495</v>
      </c>
      <c r="X87" s="13"/>
      <c r="Y87" s="62">
        <f t="shared" ref="Y87" si="66">T87+I87</f>
        <v>27.800799563037977</v>
      </c>
      <c r="Z87" s="87">
        <f t="shared" ref="Z87" si="67">U87+J87</f>
        <v>21.956991611389725</v>
      </c>
      <c r="AA87" s="13">
        <f t="shared" ref="AA87" si="68">SQRT(Z87)</f>
        <v>4.6858288073071686</v>
      </c>
      <c r="AB87" s="67">
        <f t="shared" ref="AB87" si="69">(1.96*AA87)</f>
        <v>9.1842244623220495</v>
      </c>
      <c r="AC87" s="19">
        <f t="shared" si="25"/>
        <v>0.16855014535398913</v>
      </c>
    </row>
    <row r="88" spans="1:29" x14ac:dyDescent="0.25">
      <c r="A88" t="str">
        <f>'rockfish release'!A87</f>
        <v>SC</v>
      </c>
      <c r="B88">
        <f>'rockfish release'!B87</f>
        <v>1999</v>
      </c>
      <c r="C88" t="str">
        <f>'rockfish release'!C87</f>
        <v>EASTSIDE</v>
      </c>
      <c r="D88">
        <f>'rockfish release'!D87</f>
        <v>434</v>
      </c>
      <c r="E88">
        <f>[1]logbook_release_forR!$F107</f>
        <v>133</v>
      </c>
      <c r="F88" t="str">
        <f>[1]logbook_release_forR!$G107</f>
        <v>NA</v>
      </c>
      <c r="G88" s="39">
        <f>[1]logbook_release_forR!$K$107</f>
        <v>0.16064281</v>
      </c>
      <c r="H88" s="40">
        <f>[1]logbook_release_forR!$L$107</f>
        <v>9.1499999999999998E-2</v>
      </c>
      <c r="I88" s="18">
        <f t="shared" ref="I88:I94" si="70">E88*G88</f>
        <v>21.365493730000001</v>
      </c>
      <c r="J88" s="8">
        <f t="shared" si="46"/>
        <v>1618.5435</v>
      </c>
      <c r="K88">
        <f t="shared" si="39"/>
        <v>40.231126009596103</v>
      </c>
      <c r="L88" s="9">
        <f t="shared" si="40"/>
        <v>78.853006978808367</v>
      </c>
      <c r="N88" s="2">
        <f>'rockfish release'!O87</f>
        <v>162.859496047015</v>
      </c>
      <c r="O88">
        <f>'rockfish release'!P87</f>
        <v>70201.723372615947</v>
      </c>
      <c r="P88" s="13"/>
      <c r="Q88" s="13"/>
      <c r="R88" s="38">
        <f>[1]logbook_release_forR!$N$107</f>
        <v>3.1793780000000001E-3</v>
      </c>
      <c r="S88" s="41">
        <f>[1]logbook_release_forR!$O$107</f>
        <v>2.1999999999999999E-5</v>
      </c>
      <c r="T88" s="18">
        <f>N88*R88</f>
        <v>0.5177918988229665</v>
      </c>
      <c r="U88" s="88">
        <f>(N88^2)*S88+(R88^2)*O88-(S88*O88)</f>
        <v>-0.25129695204678071</v>
      </c>
      <c r="V88" s="13" t="e">
        <f t="shared" si="41"/>
        <v>#NUM!</v>
      </c>
      <c r="W88" s="67" t="e">
        <f t="shared" si="42"/>
        <v>#NUM!</v>
      </c>
      <c r="X88" s="13"/>
      <c r="Y88" s="62">
        <f t="shared" si="38"/>
        <v>21.883285628822968</v>
      </c>
      <c r="Z88" s="87">
        <f>ABS(U88+J88)</f>
        <v>1618.2922030479533</v>
      </c>
      <c r="AA88" s="13">
        <f t="shared" si="43"/>
        <v>40.228002722580612</v>
      </c>
      <c r="AB88" s="67">
        <f t="shared" si="44"/>
        <v>78.846885336257998</v>
      </c>
      <c r="AC88" s="19">
        <f>AA88/Y88</f>
        <v>1.838298115050667</v>
      </c>
    </row>
    <row r="89" spans="1:29" x14ac:dyDescent="0.25">
      <c r="A89" t="str">
        <f>'rockfish release'!A88</f>
        <v>SC</v>
      </c>
      <c r="B89">
        <f>'rockfish release'!B88</f>
        <v>2000</v>
      </c>
      <c r="C89" t="str">
        <f>'rockfish release'!C88</f>
        <v>EASTSIDE</v>
      </c>
      <c r="D89">
        <f>'rockfish release'!D88</f>
        <v>1194</v>
      </c>
      <c r="E89">
        <f>[1]logbook_release_forR!$F108</f>
        <v>159</v>
      </c>
      <c r="F89" t="str">
        <f>[1]logbook_release_forR!$G108</f>
        <v>NA</v>
      </c>
      <c r="G89" s="39">
        <f>[1]logbook_release_forR!$K$107</f>
        <v>0.16064281</v>
      </c>
      <c r="H89" s="40">
        <f>[1]logbook_release_forR!$L$107</f>
        <v>9.1499999999999998E-2</v>
      </c>
      <c r="I89" s="18">
        <f t="shared" si="70"/>
        <v>25.542206789999998</v>
      </c>
      <c r="J89" s="8">
        <f>(E89^2)*H89</f>
        <v>2313.2114999999999</v>
      </c>
      <c r="K89">
        <f t="shared" si="39"/>
        <v>48.095857409968275</v>
      </c>
      <c r="L89" s="9">
        <f t="shared" si="40"/>
        <v>94.267880523537812</v>
      </c>
      <c r="N89" s="2">
        <f>'rockfish release'!O88</f>
        <v>448.05124027681086</v>
      </c>
      <c r="O89">
        <f>'rockfish release'!P88</f>
        <v>531345.45277051278</v>
      </c>
      <c r="P89" s="13"/>
      <c r="Q89" s="13"/>
      <c r="R89" s="38">
        <f>[1]logbook_release_forR!$N$107</f>
        <v>3.1793780000000001E-3</v>
      </c>
      <c r="S89" s="41">
        <f>[1]logbook_release_forR!$O$107</f>
        <v>2.1999999999999999E-5</v>
      </c>
      <c r="T89" s="18">
        <f t="shared" ref="T89:T107" si="71">N89*R89</f>
        <v>1.4245242562088063</v>
      </c>
      <c r="U89" s="88">
        <f t="shared" ref="U89:U91" si="72">(N89^2)*S89+(R89^2)*O89-(S89*O89)</f>
        <v>-1.9020258527902705</v>
      </c>
      <c r="V89" s="13" t="e">
        <f t="shared" si="41"/>
        <v>#NUM!</v>
      </c>
      <c r="W89" s="67" t="e">
        <f t="shared" si="42"/>
        <v>#NUM!</v>
      </c>
      <c r="X89" s="13"/>
      <c r="Y89" s="62">
        <f t="shared" si="38"/>
        <v>26.966731046208803</v>
      </c>
      <c r="Z89" s="87">
        <f t="shared" ref="Z89:Z107" si="73">ABS(U89+J89)</f>
        <v>2311.3094741472096</v>
      </c>
      <c r="AA89" s="13">
        <f t="shared" si="43"/>
        <v>48.076080062201513</v>
      </c>
      <c r="AB89" s="67">
        <f t="shared" si="44"/>
        <v>94.229116921914965</v>
      </c>
      <c r="AC89" s="19">
        <f t="shared" ref="AC89:AC108" si="74">AA89/Y89</f>
        <v>1.7827922850500795</v>
      </c>
    </row>
    <row r="90" spans="1:29" x14ac:dyDescent="0.25">
      <c r="A90" t="str">
        <f>'rockfish release'!A89</f>
        <v>SC</v>
      </c>
      <c r="B90">
        <f>'rockfish release'!B89</f>
        <v>2001</v>
      </c>
      <c r="C90" t="str">
        <f>'rockfish release'!C89</f>
        <v>EASTSIDE</v>
      </c>
      <c r="D90">
        <f>'rockfish release'!D89</f>
        <v>548</v>
      </c>
      <c r="E90">
        <f>[1]logbook_release_forR!$F109</f>
        <v>163</v>
      </c>
      <c r="F90" t="str">
        <f>[1]logbook_release_forR!$G109</f>
        <v>NA</v>
      </c>
      <c r="G90" s="39">
        <f>[1]logbook_release_forR!$K$107</f>
        <v>0.16064281</v>
      </c>
      <c r="H90" s="40">
        <f>[1]logbook_release_forR!$L$107</f>
        <v>9.1499999999999998E-2</v>
      </c>
      <c r="I90" s="18">
        <f t="shared" si="70"/>
        <v>26.18477803</v>
      </c>
      <c r="J90" s="8">
        <f t="shared" si="46"/>
        <v>2431.0634999999997</v>
      </c>
      <c r="K90">
        <f t="shared" si="39"/>
        <v>49.305816086948603</v>
      </c>
      <c r="L90" s="9">
        <f t="shared" si="40"/>
        <v>96.639399530419254</v>
      </c>
      <c r="N90" s="2">
        <f>'rockfish release'!O89</f>
        <v>205.63825768148433</v>
      </c>
      <c r="O90">
        <f>'rockfish release'!P89</f>
        <v>111925.60011727823</v>
      </c>
      <c r="P90" s="13"/>
      <c r="Q90" s="13"/>
      <c r="R90" s="38">
        <f>[1]logbook_release_forR!$N$107</f>
        <v>3.1793780000000001E-3</v>
      </c>
      <c r="S90" s="41">
        <f>[1]logbook_release_forR!$O$107</f>
        <v>2.1999999999999999E-5</v>
      </c>
      <c r="T90" s="18">
        <f t="shared" si="71"/>
        <v>0.65380175243084226</v>
      </c>
      <c r="U90" s="88">
        <f t="shared" si="72"/>
        <v>-0.40065344288186466</v>
      </c>
      <c r="V90" s="13" t="e">
        <f t="shared" si="41"/>
        <v>#NUM!</v>
      </c>
      <c r="W90" s="67" t="e">
        <f t="shared" si="42"/>
        <v>#NUM!</v>
      </c>
      <c r="X90" s="13"/>
      <c r="Y90" s="62">
        <f t="shared" si="38"/>
        <v>26.838579782430841</v>
      </c>
      <c r="Z90" s="87">
        <f t="shared" si="73"/>
        <v>2430.662846557118</v>
      </c>
      <c r="AA90" s="13">
        <f t="shared" si="43"/>
        <v>49.301752976513093</v>
      </c>
      <c r="AB90" s="67">
        <f t="shared" si="44"/>
        <v>96.631435833965654</v>
      </c>
      <c r="AC90" s="19">
        <f t="shared" si="74"/>
        <v>1.8369732443438445</v>
      </c>
    </row>
    <row r="91" spans="1:29" x14ac:dyDescent="0.25">
      <c r="A91" t="str">
        <f>'rockfish release'!A90</f>
        <v>SC</v>
      </c>
      <c r="B91">
        <f>'rockfish release'!B90</f>
        <v>2002</v>
      </c>
      <c r="C91" t="str">
        <f>'rockfish release'!C90</f>
        <v>EASTSIDE</v>
      </c>
      <c r="D91">
        <f>'rockfish release'!D90</f>
        <v>736</v>
      </c>
      <c r="E91">
        <f>[1]logbook_release_forR!$F110</f>
        <v>41</v>
      </c>
      <c r="F91" t="str">
        <f>[1]logbook_release_forR!$G110</f>
        <v>NA</v>
      </c>
      <c r="G91" s="39">
        <f>[1]logbook_release_forR!$K$107</f>
        <v>0.16064281</v>
      </c>
      <c r="H91" s="40">
        <f>[1]logbook_release_forR!$L$107</f>
        <v>9.1499999999999998E-2</v>
      </c>
      <c r="I91" s="18">
        <f t="shared" si="70"/>
        <v>6.5863552099999998</v>
      </c>
      <c r="J91" s="8">
        <f t="shared" si="46"/>
        <v>153.8115</v>
      </c>
      <c r="K91">
        <f t="shared" si="39"/>
        <v>12.402076439048422</v>
      </c>
      <c r="L91" s="9">
        <f t="shared" si="40"/>
        <v>24.308069820534907</v>
      </c>
      <c r="N91" s="2">
        <f>'rockfish release'!O90</f>
        <v>276.18568914885498</v>
      </c>
      <c r="O91">
        <f>'rockfish release'!P90</f>
        <v>201894.24676703988</v>
      </c>
      <c r="P91" s="13"/>
      <c r="Q91" s="13"/>
      <c r="R91" s="38">
        <f>[1]logbook_release_forR!$N$107</f>
        <v>3.1793780000000001E-3</v>
      </c>
      <c r="S91" s="41">
        <f>[1]logbook_release_forR!$O$107</f>
        <v>2.1999999999999999E-5</v>
      </c>
      <c r="T91" s="18">
        <f t="shared" si="71"/>
        <v>0.87809870399470824</v>
      </c>
      <c r="U91" s="88">
        <f t="shared" si="72"/>
        <v>-0.72270887965306585</v>
      </c>
      <c r="V91" s="13" t="e">
        <f t="shared" si="41"/>
        <v>#NUM!</v>
      </c>
      <c r="W91" s="67" t="e">
        <f t="shared" si="42"/>
        <v>#NUM!</v>
      </c>
      <c r="X91" s="13"/>
      <c r="Y91" s="62">
        <f t="shared" si="38"/>
        <v>7.4644539139947081</v>
      </c>
      <c r="Z91" s="87">
        <f t="shared" si="73"/>
        <v>153.08879112034694</v>
      </c>
      <c r="AA91" s="13">
        <f t="shared" si="43"/>
        <v>12.372905524586654</v>
      </c>
      <c r="AB91" s="67">
        <f t="shared" si="44"/>
        <v>24.250894828189843</v>
      </c>
      <c r="AC91" s="19">
        <f t="shared" si="74"/>
        <v>1.6575767855421213</v>
      </c>
    </row>
    <row r="92" spans="1:29" x14ac:dyDescent="0.25">
      <c r="A92" t="str">
        <f>'rockfish release'!A91</f>
        <v>SC</v>
      </c>
      <c r="B92">
        <f>'rockfish release'!B91</f>
        <v>2003</v>
      </c>
      <c r="C92" t="str">
        <f>'rockfish release'!C91</f>
        <v>EASTSIDE</v>
      </c>
      <c r="D92">
        <f>'rockfish release'!D91</f>
        <v>878</v>
      </c>
      <c r="E92">
        <f>[1]logbook_release_forR!$F111</f>
        <v>44</v>
      </c>
      <c r="F92" t="str">
        <f>[1]logbook_release_forR!$G111</f>
        <v>NA</v>
      </c>
      <c r="G92" s="39">
        <f>[1]logbook_release_forR!$K$107</f>
        <v>0.16064281</v>
      </c>
      <c r="H92" s="40">
        <f>[1]logbook_release_forR!$L$107</f>
        <v>9.1499999999999998E-2</v>
      </c>
      <c r="I92" s="18">
        <f t="shared" si="70"/>
        <v>7.0682836399999998</v>
      </c>
      <c r="J92" s="8">
        <f t="shared" si="46"/>
        <v>177.14400000000001</v>
      </c>
      <c r="K92">
        <f t="shared" si="39"/>
        <v>13.309545446783673</v>
      </c>
      <c r="L92" s="9">
        <f t="shared" si="40"/>
        <v>26.086709075696</v>
      </c>
      <c r="N92" s="2">
        <f>'rockfish release'!O91</f>
        <v>329.47151504442195</v>
      </c>
      <c r="O92">
        <f>'rockfish release'!P91</f>
        <v>287314.36917526205</v>
      </c>
      <c r="P92" s="13"/>
      <c r="Q92" s="13"/>
      <c r="R92" s="38">
        <f>[1]logbook_release_forR!$N$107</f>
        <v>3.1793780000000001E-3</v>
      </c>
      <c r="S92" s="41">
        <f>[1]logbook_release_forR!$O$107</f>
        <v>2.1999999999999999E-5</v>
      </c>
      <c r="T92" s="18">
        <f t="shared" si="71"/>
        <v>1.0475144865589041</v>
      </c>
      <c r="U92" s="86">
        <f t="shared" ref="U92:U107" si="75">(N92^2)*S92+(R92^2)*O92-(S92*O92)</f>
        <v>-1.0284822335451516</v>
      </c>
      <c r="V92" s="13" t="e">
        <f t="shared" si="41"/>
        <v>#NUM!</v>
      </c>
      <c r="W92" s="67" t="e">
        <f t="shared" si="42"/>
        <v>#NUM!</v>
      </c>
      <c r="X92" s="13"/>
      <c r="Y92" s="62">
        <f t="shared" si="38"/>
        <v>8.1157981265589036</v>
      </c>
      <c r="Z92" s="87">
        <f t="shared" si="73"/>
        <v>176.11551776645484</v>
      </c>
      <c r="AA92" s="13">
        <f t="shared" si="43"/>
        <v>13.270852186896471</v>
      </c>
      <c r="AB92" s="67">
        <f t="shared" si="44"/>
        <v>26.010870286317083</v>
      </c>
      <c r="AC92" s="19">
        <f t="shared" si="74"/>
        <v>1.6351875662687669</v>
      </c>
    </row>
    <row r="93" spans="1:29" x14ac:dyDescent="0.25">
      <c r="A93" t="str">
        <f>'rockfish release'!A92</f>
        <v>SC</v>
      </c>
      <c r="B93">
        <f>'rockfish release'!B92</f>
        <v>2004</v>
      </c>
      <c r="C93" t="str">
        <f>'rockfish release'!C92</f>
        <v>EASTSIDE</v>
      </c>
      <c r="D93">
        <f>'rockfish release'!D92</f>
        <v>453</v>
      </c>
      <c r="E93">
        <f>[1]logbook_release_forR!$F112</f>
        <v>33</v>
      </c>
      <c r="F93" t="str">
        <f>[1]logbook_release_forR!$G112</f>
        <v>NA</v>
      </c>
      <c r="G93" s="39">
        <f>[1]logbook_release_forR!$K$107</f>
        <v>0.16064281</v>
      </c>
      <c r="H93" s="40">
        <f>[1]logbook_release_forR!$L$107</f>
        <v>9.1499999999999998E-2</v>
      </c>
      <c r="I93" s="18">
        <f t="shared" si="70"/>
        <v>5.3012127299999996</v>
      </c>
      <c r="J93" s="8">
        <f t="shared" si="46"/>
        <v>99.643500000000003</v>
      </c>
      <c r="K93">
        <f t="shared" si="39"/>
        <v>9.9821590850877548</v>
      </c>
      <c r="L93" s="9">
        <f t="shared" si="40"/>
        <v>19.565031806771998</v>
      </c>
      <c r="N93" s="2">
        <f>'rockfish release'!O92</f>
        <v>169.98928965275991</v>
      </c>
      <c r="O93">
        <f>'rockfish release'!P92</f>
        <v>76482.965509838526</v>
      </c>
      <c r="P93" s="13"/>
      <c r="Q93" s="13"/>
      <c r="R93" s="38">
        <f>[1]logbook_release_forR!$N$107</f>
        <v>3.1793780000000001E-3</v>
      </c>
      <c r="S93" s="41">
        <f>[1]logbook_release_forR!$O$107</f>
        <v>2.1999999999999999E-5</v>
      </c>
      <c r="T93" s="18">
        <f t="shared" si="71"/>
        <v>0.5404602077576125</v>
      </c>
      <c r="U93" s="86">
        <f t="shared" si="75"/>
        <v>-0.27378154257134257</v>
      </c>
      <c r="V93" s="13" t="e">
        <f t="shared" si="41"/>
        <v>#NUM!</v>
      </c>
      <c r="W93" s="67" t="e">
        <f t="shared" si="42"/>
        <v>#NUM!</v>
      </c>
      <c r="X93" s="13"/>
      <c r="Y93" s="62">
        <f t="shared" si="38"/>
        <v>5.841672937757612</v>
      </c>
      <c r="Z93" s="87">
        <f t="shared" si="73"/>
        <v>99.369718457428661</v>
      </c>
      <c r="AA93" s="13">
        <f t="shared" si="43"/>
        <v>9.9684361089103977</v>
      </c>
      <c r="AB93" s="67">
        <f t="shared" si="44"/>
        <v>19.538134773464378</v>
      </c>
      <c r="AC93" s="19">
        <f t="shared" si="74"/>
        <v>1.7064351625164567</v>
      </c>
    </row>
    <row r="94" spans="1:29" x14ac:dyDescent="0.25">
      <c r="A94" t="str">
        <f>'rockfish release'!A93</f>
        <v>SC</v>
      </c>
      <c r="B94">
        <f>'rockfish release'!B93</f>
        <v>2005</v>
      </c>
      <c r="C94" t="str">
        <f>'rockfish release'!C93</f>
        <v>EASTSIDE</v>
      </c>
      <c r="D94">
        <f>'rockfish release'!D93</f>
        <v>744</v>
      </c>
      <c r="E94">
        <f>[1]logbook_release_forR!$F113</f>
        <v>47</v>
      </c>
      <c r="F94" t="str">
        <f>[1]logbook_release_forR!$G113</f>
        <v>NA</v>
      </c>
      <c r="G94" s="39">
        <f>[1]logbook_release_forR!$K$107</f>
        <v>0.16064281</v>
      </c>
      <c r="H94" s="40">
        <f>[1]logbook_release_forR!$L$107</f>
        <v>9.1499999999999998E-2</v>
      </c>
      <c r="I94" s="18">
        <f t="shared" si="70"/>
        <v>7.5502120699999997</v>
      </c>
      <c r="J94" s="8">
        <f>(E94^2)*H94</f>
        <v>202.12350000000001</v>
      </c>
      <c r="K94">
        <f t="shared" si="39"/>
        <v>14.217014454518923</v>
      </c>
      <c r="L94" s="9">
        <f t="shared" si="40"/>
        <v>27.865348330857088</v>
      </c>
      <c r="N94" s="2">
        <f>'rockfish release'!O93</f>
        <v>279.1877075091686</v>
      </c>
      <c r="O94">
        <f>'rockfish release'!P93</f>
        <v>206307.10542156521</v>
      </c>
      <c r="P94" s="13"/>
      <c r="Q94" s="13"/>
      <c r="R94" s="38">
        <f>[1]logbook_release_forR!$N$107</f>
        <v>3.1793780000000001E-3</v>
      </c>
      <c r="S94" s="41">
        <f>[1]logbook_release_forR!$O$107</f>
        <v>2.1999999999999999E-5</v>
      </c>
      <c r="T94" s="18">
        <f t="shared" si="71"/>
        <v>0.88764325512508546</v>
      </c>
      <c r="U94" s="86">
        <f t="shared" si="75"/>
        <v>-0.73850532846400796</v>
      </c>
      <c r="V94" s="13" t="e">
        <f t="shared" si="41"/>
        <v>#NUM!</v>
      </c>
      <c r="W94" s="67" t="e">
        <f t="shared" si="42"/>
        <v>#NUM!</v>
      </c>
      <c r="X94" s="13"/>
      <c r="Y94" s="62">
        <f t="shared" si="38"/>
        <v>8.437855325125085</v>
      </c>
      <c r="Z94" s="87">
        <f t="shared" si="73"/>
        <v>201.38499467153599</v>
      </c>
      <c r="AA94" s="13">
        <f t="shared" si="43"/>
        <v>14.191018098485252</v>
      </c>
      <c r="AB94" s="67">
        <f t="shared" si="44"/>
        <v>27.814395473031091</v>
      </c>
      <c r="AC94" s="19">
        <f t="shared" si="74"/>
        <v>1.6818276151558549</v>
      </c>
    </row>
    <row r="95" spans="1:29" x14ac:dyDescent="0.25">
      <c r="A95" t="str">
        <f>'rockfish release'!A94</f>
        <v>SC</v>
      </c>
      <c r="B95">
        <f>'rockfish release'!B94</f>
        <v>2006</v>
      </c>
      <c r="C95" t="str">
        <f>'rockfish release'!C94</f>
        <v>EASTSIDE</v>
      </c>
      <c r="D95">
        <f>'rockfish release'!D94</f>
        <v>822</v>
      </c>
      <c r="E95">
        <f>[1]logbook_release_forR!$F114</f>
        <v>27</v>
      </c>
      <c r="F95">
        <f>[1]logbook_release_forR!$G114</f>
        <v>4</v>
      </c>
      <c r="G95" s="39"/>
      <c r="H95" s="40"/>
      <c r="I95" s="18">
        <f t="shared" ref="I95:I106" si="76">F95</f>
        <v>4</v>
      </c>
      <c r="J95" s="8">
        <f t="shared" si="46"/>
        <v>0</v>
      </c>
      <c r="K95">
        <f t="shared" si="39"/>
        <v>0</v>
      </c>
      <c r="L95" s="9">
        <f t="shared" si="40"/>
        <v>0</v>
      </c>
      <c r="N95" s="2">
        <f>'rockfish release'!O94</f>
        <v>308.45738652222667</v>
      </c>
      <c r="O95">
        <f>'rockfish release'!P94</f>
        <v>251832.60026387597</v>
      </c>
      <c r="P95" s="13"/>
      <c r="Q95" s="13"/>
      <c r="R95" s="38">
        <f>[1]logbook_release_forR!$N$107</f>
        <v>3.1793780000000001E-3</v>
      </c>
      <c r="S95" s="41">
        <f>[1]logbook_release_forR!$O$107</f>
        <v>2.1999999999999999E-5</v>
      </c>
      <c r="T95" s="18">
        <f t="shared" si="71"/>
        <v>0.98070262864626401</v>
      </c>
      <c r="U95" s="86">
        <f t="shared" si="75"/>
        <v>-0.90147024648419283</v>
      </c>
      <c r="V95" s="13" t="e">
        <f t="shared" si="41"/>
        <v>#NUM!</v>
      </c>
      <c r="W95" s="67" t="e">
        <f t="shared" si="42"/>
        <v>#NUM!</v>
      </c>
      <c r="X95" s="13"/>
      <c r="Y95" s="62">
        <f t="shared" si="38"/>
        <v>4.9807026286462639</v>
      </c>
      <c r="Z95" s="87">
        <f t="shared" si="73"/>
        <v>0.90147024648419283</v>
      </c>
      <c r="AA95" s="13">
        <f t="shared" si="43"/>
        <v>0.94945786977842928</v>
      </c>
      <c r="AB95" s="67">
        <f t="shared" si="44"/>
        <v>1.8609374247657213</v>
      </c>
      <c r="AC95" s="19">
        <f t="shared" si="74"/>
        <v>0.1906272950964126</v>
      </c>
    </row>
    <row r="96" spans="1:29" x14ac:dyDescent="0.25">
      <c r="A96" t="str">
        <f>'rockfish release'!A95</f>
        <v>SC</v>
      </c>
      <c r="B96">
        <f>'rockfish release'!B95</f>
        <v>2007</v>
      </c>
      <c r="C96" t="str">
        <f>'rockfish release'!C95</f>
        <v>EASTSIDE</v>
      </c>
      <c r="D96">
        <f>'rockfish release'!D95</f>
        <v>2661</v>
      </c>
      <c r="E96">
        <f>[1]logbook_release_forR!$F115</f>
        <v>50</v>
      </c>
      <c r="F96">
        <f>[1]logbook_release_forR!$G115</f>
        <v>0</v>
      </c>
      <c r="G96" s="39"/>
      <c r="H96" s="40"/>
      <c r="I96" s="18">
        <f t="shared" si="76"/>
        <v>0</v>
      </c>
      <c r="J96" s="8">
        <f t="shared" si="46"/>
        <v>0</v>
      </c>
      <c r="K96">
        <f t="shared" si="39"/>
        <v>0</v>
      </c>
      <c r="L96" s="9">
        <f t="shared" si="40"/>
        <v>0</v>
      </c>
      <c r="N96" s="2">
        <f>'rockfish release'!O95</f>
        <v>998.54635709932472</v>
      </c>
      <c r="O96">
        <f>'rockfish release'!P95</f>
        <v>2639113.4727077819</v>
      </c>
      <c r="P96" s="13"/>
      <c r="Q96" s="13"/>
      <c r="R96" s="38">
        <f>[1]logbook_release_forR!$N$107</f>
        <v>3.1793780000000001E-3</v>
      </c>
      <c r="S96" s="41">
        <f>[1]logbook_release_forR!$O$107</f>
        <v>2.1999999999999999E-5</v>
      </c>
      <c r="T96" s="18">
        <f t="shared" si="71"/>
        <v>3.174756319741737</v>
      </c>
      <c r="U96" s="86">
        <f t="shared" si="75"/>
        <v>-9.4470782188198896</v>
      </c>
      <c r="V96" s="13" t="e">
        <f t="shared" si="41"/>
        <v>#NUM!</v>
      </c>
      <c r="W96" s="67" t="e">
        <f t="shared" si="42"/>
        <v>#NUM!</v>
      </c>
      <c r="X96" s="13"/>
      <c r="Y96" s="62">
        <f t="shared" si="38"/>
        <v>3.174756319741737</v>
      </c>
      <c r="Z96" s="87">
        <f t="shared" si="73"/>
        <v>9.4470782188198896</v>
      </c>
      <c r="AA96" s="13">
        <f t="shared" si="43"/>
        <v>3.0736099653046236</v>
      </c>
      <c r="AB96" s="67">
        <f t="shared" si="44"/>
        <v>6.0242755319970618</v>
      </c>
      <c r="AC96" s="19">
        <f t="shared" si="74"/>
        <v>0.96814043528060711</v>
      </c>
    </row>
    <row r="97" spans="1:29" x14ac:dyDescent="0.25">
      <c r="A97" t="str">
        <f>'rockfish release'!A96</f>
        <v>SC</v>
      </c>
      <c r="B97">
        <f>'rockfish release'!B96</f>
        <v>2008</v>
      </c>
      <c r="C97" t="str">
        <f>'rockfish release'!C96</f>
        <v>EASTSIDE</v>
      </c>
      <c r="D97">
        <f>'rockfish release'!D96</f>
        <v>902</v>
      </c>
      <c r="E97">
        <f>[1]logbook_release_forR!$F116</f>
        <v>116</v>
      </c>
      <c r="F97">
        <f>[1]logbook_release_forR!$G116</f>
        <v>5</v>
      </c>
      <c r="G97" s="39"/>
      <c r="H97" s="40"/>
      <c r="I97" s="18">
        <f t="shared" si="76"/>
        <v>5</v>
      </c>
      <c r="J97" s="8">
        <f t="shared" si="46"/>
        <v>0</v>
      </c>
      <c r="K97">
        <f t="shared" si="39"/>
        <v>0</v>
      </c>
      <c r="L97" s="9">
        <f t="shared" si="40"/>
        <v>0</v>
      </c>
      <c r="N97" s="2">
        <f>'rockfish release'!O96</f>
        <v>338.47757012536294</v>
      </c>
      <c r="O97">
        <f>'rockfish release'!P96</f>
        <v>303236.44026658998</v>
      </c>
      <c r="P97" s="13"/>
      <c r="Q97" s="13"/>
      <c r="R97" s="38">
        <f>[1]logbook_release_forR!$N$107</f>
        <v>3.1793780000000001E-3</v>
      </c>
      <c r="S97" s="41">
        <f>[1]logbook_release_forR!$O$107</f>
        <v>2.1999999999999999E-5</v>
      </c>
      <c r="T97" s="18">
        <f t="shared" si="71"/>
        <v>1.0761481399500361</v>
      </c>
      <c r="U97" s="86">
        <f t="shared" si="75"/>
        <v>-1.0854775285792284</v>
      </c>
      <c r="V97" s="13" t="e">
        <f t="shared" si="41"/>
        <v>#NUM!</v>
      </c>
      <c r="W97" s="67" t="e">
        <f t="shared" si="42"/>
        <v>#NUM!</v>
      </c>
      <c r="X97" s="13"/>
      <c r="Y97" s="62">
        <f t="shared" si="38"/>
        <v>6.0761481399500363</v>
      </c>
      <c r="Z97" s="87">
        <f t="shared" si="73"/>
        <v>1.0854775285792284</v>
      </c>
      <c r="AA97" s="13">
        <f t="shared" si="43"/>
        <v>1.0418625286376453</v>
      </c>
      <c r="AB97" s="67">
        <f t="shared" si="44"/>
        <v>2.0420505561297846</v>
      </c>
      <c r="AC97" s="19">
        <f t="shared" si="74"/>
        <v>0.17146759832722125</v>
      </c>
    </row>
    <row r="98" spans="1:29" x14ac:dyDescent="0.25">
      <c r="A98" t="str">
        <f>'rockfish release'!A97</f>
        <v>SC</v>
      </c>
      <c r="B98">
        <f>'rockfish release'!B97</f>
        <v>2009</v>
      </c>
      <c r="C98" t="str">
        <f>'rockfish release'!C97</f>
        <v>EASTSIDE</v>
      </c>
      <c r="D98">
        <f>'rockfish release'!D97</f>
        <v>637</v>
      </c>
      <c r="E98">
        <f>[1]logbook_release_forR!$F117</f>
        <v>33</v>
      </c>
      <c r="F98">
        <f>[1]logbook_release_forR!$G117</f>
        <v>7</v>
      </c>
      <c r="G98" s="39"/>
      <c r="H98" s="40"/>
      <c r="I98" s="18">
        <f t="shared" si="76"/>
        <v>7</v>
      </c>
      <c r="J98" s="8">
        <f t="shared" si="46"/>
        <v>0</v>
      </c>
      <c r="K98">
        <f t="shared" si="39"/>
        <v>0</v>
      </c>
      <c r="L98" s="9">
        <f t="shared" si="40"/>
        <v>0</v>
      </c>
      <c r="N98" s="2">
        <f>'rockfish release'!O97</f>
        <v>239.03571193997368</v>
      </c>
      <c r="O98">
        <f>'rockfish release'!P97</f>
        <v>151233.21312399392</v>
      </c>
      <c r="P98" s="13"/>
      <c r="Q98" s="13"/>
      <c r="R98" s="38">
        <f>[1]logbook_release_forR!$N$107</f>
        <v>3.1793780000000001E-3</v>
      </c>
      <c r="S98" s="41">
        <f>[1]logbook_release_forR!$O$107</f>
        <v>2.1999999999999999E-5</v>
      </c>
      <c r="T98" s="18">
        <f t="shared" si="71"/>
        <v>0.7599848837562897</v>
      </c>
      <c r="U98" s="86">
        <f t="shared" si="75"/>
        <v>-0.54136057749723943</v>
      </c>
      <c r="V98" s="13" t="e">
        <f t="shared" si="41"/>
        <v>#NUM!</v>
      </c>
      <c r="W98" s="67" t="e">
        <f t="shared" si="42"/>
        <v>#NUM!</v>
      </c>
      <c r="X98" s="13"/>
      <c r="Y98" s="62">
        <f t="shared" si="38"/>
        <v>7.7599848837562897</v>
      </c>
      <c r="Z98" s="87">
        <f t="shared" si="73"/>
        <v>0.54136057749723943</v>
      </c>
      <c r="AA98" s="13">
        <f t="shared" si="43"/>
        <v>0.73577209616649597</v>
      </c>
      <c r="AB98" s="67">
        <f t="shared" si="44"/>
        <v>1.442113308486332</v>
      </c>
      <c r="AC98" s="19">
        <f t="shared" si="74"/>
        <v>9.4816176473057637E-2</v>
      </c>
    </row>
    <row r="99" spans="1:29" x14ac:dyDescent="0.25">
      <c r="A99" t="str">
        <f>'rockfish release'!A98</f>
        <v>SC</v>
      </c>
      <c r="B99">
        <f>'rockfish release'!B98</f>
        <v>2010</v>
      </c>
      <c r="C99" t="str">
        <f>'rockfish release'!C98</f>
        <v>EASTSIDE</v>
      </c>
      <c r="D99">
        <f>'rockfish release'!D98</f>
        <v>1209</v>
      </c>
      <c r="E99">
        <f>[1]logbook_release_forR!$F118</f>
        <v>195</v>
      </c>
      <c r="F99">
        <f>[1]logbook_release_forR!$G118</f>
        <v>2</v>
      </c>
      <c r="G99" s="39"/>
      <c r="H99" s="40"/>
      <c r="I99" s="18">
        <f t="shared" si="76"/>
        <v>2</v>
      </c>
      <c r="J99" s="8">
        <f t="shared" si="46"/>
        <v>0</v>
      </c>
      <c r="K99">
        <f t="shared" si="39"/>
        <v>0</v>
      </c>
      <c r="L99" s="9">
        <f t="shared" si="40"/>
        <v>0</v>
      </c>
      <c r="N99" s="2">
        <f>'rockfish release'!O98</f>
        <v>453.6800247023989</v>
      </c>
      <c r="O99">
        <f>'rockfish release'!P98</f>
        <v>544779.70025382063</v>
      </c>
      <c r="P99" s="13"/>
      <c r="Q99" s="13"/>
      <c r="R99" s="38">
        <f>[1]logbook_release_forR!$N$107</f>
        <v>3.1793780000000001E-3</v>
      </c>
      <c r="S99" s="41">
        <f>[1]logbook_release_forR!$O$107</f>
        <v>2.1999999999999999E-5</v>
      </c>
      <c r="T99" s="18">
        <f t="shared" si="71"/>
        <v>1.4424202895782636</v>
      </c>
      <c r="U99" s="86">
        <f t="shared" si="75"/>
        <v>-1.9501156329752725</v>
      </c>
      <c r="V99" s="13" t="e">
        <f t="shared" si="41"/>
        <v>#NUM!</v>
      </c>
      <c r="W99" s="67" t="e">
        <f t="shared" si="42"/>
        <v>#NUM!</v>
      </c>
      <c r="X99" s="13"/>
      <c r="Y99" s="62">
        <f t="shared" si="38"/>
        <v>3.4424202895782638</v>
      </c>
      <c r="Z99" s="87">
        <f t="shared" si="73"/>
        <v>1.9501156329752725</v>
      </c>
      <c r="AA99" s="13">
        <f t="shared" si="43"/>
        <v>1.396465407009881</v>
      </c>
      <c r="AB99" s="67">
        <f t="shared" si="44"/>
        <v>2.7370721977393666</v>
      </c>
      <c r="AC99" s="19">
        <f t="shared" si="74"/>
        <v>0.40566383228613961</v>
      </c>
    </row>
    <row r="100" spans="1:29" x14ac:dyDescent="0.25">
      <c r="A100" t="str">
        <f>'rockfish release'!A99</f>
        <v>SC</v>
      </c>
      <c r="B100">
        <f>'rockfish release'!B99</f>
        <v>2011</v>
      </c>
      <c r="C100" t="str">
        <f>'rockfish release'!C99</f>
        <v>EASTSIDE</v>
      </c>
      <c r="D100">
        <f>'rockfish release'!D99</f>
        <v>491</v>
      </c>
      <c r="E100">
        <f>[1]logbook_release_forR!$F119</f>
        <v>2</v>
      </c>
      <c r="F100">
        <f>[1]logbook_release_forR!$G119</f>
        <v>0</v>
      </c>
      <c r="G100" s="13"/>
      <c r="H100" s="13"/>
      <c r="I100" s="18">
        <f t="shared" si="76"/>
        <v>0</v>
      </c>
      <c r="J100" s="8">
        <f t="shared" si="46"/>
        <v>0</v>
      </c>
      <c r="K100">
        <f t="shared" si="39"/>
        <v>0</v>
      </c>
      <c r="L100" s="9">
        <f t="shared" si="40"/>
        <v>0</v>
      </c>
      <c r="N100" s="2">
        <f>'rockfish release'!O99</f>
        <v>71.087542087542033</v>
      </c>
      <c r="O100">
        <f>'rockfish release'!P99</f>
        <v>14775.888674929201</v>
      </c>
      <c r="P100" s="13"/>
      <c r="Q100" s="13"/>
      <c r="R100" s="38">
        <f>[1]logbook_release_forR!$N$107</f>
        <v>3.1793780000000001E-3</v>
      </c>
      <c r="S100" s="41">
        <f>[1]logbook_release_forR!$O$107</f>
        <v>2.1999999999999999E-5</v>
      </c>
      <c r="T100" s="18">
        <f t="shared" si="71"/>
        <v>0.22601416738720523</v>
      </c>
      <c r="U100" s="86">
        <f t="shared" si="75"/>
        <v>-6.4532650648003065E-2</v>
      </c>
      <c r="V100" s="13" t="e">
        <f t="shared" si="41"/>
        <v>#NUM!</v>
      </c>
      <c r="W100" s="67" t="e">
        <f t="shared" si="42"/>
        <v>#NUM!</v>
      </c>
      <c r="X100" s="13"/>
      <c r="Y100" s="62">
        <f t="shared" si="38"/>
        <v>0.22601416738720523</v>
      </c>
      <c r="Z100" s="87">
        <f t="shared" si="73"/>
        <v>6.4532650648003065E-2</v>
      </c>
      <c r="AA100" s="13">
        <f t="shared" si="43"/>
        <v>0.25403277475161168</v>
      </c>
      <c r="AB100" s="67">
        <f t="shared" si="44"/>
        <v>0.4979042385131589</v>
      </c>
      <c r="AC100" s="19">
        <f t="shared" si="74"/>
        <v>1.1239683675068264</v>
      </c>
    </row>
    <row r="101" spans="1:29" x14ac:dyDescent="0.25">
      <c r="A101" t="str">
        <f>'rockfish release'!A100</f>
        <v>SC</v>
      </c>
      <c r="B101">
        <f>'rockfish release'!B100</f>
        <v>2012</v>
      </c>
      <c r="C101" t="str">
        <f>'rockfish release'!C100</f>
        <v>EASTSIDE</v>
      </c>
      <c r="D101">
        <f>'rockfish release'!D100</f>
        <v>540</v>
      </c>
      <c r="E101">
        <f>[1]logbook_release_forR!$F120</f>
        <v>16</v>
      </c>
      <c r="F101">
        <f>[1]logbook_release_forR!$G120</f>
        <v>0</v>
      </c>
      <c r="G101" s="13"/>
      <c r="H101" s="13"/>
      <c r="I101" s="18">
        <f t="shared" si="76"/>
        <v>0</v>
      </c>
      <c r="J101" s="8">
        <f t="shared" si="46"/>
        <v>0</v>
      </c>
      <c r="K101">
        <f t="shared" si="39"/>
        <v>0</v>
      </c>
      <c r="L101" s="9">
        <f t="shared" si="40"/>
        <v>0</v>
      </c>
      <c r="N101" s="2">
        <f>'rockfish release'!O100</f>
        <v>458.47058823529403</v>
      </c>
      <c r="O101">
        <f>'rockfish release'!P100</f>
        <v>1490481.068122806</v>
      </c>
      <c r="P101" s="13"/>
      <c r="Q101" s="13"/>
      <c r="R101" s="38">
        <f>[1]logbook_release_forR!$N$107</f>
        <v>3.1793780000000001E-3</v>
      </c>
      <c r="S101" s="41">
        <f>[1]logbook_release_forR!$O$107</f>
        <v>2.1999999999999999E-5</v>
      </c>
      <c r="T101" s="18">
        <f t="shared" si="71"/>
        <v>1.4576513018823527</v>
      </c>
      <c r="U101" s="86">
        <f t="shared" si="75"/>
        <v>-13.099842226550432</v>
      </c>
      <c r="V101" s="13" t="e">
        <f t="shared" si="41"/>
        <v>#NUM!</v>
      </c>
      <c r="W101" s="67" t="e">
        <f t="shared" si="42"/>
        <v>#NUM!</v>
      </c>
      <c r="X101" s="13"/>
      <c r="Y101" s="62">
        <f t="shared" si="38"/>
        <v>1.4576513018823527</v>
      </c>
      <c r="Z101" s="87">
        <f t="shared" si="73"/>
        <v>13.099842226550432</v>
      </c>
      <c r="AA101" s="13">
        <f t="shared" si="43"/>
        <v>3.619370418532819</v>
      </c>
      <c r="AB101" s="67">
        <f t="shared" si="44"/>
        <v>7.0939660203243253</v>
      </c>
      <c r="AC101" s="19">
        <f t="shared" si="74"/>
        <v>2.4830152546489743</v>
      </c>
    </row>
    <row r="102" spans="1:29" x14ac:dyDescent="0.25">
      <c r="A102" t="str">
        <f>'rockfish release'!A101</f>
        <v>SC</v>
      </c>
      <c r="B102">
        <f>'rockfish release'!B101</f>
        <v>2013</v>
      </c>
      <c r="C102" t="str">
        <f>'rockfish release'!C101</f>
        <v>EASTSIDE</v>
      </c>
      <c r="D102">
        <f>'rockfish release'!D101</f>
        <v>635</v>
      </c>
      <c r="E102">
        <f>[1]logbook_release_forR!$F121</f>
        <v>7</v>
      </c>
      <c r="F102">
        <f>[1]logbook_release_forR!$G121</f>
        <v>0</v>
      </c>
      <c r="G102" s="13"/>
      <c r="H102" s="13"/>
      <c r="I102" s="18">
        <f t="shared" si="76"/>
        <v>0</v>
      </c>
      <c r="J102" s="8">
        <f t="shared" si="46"/>
        <v>0</v>
      </c>
      <c r="K102">
        <f t="shared" si="39"/>
        <v>0</v>
      </c>
      <c r="L102" s="9">
        <f t="shared" si="40"/>
        <v>0</v>
      </c>
      <c r="N102" s="2">
        <f>'rockfish release'!O101</f>
        <v>47.370160528800739</v>
      </c>
      <c r="O102">
        <f>'rockfish release'!P101</f>
        <v>68725.118908531891</v>
      </c>
      <c r="P102" s="13"/>
      <c r="Q102" s="13"/>
      <c r="R102" s="38">
        <f>[1]logbook_release_forR!$N$107</f>
        <v>3.1793780000000001E-3</v>
      </c>
      <c r="S102" s="41">
        <f>[1]logbook_release_forR!$O$107</f>
        <v>2.1999999999999999E-5</v>
      </c>
      <c r="T102" s="18">
        <f t="shared" si="71"/>
        <v>0.15060764624173745</v>
      </c>
      <c r="U102" s="86">
        <f t="shared" si="75"/>
        <v>-0.76788206163327166</v>
      </c>
      <c r="V102" s="13" t="e">
        <f t="shared" si="41"/>
        <v>#NUM!</v>
      </c>
      <c r="W102" s="67" t="e">
        <f t="shared" si="42"/>
        <v>#NUM!</v>
      </c>
      <c r="X102" s="13"/>
      <c r="Y102" s="62">
        <f t="shared" si="38"/>
        <v>0.15060764624173745</v>
      </c>
      <c r="Z102" s="87">
        <f t="shared" si="73"/>
        <v>0.76788206163327166</v>
      </c>
      <c r="AA102" s="13">
        <f t="shared" si="43"/>
        <v>0.87628880035823331</v>
      </c>
      <c r="AB102" s="67">
        <f t="shared" si="44"/>
        <v>1.7175260487021373</v>
      </c>
      <c r="AC102" s="19">
        <f t="shared" si="74"/>
        <v>5.8183553240830745</v>
      </c>
    </row>
    <row r="103" spans="1:29" x14ac:dyDescent="0.25">
      <c r="A103" t="str">
        <f>'rockfish release'!A102</f>
        <v>SC</v>
      </c>
      <c r="B103">
        <f>'rockfish release'!B102</f>
        <v>2014</v>
      </c>
      <c r="C103" t="str">
        <f>'rockfish release'!C102</f>
        <v>EASTSIDE</v>
      </c>
      <c r="D103">
        <f>'rockfish release'!D102</f>
        <v>835</v>
      </c>
      <c r="E103">
        <f>[1]logbook_release_forR!$F122</f>
        <v>10</v>
      </c>
      <c r="F103">
        <f>[1]logbook_release_forR!$G122</f>
        <v>4</v>
      </c>
      <c r="G103" s="13"/>
      <c r="H103" s="13"/>
      <c r="I103" s="18">
        <f t="shared" si="76"/>
        <v>4</v>
      </c>
      <c r="J103" s="8">
        <f t="shared" si="46"/>
        <v>0</v>
      </c>
      <c r="K103">
        <f t="shared" si="39"/>
        <v>0</v>
      </c>
      <c r="L103" s="9">
        <f t="shared" si="40"/>
        <v>0</v>
      </c>
      <c r="N103" s="2">
        <f>'rockfish release'!O102</f>
        <v>34.065210407966561</v>
      </c>
      <c r="O103">
        <f>'rockfish release'!P102</f>
        <v>3250.7424273281285</v>
      </c>
      <c r="P103" s="13"/>
      <c r="Q103" s="13"/>
      <c r="R103" s="38">
        <f>[1]logbook_release_forR!$N$107</f>
        <v>3.1793780000000001E-3</v>
      </c>
      <c r="S103" s="41">
        <f>[1]logbook_release_forR!$O$107</f>
        <v>2.1999999999999999E-5</v>
      </c>
      <c r="T103" s="18">
        <f t="shared" si="71"/>
        <v>0.10830618053645991</v>
      </c>
      <c r="U103" s="86">
        <f t="shared" si="75"/>
        <v>-1.3126735775370005E-2</v>
      </c>
      <c r="V103" s="13" t="e">
        <f t="shared" si="41"/>
        <v>#NUM!</v>
      </c>
      <c r="W103" s="67" t="e">
        <f t="shared" si="42"/>
        <v>#NUM!</v>
      </c>
      <c r="X103" s="13"/>
      <c r="Y103" s="62">
        <f t="shared" si="38"/>
        <v>4.1083061805364602</v>
      </c>
      <c r="Z103" s="87">
        <f t="shared" si="73"/>
        <v>1.3126735775370005E-2</v>
      </c>
      <c r="AA103" s="13">
        <f t="shared" si="43"/>
        <v>0.11457196766823029</v>
      </c>
      <c r="AB103" s="67">
        <f t="shared" si="44"/>
        <v>0.22456105662973136</v>
      </c>
      <c r="AC103" s="19">
        <f t="shared" si="74"/>
        <v>2.7887884357555247E-2</v>
      </c>
    </row>
    <row r="104" spans="1:29" x14ac:dyDescent="0.25">
      <c r="A104" t="str">
        <f>'rockfish release'!A103</f>
        <v>SC</v>
      </c>
      <c r="B104">
        <f>'rockfish release'!B103</f>
        <v>2015</v>
      </c>
      <c r="C104" t="str">
        <f>'rockfish release'!C103</f>
        <v>EASTSIDE</v>
      </c>
      <c r="D104">
        <f>'rockfish release'!D103</f>
        <v>769</v>
      </c>
      <c r="E104">
        <f>[1]logbook_release_forR!$F123</f>
        <v>11</v>
      </c>
      <c r="F104">
        <f>[1]logbook_release_forR!$G123</f>
        <v>11</v>
      </c>
      <c r="G104" s="13"/>
      <c r="H104" s="13"/>
      <c r="I104" s="18">
        <f t="shared" si="76"/>
        <v>11</v>
      </c>
      <c r="J104" s="8">
        <f t="shared" si="46"/>
        <v>0</v>
      </c>
      <c r="K104">
        <f t="shared" si="39"/>
        <v>0</v>
      </c>
      <c r="L104" s="9">
        <f t="shared" si="40"/>
        <v>0</v>
      </c>
      <c r="N104" s="2">
        <f>'rockfish release'!O103</f>
        <v>51.545289855072497</v>
      </c>
      <c r="O104">
        <f>'rockfish release'!P103</f>
        <v>68872.735103343221</v>
      </c>
      <c r="P104" s="13"/>
      <c r="Q104" s="13"/>
      <c r="R104" s="38">
        <f>[1]logbook_release_forR!$N$107</f>
        <v>3.1793780000000001E-3</v>
      </c>
      <c r="S104" s="41">
        <f>[1]logbook_release_forR!$O$107</f>
        <v>2.1999999999999999E-5</v>
      </c>
      <c r="T104" s="18">
        <f t="shared" si="71"/>
        <v>0.16388196056884069</v>
      </c>
      <c r="U104" s="86">
        <f t="shared" si="75"/>
        <v>-0.760551782261638</v>
      </c>
      <c r="V104" s="13" t="e">
        <f t="shared" si="41"/>
        <v>#NUM!</v>
      </c>
      <c r="W104" s="67" t="e">
        <f t="shared" si="42"/>
        <v>#NUM!</v>
      </c>
      <c r="X104" s="13"/>
      <c r="Y104" s="62">
        <f t="shared" si="38"/>
        <v>11.16388196056884</v>
      </c>
      <c r="Z104" s="87">
        <f t="shared" si="73"/>
        <v>0.760551782261638</v>
      </c>
      <c r="AA104" s="13">
        <f t="shared" si="43"/>
        <v>0.87209620011879307</v>
      </c>
      <c r="AB104" s="67">
        <f t="shared" si="44"/>
        <v>1.7093085522328344</v>
      </c>
      <c r="AC104" s="19">
        <f t="shared" si="74"/>
        <v>7.811764789336384E-2</v>
      </c>
    </row>
    <row r="105" spans="1:29" x14ac:dyDescent="0.25">
      <c r="A105" t="str">
        <f>'rockfish release'!A104</f>
        <v>SC</v>
      </c>
      <c r="B105">
        <f>'rockfish release'!B104</f>
        <v>2016</v>
      </c>
      <c r="C105" t="str">
        <f>'rockfish release'!C104</f>
        <v>EASTSIDE</v>
      </c>
      <c r="D105">
        <f>'rockfish release'!D104</f>
        <v>1006</v>
      </c>
      <c r="E105">
        <f>[1]logbook_release_forR!$F124</f>
        <v>10</v>
      </c>
      <c r="F105">
        <f>[1]logbook_release_forR!$G124</f>
        <v>1</v>
      </c>
      <c r="G105" s="13"/>
      <c r="H105" s="13"/>
      <c r="I105" s="18">
        <f t="shared" si="76"/>
        <v>1</v>
      </c>
      <c r="J105" s="8">
        <f t="shared" si="46"/>
        <v>0</v>
      </c>
      <c r="K105">
        <f t="shared" si="39"/>
        <v>0</v>
      </c>
      <c r="L105" s="9">
        <f t="shared" si="40"/>
        <v>0</v>
      </c>
      <c r="N105" s="2">
        <f>'rockfish release'!O104</f>
        <v>738.60291734197722</v>
      </c>
      <c r="O105">
        <f>'rockfish release'!P104</f>
        <v>1565888.8041370797</v>
      </c>
      <c r="P105" s="13"/>
      <c r="Q105" s="13"/>
      <c r="R105" s="38">
        <f>[1]logbook_release_forR!$N$107</f>
        <v>3.1793780000000001E-3</v>
      </c>
      <c r="S105" s="41">
        <f>[1]logbook_release_forR!$O$107</f>
        <v>2.1999999999999999E-5</v>
      </c>
      <c r="T105" s="18">
        <f t="shared" si="71"/>
        <v>2.348297866132901</v>
      </c>
      <c r="U105" s="86">
        <f t="shared" si="75"/>
        <v>-6.6190997439469328</v>
      </c>
      <c r="V105" s="13" t="e">
        <f t="shared" si="41"/>
        <v>#NUM!</v>
      </c>
      <c r="W105" s="67" t="e">
        <f t="shared" si="42"/>
        <v>#NUM!</v>
      </c>
      <c r="X105" s="13"/>
      <c r="Y105" s="62">
        <f t="shared" si="38"/>
        <v>3.348297866132901</v>
      </c>
      <c r="Z105" s="87">
        <f t="shared" si="73"/>
        <v>6.6190997439469328</v>
      </c>
      <c r="AA105" s="13">
        <f t="shared" si="43"/>
        <v>2.5727611128798826</v>
      </c>
      <c r="AB105" s="67">
        <f t="shared" si="44"/>
        <v>5.0426117812445694</v>
      </c>
      <c r="AC105" s="19">
        <f t="shared" si="74"/>
        <v>0.76837880491537014</v>
      </c>
    </row>
    <row r="106" spans="1:29" x14ac:dyDescent="0.25">
      <c r="A106" t="str">
        <f>'rockfish release'!A105</f>
        <v>SC</v>
      </c>
      <c r="B106">
        <f>'rockfish release'!B105</f>
        <v>2017</v>
      </c>
      <c r="C106" t="str">
        <f>'rockfish release'!C105</f>
        <v>EASTSIDE</v>
      </c>
      <c r="D106">
        <f>'rockfish release'!D105</f>
        <v>745</v>
      </c>
      <c r="E106">
        <f>[1]logbook_release_forR!$F125</f>
        <v>0</v>
      </c>
      <c r="F106">
        <f>[1]logbook_release_forR!$G125</f>
        <v>0</v>
      </c>
      <c r="G106" s="13"/>
      <c r="H106" s="13"/>
      <c r="I106" s="18">
        <f t="shared" si="76"/>
        <v>0</v>
      </c>
      <c r="J106" s="8">
        <f t="shared" si="46"/>
        <v>0</v>
      </c>
      <c r="K106">
        <f t="shared" si="39"/>
        <v>0</v>
      </c>
      <c r="L106" s="9">
        <f t="shared" si="40"/>
        <v>0</v>
      </c>
      <c r="N106" s="2">
        <f>'rockfish release'!O105</f>
        <v>2528.141304347826</v>
      </c>
      <c r="O106">
        <f>'rockfish release'!P105</f>
        <v>60137626.14791777</v>
      </c>
      <c r="P106" s="13"/>
      <c r="Q106" s="13"/>
      <c r="R106" s="38">
        <f>[1]logbook_release_forR!$N$107</f>
        <v>3.1793780000000001E-3</v>
      </c>
      <c r="S106" s="41">
        <f>[1]logbook_release_forR!$O$107</f>
        <v>2.1999999999999999E-5</v>
      </c>
      <c r="T106" s="18">
        <f t="shared" si="71"/>
        <v>8.0379168439347826</v>
      </c>
      <c r="U106" s="86">
        <f t="shared" si="75"/>
        <v>-574.51695496324328</v>
      </c>
      <c r="V106" s="13" t="e">
        <f t="shared" si="41"/>
        <v>#NUM!</v>
      </c>
      <c r="W106" s="67" t="e">
        <f t="shared" si="42"/>
        <v>#NUM!</v>
      </c>
      <c r="X106" s="13"/>
      <c r="Y106" s="62">
        <f t="shared" si="38"/>
        <v>8.0379168439347826</v>
      </c>
      <c r="Z106" s="87">
        <f>ABS(U106+J106)</f>
        <v>574.51695496324328</v>
      </c>
      <c r="AA106" s="13">
        <f t="shared" si="43"/>
        <v>23.969083315038212</v>
      </c>
      <c r="AB106" s="67">
        <f t="shared" si="44"/>
        <v>46.979403297474896</v>
      </c>
      <c r="AC106" s="19">
        <f t="shared" si="74"/>
        <v>2.9820019017893551</v>
      </c>
    </row>
    <row r="107" spans="1:29" x14ac:dyDescent="0.25">
      <c r="A107" t="str">
        <f>'rockfish release'!A106</f>
        <v>SC</v>
      </c>
      <c r="B107">
        <f>'rockfish release'!B106</f>
        <v>2018</v>
      </c>
      <c r="C107" t="str">
        <f>'rockfish release'!C106</f>
        <v>EASTSIDE</v>
      </c>
      <c r="D107">
        <f>'rockfish release'!D106</f>
        <v>730</v>
      </c>
      <c r="E107">
        <f>[1]logbook_release_forR!$F126</f>
        <v>71</v>
      </c>
      <c r="F107">
        <f>[1]logbook_release_forR!$G126</f>
        <v>1</v>
      </c>
      <c r="G107" s="13"/>
      <c r="H107" s="13"/>
      <c r="I107" s="18">
        <f>F107</f>
        <v>1</v>
      </c>
      <c r="J107" s="8">
        <f t="shared" si="46"/>
        <v>0</v>
      </c>
      <c r="K107">
        <f t="shared" si="39"/>
        <v>0</v>
      </c>
      <c r="L107" s="9">
        <f t="shared" si="40"/>
        <v>0</v>
      </c>
      <c r="N107" s="2">
        <f>'rockfish release'!O106</f>
        <v>218.11574697173626</v>
      </c>
      <c r="O107">
        <f>'rockfish release'!P106</f>
        <v>204519.58191929138</v>
      </c>
      <c r="P107" s="13"/>
      <c r="Q107" s="13"/>
      <c r="R107" s="38">
        <f>[1]logbook_release_forR!$N$107</f>
        <v>3.1793780000000001E-3</v>
      </c>
      <c r="S107" s="41">
        <f>[1]logbook_release_forR!$O$107</f>
        <v>2.1999999999999999E-5</v>
      </c>
      <c r="T107" s="18">
        <f t="shared" si="71"/>
        <v>0.69347240737550486</v>
      </c>
      <c r="U107" s="86">
        <f t="shared" si="75"/>
        <v>-1.3854174263080736</v>
      </c>
      <c r="V107" s="13" t="e">
        <f t="shared" si="41"/>
        <v>#NUM!</v>
      </c>
      <c r="W107" s="67" t="e">
        <f t="shared" si="42"/>
        <v>#NUM!</v>
      </c>
      <c r="X107" s="13"/>
      <c r="Y107" s="62">
        <f t="shared" si="38"/>
        <v>1.6934724073755048</v>
      </c>
      <c r="Z107" s="87">
        <f t="shared" si="73"/>
        <v>1.3854174263080736</v>
      </c>
      <c r="AA107" s="13">
        <f t="shared" si="43"/>
        <v>1.1770375636775887</v>
      </c>
      <c r="AB107" s="67">
        <f t="shared" si="44"/>
        <v>2.306993624808074</v>
      </c>
      <c r="AC107" s="19">
        <f t="shared" si="74"/>
        <v>0.69504383924490865</v>
      </c>
    </row>
    <row r="108" spans="1:29" x14ac:dyDescent="0.25">
      <c r="A108" t="str">
        <f>'rockfish release'!A107</f>
        <v>SC</v>
      </c>
      <c r="B108">
        <f>'rockfish release'!B107</f>
        <v>2019</v>
      </c>
      <c r="C108" t="str">
        <f>'rockfish release'!C107</f>
        <v>EASTSIDE</v>
      </c>
      <c r="D108">
        <f>'rockfish release'!D107</f>
        <v>675</v>
      </c>
      <c r="E108">
        <f>[1]logbook_release_forR!$F127</f>
        <v>0</v>
      </c>
      <c r="F108">
        <f>[1]logbook_release_forR!$G127</f>
        <v>0</v>
      </c>
      <c r="G108" s="13"/>
      <c r="H108" s="13"/>
      <c r="I108" s="18">
        <f t="shared" ref="I108" si="77">F108</f>
        <v>0</v>
      </c>
      <c r="J108" s="8">
        <f t="shared" ref="J108" si="78">(E108^2)*H108</f>
        <v>0</v>
      </c>
      <c r="L108" s="9"/>
      <c r="N108" s="2">
        <f>'rockfish release'!O107</f>
        <v>437.38789237668175</v>
      </c>
      <c r="O108">
        <f>'rockfish release'!P107</f>
        <v>2196614.6727796867</v>
      </c>
      <c r="P108" s="13"/>
      <c r="Q108" s="13"/>
      <c r="R108" s="38">
        <f>[1]logbook_release_forR!$N$107</f>
        <v>3.1793780000000001E-3</v>
      </c>
      <c r="S108" s="41">
        <f>[1]logbook_release_forR!$O$107</f>
        <v>2.1999999999999999E-5</v>
      </c>
      <c r="T108" s="18">
        <f t="shared" ref="T108" si="79">N108*R108</f>
        <v>1.3906214424887897</v>
      </c>
      <c r="U108" s="86">
        <f t="shared" ref="U108" si="80">(N108^2)*S108+(R108^2)*O108-(S108*O108)</f>
        <v>-21.912385661467329</v>
      </c>
      <c r="V108" s="13" t="e">
        <f t="shared" ref="V108" si="81">SQRT(U108)</f>
        <v>#NUM!</v>
      </c>
      <c r="W108" s="67" t="e">
        <f t="shared" ref="W108" si="82">(1.96*V108)</f>
        <v>#NUM!</v>
      </c>
      <c r="X108" s="13"/>
      <c r="Y108" s="62">
        <f t="shared" ref="Y108" si="83">T108+I108</f>
        <v>1.3906214424887897</v>
      </c>
      <c r="Z108" s="87">
        <f t="shared" ref="Z108" si="84">ABS(U108+J108)</f>
        <v>21.912385661467329</v>
      </c>
      <c r="AA108" s="13">
        <f t="shared" ref="AA108" si="85">SQRT(Z108)</f>
        <v>4.6810667226036555</v>
      </c>
      <c r="AB108" s="67">
        <f t="shared" ref="AB108" si="86">(1.96*AA108)</f>
        <v>9.1748907763031653</v>
      </c>
      <c r="AC108" s="19">
        <f t="shared" si="74"/>
        <v>3.3661689512179311</v>
      </c>
    </row>
    <row r="109" spans="1:29" x14ac:dyDescent="0.25">
      <c r="A109" t="str">
        <f>'rockfish release'!A108</f>
        <v>SC</v>
      </c>
      <c r="B109">
        <f>'rockfish release'!B108</f>
        <v>1999</v>
      </c>
      <c r="C109" t="str">
        <f>'rockfish release'!C108</f>
        <v>NG</v>
      </c>
      <c r="D109">
        <f>'rockfish release'!D108</f>
        <v>3209</v>
      </c>
      <c r="E109">
        <f>[1]logbook_release_forR!$F149</f>
        <v>125</v>
      </c>
      <c r="F109" t="str">
        <f>[1]logbook_release_forR!$G149</f>
        <v>NA</v>
      </c>
      <c r="G109" s="13">
        <f>IF([2]species_comp_Region2_forR!$H170&gt;49,[2]species_comp_Region2_forR!$Z170,[2]species_comp_Region2_forR!$AB170)</f>
        <v>0.86561731200000003</v>
      </c>
      <c r="H109" s="13">
        <f>IF([2]species_comp_Region2_forR!$H170&gt;49,[2]species_comp_Region2_forR!$AA170,[2]species_comp_Region2_forR!$AC170)</f>
        <v>8.3088599999999997E-4</v>
      </c>
      <c r="I109" s="18">
        <f t="shared" ref="I109:I114" si="87">E109*G109</f>
        <v>108.20216400000001</v>
      </c>
      <c r="J109" s="8">
        <f t="shared" ref="J109:J114" si="88">(E109^2)*H109</f>
        <v>12.982593749999999</v>
      </c>
      <c r="K109">
        <f t="shared" si="39"/>
        <v>3.6031366543610304</v>
      </c>
      <c r="L109" s="9">
        <f t="shared" si="40"/>
        <v>7.0621478425476196</v>
      </c>
      <c r="N109" s="2">
        <f>'rockfish release'!O108</f>
        <v>3707.3175962775076</v>
      </c>
      <c r="O109">
        <f>'rockfish release'!P108</f>
        <v>2137459.1917773169</v>
      </c>
      <c r="P109" s="13">
        <f>IF([2]species_comp_Region2_forR!$D197&gt;49,[2]species_comp_Region2_forR!$J197,[2]species_comp_Region2_forR!$L197)</f>
        <v>0.21533812799999999</v>
      </c>
      <c r="Q109" s="13">
        <f>IF([2]species_comp_Region2_forR!$D197&gt;49,[2]species_comp_Region2_forR!$K197,[2]species_comp_Region2_forR!$M197)</f>
        <v>1.1264510000000001E-3</v>
      </c>
      <c r="R109" s="38"/>
      <c r="S109" s="41"/>
      <c r="T109" s="18">
        <f t="shared" ref="T109:T124" si="89">N109*P109</f>
        <v>798.32683108385822</v>
      </c>
      <c r="U109" s="51">
        <f>(N109^2)*Q109+(P109^2)*O109-(Q109*O109)</f>
        <v>112189.50050671225</v>
      </c>
      <c r="V109">
        <f t="shared" si="41"/>
        <v>334.94701149094055</v>
      </c>
      <c r="W109" s="9">
        <f t="shared" si="42"/>
        <v>656.49614252224342</v>
      </c>
      <c r="Y109" s="18">
        <f t="shared" si="38"/>
        <v>906.52899508385826</v>
      </c>
      <c r="Z109" s="50">
        <f t="shared" si="57"/>
        <v>112202.48310046225</v>
      </c>
      <c r="AA109">
        <f t="shared" si="43"/>
        <v>334.9663910013395</v>
      </c>
      <c r="AB109" s="9">
        <f t="shared" si="44"/>
        <v>656.53412636262544</v>
      </c>
      <c r="AC109" s="19">
        <f>AA109/Y109</f>
        <v>0.36950433225840007</v>
      </c>
    </row>
    <row r="110" spans="1:29" x14ac:dyDescent="0.25">
      <c r="A110" t="str">
        <f>'rockfish release'!A109</f>
        <v>SC</v>
      </c>
      <c r="B110">
        <f>'rockfish release'!B109</f>
        <v>2000</v>
      </c>
      <c r="C110" t="str">
        <f>'rockfish release'!C109</f>
        <v>NG</v>
      </c>
      <c r="D110">
        <f>'rockfish release'!D109</f>
        <v>6487</v>
      </c>
      <c r="E110">
        <f>[1]logbook_release_forR!$F150</f>
        <v>1077</v>
      </c>
      <c r="F110" t="str">
        <f>[1]logbook_release_forR!$G150</f>
        <v>NA</v>
      </c>
      <c r="G110" s="13">
        <f>IF([2]species_comp_Region2_forR!$H171&gt;49,[2]species_comp_Region2_forR!$Z171,[2]species_comp_Region2_forR!$AB171)</f>
        <v>0.73843334500000002</v>
      </c>
      <c r="H110" s="13">
        <f>IF([2]species_comp_Region2_forR!$H171&gt;49,[2]species_comp_Region2_forR!$AA171,[2]species_comp_Region2_forR!$AC171)</f>
        <v>1.214777E-3</v>
      </c>
      <c r="I110" s="18">
        <f t="shared" si="87"/>
        <v>795.29271256499999</v>
      </c>
      <c r="J110" s="8">
        <f t="shared" si="88"/>
        <v>1409.0550708329999</v>
      </c>
      <c r="K110">
        <f t="shared" si="39"/>
        <v>37.537382311943382</v>
      </c>
      <c r="L110" s="9">
        <f t="shared" si="40"/>
        <v>73.573269331409023</v>
      </c>
      <c r="N110" s="2">
        <f>'rockfish release'!O109</f>
        <v>7494.3500302437496</v>
      </c>
      <c r="O110">
        <f>'rockfish release'!P109</f>
        <v>8734663.8024410233</v>
      </c>
      <c r="P110" s="13">
        <f>IF([2]species_comp_Region2_forR!$D198&gt;49,[2]species_comp_Region2_forR!$J198,[2]species_comp_Region2_forR!$L198)</f>
        <v>7.3529412000000002E-2</v>
      </c>
      <c r="Q110" s="13">
        <f>IF([2]species_comp_Region2_forR!$D198&gt;49,[2]species_comp_Region2_forR!$K198,[2]species_comp_Region2_forR!$M198)</f>
        <v>5.0461400000000002E-4</v>
      </c>
      <c r="R110" s="38"/>
      <c r="S110" s="41"/>
      <c r="T110" s="18">
        <f t="shared" si="89"/>
        <v>551.05515104600511</v>
      </c>
      <c r="U110" s="51">
        <f t="shared" ref="U110:U128" si="90">(N110^2)*Q110+(P110^2)*O110-(Q110*O110)</f>
        <v>71158.764121548083</v>
      </c>
      <c r="V110">
        <f t="shared" si="41"/>
        <v>266.75600109753498</v>
      </c>
      <c r="W110" s="9">
        <f t="shared" si="42"/>
        <v>522.8417621511685</v>
      </c>
      <c r="Y110" s="18">
        <f t="shared" si="38"/>
        <v>1346.3478636110051</v>
      </c>
      <c r="Z110" s="50">
        <f t="shared" si="57"/>
        <v>72567.819192381081</v>
      </c>
      <c r="AA110">
        <f t="shared" si="43"/>
        <v>269.38414799757811</v>
      </c>
      <c r="AB110" s="9">
        <f t="shared" si="44"/>
        <v>527.99293007525307</v>
      </c>
      <c r="AC110" s="19">
        <f t="shared" ref="AC110:AC129" si="91">AA110/Y110</f>
        <v>0.2000851007963646</v>
      </c>
    </row>
    <row r="111" spans="1:29" x14ac:dyDescent="0.25">
      <c r="A111" t="str">
        <f>'rockfish release'!A110</f>
        <v>SC</v>
      </c>
      <c r="B111">
        <f>'rockfish release'!B110</f>
        <v>2001</v>
      </c>
      <c r="C111" t="str">
        <f>'rockfish release'!C110</f>
        <v>NG</v>
      </c>
      <c r="D111">
        <f>'rockfish release'!D110</f>
        <v>5305</v>
      </c>
      <c r="E111">
        <f>[1]logbook_release_forR!$F151</f>
        <v>284</v>
      </c>
      <c r="F111" t="str">
        <f>[1]logbook_release_forR!$G151</f>
        <v>NA</v>
      </c>
      <c r="G111" s="13">
        <f>IF([2]species_comp_Region2_forR!$H172&gt;49,[2]species_comp_Region2_forR!$Z172,[2]species_comp_Region2_forR!$AB172)</f>
        <v>0.66849230400000004</v>
      </c>
      <c r="H111" s="13">
        <f>IF([2]species_comp_Region2_forR!$H172&gt;49,[2]species_comp_Region2_forR!$AA172,[2]species_comp_Region2_forR!$AC172)</f>
        <v>2.0519480000000001E-3</v>
      </c>
      <c r="I111" s="18">
        <f t="shared" si="87"/>
        <v>189.85181433600002</v>
      </c>
      <c r="J111" s="8">
        <f t="shared" si="88"/>
        <v>165.50191788800001</v>
      </c>
      <c r="K111">
        <f t="shared" si="39"/>
        <v>12.86475487088658</v>
      </c>
      <c r="L111" s="9">
        <f t="shared" si="40"/>
        <v>25.214919546937697</v>
      </c>
      <c r="N111" s="2">
        <f>'rockfish release'!O110</f>
        <v>6128.8002020106505</v>
      </c>
      <c r="O111">
        <f>'rockfish release'!P110</f>
        <v>5841564.4717163835</v>
      </c>
      <c r="P111" s="13">
        <f>IF([2]species_comp_Region2_forR!$D199&gt;49,[2]species_comp_Region2_forR!$J199,[2]species_comp_Region2_forR!$L199)</f>
        <v>0.19277108400000001</v>
      </c>
      <c r="Q111" s="13">
        <f>IF([2]species_comp_Region2_forR!$D199&gt;49,[2]species_comp_Region2_forR!$K199,[2]species_comp_Region2_forR!$M199)</f>
        <v>9.4309299999999999E-4</v>
      </c>
      <c r="R111" s="38"/>
      <c r="S111" s="41"/>
      <c r="T111" s="18">
        <f t="shared" si="89"/>
        <v>1181.4554585610122</v>
      </c>
      <c r="U111" s="51">
        <f t="shared" si="90"/>
        <v>246992.07297519225</v>
      </c>
      <c r="V111">
        <f t="shared" si="41"/>
        <v>496.98297050823811</v>
      </c>
      <c r="W111" s="9">
        <f t="shared" si="42"/>
        <v>974.08662219614666</v>
      </c>
      <c r="Y111" s="18">
        <f t="shared" si="38"/>
        <v>1371.3072728970121</v>
      </c>
      <c r="Z111" s="50">
        <f t="shared" si="57"/>
        <v>247157.57489308025</v>
      </c>
      <c r="AA111">
        <f t="shared" si="43"/>
        <v>497.14944925352199</v>
      </c>
      <c r="AB111" s="9">
        <f t="shared" si="44"/>
        <v>974.41292053690313</v>
      </c>
      <c r="AC111" s="19">
        <f t="shared" si="91"/>
        <v>0.36253687199022017</v>
      </c>
    </row>
    <row r="112" spans="1:29" x14ac:dyDescent="0.25">
      <c r="A112" t="str">
        <f>'rockfish release'!A111</f>
        <v>SC</v>
      </c>
      <c r="B112">
        <f>'rockfish release'!B111</f>
        <v>2002</v>
      </c>
      <c r="C112" t="str">
        <f>'rockfish release'!C111</f>
        <v>NG</v>
      </c>
      <c r="D112">
        <f>'rockfish release'!D111</f>
        <v>3882</v>
      </c>
      <c r="E112">
        <f>[1]logbook_release_forR!$F152</f>
        <v>274</v>
      </c>
      <c r="F112" t="str">
        <f>[1]logbook_release_forR!$G152</f>
        <v>NA</v>
      </c>
      <c r="G112" s="13">
        <f>IF([2]species_comp_Region2_forR!$H173&gt;49,[2]species_comp_Region2_forR!$Z173,[2]species_comp_Region2_forR!$AB173)</f>
        <v>0.74840187800000002</v>
      </c>
      <c r="H112" s="13">
        <f>IF([2]species_comp_Region2_forR!$H173&gt;49,[2]species_comp_Region2_forR!$AA173,[2]species_comp_Region2_forR!$AC173)</f>
        <v>2.5445469999999999E-3</v>
      </c>
      <c r="I112" s="18">
        <f t="shared" si="87"/>
        <v>205.06211457200001</v>
      </c>
      <c r="J112" s="8">
        <f t="shared" si="88"/>
        <v>191.03441057199998</v>
      </c>
      <c r="K112">
        <f t="shared" si="39"/>
        <v>13.82151983582124</v>
      </c>
      <c r="L112" s="9">
        <f t="shared" si="40"/>
        <v>27.090178878209631</v>
      </c>
      <c r="N112" s="2">
        <f>'rockfish release'!O111</f>
        <v>4484.8260856183497</v>
      </c>
      <c r="O112">
        <f>'rockfish release'!P111</f>
        <v>3128019.5583049804</v>
      </c>
      <c r="P112" s="13">
        <f>IF([2]species_comp_Region2_forR!$D200&gt;49,[2]species_comp_Region2_forR!$J200,[2]species_comp_Region2_forR!$L200)</f>
        <v>7.1059058999999994E-2</v>
      </c>
      <c r="Q112" s="13">
        <f>IF([2]species_comp_Region2_forR!$D200&gt;49,[2]species_comp_Region2_forR!$K200,[2]species_comp_Region2_forR!$M200)</f>
        <v>2.37445E-4</v>
      </c>
      <c r="R112" s="38"/>
      <c r="S112" s="41"/>
      <c r="T112" s="18">
        <f t="shared" si="89"/>
        <v>318.68752142269335</v>
      </c>
      <c r="U112" s="51">
        <f t="shared" si="90"/>
        <v>19827.746844481924</v>
      </c>
      <c r="V112">
        <f t="shared" si="41"/>
        <v>140.81103239619375</v>
      </c>
      <c r="W112" s="9">
        <f t="shared" si="42"/>
        <v>275.98962349653976</v>
      </c>
      <c r="Y112" s="18">
        <f t="shared" si="38"/>
        <v>523.74963599469334</v>
      </c>
      <c r="Z112" s="50">
        <f t="shared" si="57"/>
        <v>20018.781255053924</v>
      </c>
      <c r="AA112">
        <f t="shared" si="43"/>
        <v>141.48774241980794</v>
      </c>
      <c r="AB112" s="9">
        <f t="shared" si="44"/>
        <v>277.31597514282356</v>
      </c>
      <c r="AC112" s="19">
        <f t="shared" si="91"/>
        <v>0.27014384869422897</v>
      </c>
    </row>
    <row r="113" spans="1:29" x14ac:dyDescent="0.25">
      <c r="A113" t="str">
        <f>'rockfish release'!A112</f>
        <v>SC</v>
      </c>
      <c r="B113">
        <f>'rockfish release'!B112</f>
        <v>2003</v>
      </c>
      <c r="C113" t="str">
        <f>'rockfish release'!C112</f>
        <v>NG</v>
      </c>
      <c r="D113">
        <f>'rockfish release'!D112</f>
        <v>4229</v>
      </c>
      <c r="E113">
        <f>[1]logbook_release_forR!$F153</f>
        <v>608</v>
      </c>
      <c r="F113" t="str">
        <f>[1]logbook_release_forR!$G153</f>
        <v>NA</v>
      </c>
      <c r="G113" s="13">
        <f>IF([2]species_comp_Region2_forR!$H174&gt;49,[2]species_comp_Region2_forR!$Z174,[2]species_comp_Region2_forR!$AB174)</f>
        <v>0.80875277300000004</v>
      </c>
      <c r="H113" s="13">
        <f>IF([2]species_comp_Region2_forR!$H174&gt;49,[2]species_comp_Region2_forR!$AA174,[2]species_comp_Region2_forR!$AC174)</f>
        <v>1.1542670000000001E-3</v>
      </c>
      <c r="I113" s="18">
        <f t="shared" si="87"/>
        <v>491.72168598400003</v>
      </c>
      <c r="J113" s="8">
        <f t="shared" si="88"/>
        <v>426.690956288</v>
      </c>
      <c r="K113">
        <f t="shared" si="39"/>
        <v>20.656499129523375</v>
      </c>
      <c r="L113" s="9">
        <f t="shared" si="40"/>
        <v>40.486738293865812</v>
      </c>
      <c r="N113" s="2">
        <f>'rockfish release'!O112</f>
        <v>4885.7108490674909</v>
      </c>
      <c r="O113">
        <f>'rockfish release'!P112</f>
        <v>3712220.5286072767</v>
      </c>
      <c r="P113" s="13">
        <f>IF([2]species_comp_Region2_forR!$D201&gt;49,[2]species_comp_Region2_forR!$J201,[2]species_comp_Region2_forR!$L201)</f>
        <v>0.113321399</v>
      </c>
      <c r="Q113" s="13">
        <f>IF([2]species_comp_Region2_forR!$D201&gt;49,[2]species_comp_Region2_forR!$K201,[2]species_comp_Region2_forR!$M201)</f>
        <v>3.28365E-4</v>
      </c>
      <c r="R113" s="38"/>
      <c r="S113" s="41"/>
      <c r="T113" s="18">
        <f t="shared" si="89"/>
        <v>553.65558852580591</v>
      </c>
      <c r="U113" s="51">
        <f t="shared" si="90"/>
        <v>54290.534131034918</v>
      </c>
      <c r="V113">
        <f t="shared" si="41"/>
        <v>233.00329210342699</v>
      </c>
      <c r="W113" s="9">
        <f t="shared" si="42"/>
        <v>456.68645252271688</v>
      </c>
      <c r="Y113" s="18">
        <f t="shared" si="38"/>
        <v>1045.3772745098058</v>
      </c>
      <c r="Z113" s="50">
        <f t="shared" si="57"/>
        <v>54717.22508732292</v>
      </c>
      <c r="AA113">
        <f t="shared" si="43"/>
        <v>233.91713294951893</v>
      </c>
      <c r="AB113" s="9">
        <f t="shared" si="44"/>
        <v>458.47758058105711</v>
      </c>
      <c r="AC113" s="19">
        <f t="shared" si="91"/>
        <v>0.2237633614708206</v>
      </c>
    </row>
    <row r="114" spans="1:29" x14ac:dyDescent="0.25">
      <c r="A114" t="str">
        <f>'rockfish release'!A113</f>
        <v>SC</v>
      </c>
      <c r="B114">
        <f>'rockfish release'!B113</f>
        <v>2004</v>
      </c>
      <c r="C114" t="str">
        <f>'rockfish release'!C113</f>
        <v>NG</v>
      </c>
      <c r="D114">
        <f>'rockfish release'!D113</f>
        <v>4972</v>
      </c>
      <c r="E114">
        <f>[1]logbook_release_forR!$F154</f>
        <v>394</v>
      </c>
      <c r="F114" t="str">
        <f>[1]logbook_release_forR!$G154</f>
        <v>NA</v>
      </c>
      <c r="G114" s="13">
        <f>IF([2]species_comp_Region2_forR!$H175&gt;49,[2]species_comp_Region2_forR!$Z175,[2]species_comp_Region2_forR!$AB175)</f>
        <v>0.84561024299999998</v>
      </c>
      <c r="H114" s="13">
        <f>IF([2]species_comp_Region2_forR!$H175&gt;49,[2]species_comp_Region2_forR!$AA175,[2]species_comp_Region2_forR!$AC175)</f>
        <v>6.9443399999999996E-4</v>
      </c>
      <c r="I114" s="18">
        <f t="shared" si="87"/>
        <v>333.170435742</v>
      </c>
      <c r="J114" s="8">
        <f t="shared" si="88"/>
        <v>107.801156424</v>
      </c>
      <c r="K114">
        <f t="shared" ref="K114:K161" si="92">SQRT(J114)</f>
        <v>10.382733571848986</v>
      </c>
      <c r="L114" s="9">
        <f t="shared" ref="L114:L161" si="93">(1.96*K114)</f>
        <v>20.350157800824011</v>
      </c>
      <c r="N114" s="2">
        <f>'rockfish release'!O113</f>
        <v>5744.0894635998029</v>
      </c>
      <c r="O114">
        <f>'rockfish release'!P113</f>
        <v>5131220.0279598515</v>
      </c>
      <c r="P114" s="13">
        <f>IF([2]species_comp_Region2_forR!$D202&gt;49,[2]species_comp_Region2_forR!$J202,[2]species_comp_Region2_forR!$L202)</f>
        <v>0.16740344099999999</v>
      </c>
      <c r="Q114" s="13">
        <f>IF([2]species_comp_Region2_forR!$D202&gt;49,[2]species_comp_Region2_forR!$K202,[2]species_comp_Region2_forR!$M202)</f>
        <v>3.1749300000000002E-4</v>
      </c>
      <c r="T114" s="18">
        <f t="shared" si="89"/>
        <v>961.58034161845114</v>
      </c>
      <c r="U114" s="51">
        <f t="shared" si="90"/>
        <v>152643.27541045187</v>
      </c>
      <c r="V114">
        <f t="shared" ref="V114:V161" si="94">SQRT(U114)</f>
        <v>390.69588609358539</v>
      </c>
      <c r="W114" s="9">
        <f t="shared" ref="W114:W161" si="95">(1.96*V114)</f>
        <v>765.76393674342739</v>
      </c>
      <c r="Y114" s="18">
        <f t="shared" ref="Y114:Y160" si="96">T114+I114</f>
        <v>1294.7507773604511</v>
      </c>
      <c r="Z114" s="50">
        <f t="shared" ref="Z114:Z160" si="97">U114+J114</f>
        <v>152751.07656687585</v>
      </c>
      <c r="AA114">
        <f t="shared" ref="AA114:AA161" si="98">SQRT(Z114)</f>
        <v>390.83382218901659</v>
      </c>
      <c r="AB114" s="9">
        <f t="shared" ref="AB114:AB161" si="99">(1.96*AA114)</f>
        <v>766.03429149047247</v>
      </c>
      <c r="AC114" s="19">
        <f t="shared" si="91"/>
        <v>0.30186027228019241</v>
      </c>
    </row>
    <row r="115" spans="1:29" x14ac:dyDescent="0.25">
      <c r="A115" t="str">
        <f>'rockfish release'!A114</f>
        <v>SC</v>
      </c>
      <c r="B115">
        <f>'rockfish release'!B114</f>
        <v>2005</v>
      </c>
      <c r="C115" t="str">
        <f>'rockfish release'!C114</f>
        <v>NG</v>
      </c>
      <c r="D115">
        <f>'rockfish release'!D114</f>
        <v>4991</v>
      </c>
      <c r="E115">
        <f>[1]logbook_release_forR!$F155</f>
        <v>529</v>
      </c>
      <c r="F115" t="str">
        <f>[1]logbook_release_forR!$G155</f>
        <v>NA</v>
      </c>
      <c r="G115" s="13">
        <f>IF([2]species_comp_Region2_forR!$H176&gt;49,[2]species_comp_Region2_forR!$Z176,[2]species_comp_Region2_forR!$AB176)</f>
        <v>0.71705845999999995</v>
      </c>
      <c r="H115" s="13">
        <f>IF([2]species_comp_Region2_forR!$H176&gt;49,[2]species_comp_Region2_forR!$AA176,[2]species_comp_Region2_forR!$AC176)</f>
        <v>1.108665E-3</v>
      </c>
      <c r="I115" s="18">
        <f>E115*G115</f>
        <v>379.32392533999996</v>
      </c>
      <c r="J115" s="8">
        <f>(E115^2)*H115</f>
        <v>310.24992226500001</v>
      </c>
      <c r="K115">
        <f t="shared" si="92"/>
        <v>17.613912747172332</v>
      </c>
      <c r="L115" s="9">
        <f t="shared" si="93"/>
        <v>34.523268984457772</v>
      </c>
      <c r="N115" s="2">
        <f>'rockfish release'!O114</f>
        <v>5766.0399261517741</v>
      </c>
      <c r="O115">
        <f>'rockfish release'!P114</f>
        <v>5170511.8464407185</v>
      </c>
      <c r="P115" s="13">
        <f>IF([2]species_comp_Region2_forR!$D203&gt;49,[2]species_comp_Region2_forR!$J203,[2]species_comp_Region2_forR!$L203)</f>
        <v>0.12879740000000001</v>
      </c>
      <c r="Q115" s="13">
        <f>IF([2]species_comp_Region2_forR!$D203&gt;49,[2]species_comp_Region2_forR!$K203,[2]species_comp_Region2_forR!$M203)</f>
        <v>4.6176399999999998E-4</v>
      </c>
      <c r="T115" s="18">
        <f t="shared" si="89"/>
        <v>742.65095078454056</v>
      </c>
      <c r="U115" s="51">
        <f t="shared" si="90"/>
        <v>98737.244494067651</v>
      </c>
      <c r="V115">
        <f t="shared" si="94"/>
        <v>314.22483112266548</v>
      </c>
      <c r="W115" s="9">
        <f t="shared" si="95"/>
        <v>615.88066900042429</v>
      </c>
      <c r="Y115" s="18">
        <f t="shared" si="96"/>
        <v>1121.9748761245405</v>
      </c>
      <c r="Z115" s="50">
        <f t="shared" si="97"/>
        <v>99047.494416332644</v>
      </c>
      <c r="AA115">
        <f t="shared" si="98"/>
        <v>314.71811898321431</v>
      </c>
      <c r="AB115" s="9">
        <f t="shared" si="99"/>
        <v>616.84751320710006</v>
      </c>
      <c r="AC115" s="19">
        <f t="shared" si="91"/>
        <v>0.28050371330086737</v>
      </c>
    </row>
    <row r="116" spans="1:29" x14ac:dyDescent="0.25">
      <c r="A116" t="str">
        <f>'rockfish release'!A115</f>
        <v>SC</v>
      </c>
      <c r="B116">
        <f>'rockfish release'!B115</f>
        <v>2006</v>
      </c>
      <c r="C116" t="str">
        <f>'rockfish release'!C115</f>
        <v>NG</v>
      </c>
      <c r="D116">
        <f>'rockfish release'!D115</f>
        <v>3683</v>
      </c>
      <c r="E116">
        <f>[1]logbook_release_forR!$F156</f>
        <v>440</v>
      </c>
      <c r="F116">
        <f>[1]logbook_release_forR!$G156</f>
        <v>149</v>
      </c>
      <c r="G116" s="13"/>
      <c r="H116" s="13"/>
      <c r="I116" s="18">
        <f t="shared" ref="I116:I122" si="100">F116</f>
        <v>149</v>
      </c>
      <c r="J116" s="8">
        <f t="shared" ref="J116:J166" si="101">(E116^2)*H116</f>
        <v>0</v>
      </c>
      <c r="K116">
        <f t="shared" si="92"/>
        <v>0</v>
      </c>
      <c r="L116" s="9">
        <f t="shared" si="93"/>
        <v>0</v>
      </c>
      <c r="N116" s="2">
        <f>'rockfish release'!O115</f>
        <v>4254.9238725740297</v>
      </c>
      <c r="O116">
        <f>'rockfish release'!P115</f>
        <v>2815540.8673867746</v>
      </c>
      <c r="P116" s="13">
        <f>IF([2]species_comp_Region2_forR!$D204&gt;49,[2]species_comp_Region2_forR!$J204,[2]species_comp_Region2_forR!$L204)</f>
        <v>0.187181546</v>
      </c>
      <c r="Q116" s="13">
        <f>IF([2]species_comp_Region2_forR!$D204&gt;49,[2]species_comp_Region2_forR!$K204,[2]species_comp_Region2_forR!$M204)</f>
        <v>4.8921100000000003E-4</v>
      </c>
      <c r="T116" s="18">
        <f t="shared" si="89"/>
        <v>796.44322858071394</v>
      </c>
      <c r="U116" s="51">
        <f t="shared" si="90"/>
        <v>106127.37844933398</v>
      </c>
      <c r="V116">
        <f t="shared" si="94"/>
        <v>325.7719730875171</v>
      </c>
      <c r="W116" s="9">
        <f t="shared" si="95"/>
        <v>638.51306725153347</v>
      </c>
      <c r="Y116" s="18">
        <f t="shared" si="96"/>
        <v>945.44322858071394</v>
      </c>
      <c r="Z116" s="50">
        <f t="shared" si="97"/>
        <v>106127.37844933398</v>
      </c>
      <c r="AA116">
        <f t="shared" si="98"/>
        <v>325.7719730875171</v>
      </c>
      <c r="AB116" s="9">
        <f t="shared" si="99"/>
        <v>638.51306725153347</v>
      </c>
      <c r="AC116" s="19">
        <f t="shared" si="91"/>
        <v>0.34457063442779257</v>
      </c>
    </row>
    <row r="117" spans="1:29" x14ac:dyDescent="0.25">
      <c r="A117" t="str">
        <f>'rockfish release'!A116</f>
        <v>SC</v>
      </c>
      <c r="B117">
        <f>'rockfish release'!B116</f>
        <v>2007</v>
      </c>
      <c r="C117" t="str">
        <f>'rockfish release'!C116</f>
        <v>NG</v>
      </c>
      <c r="D117">
        <f>'rockfish release'!D116</f>
        <v>3175</v>
      </c>
      <c r="E117">
        <f>[1]logbook_release_forR!$F157</f>
        <v>359</v>
      </c>
      <c r="F117">
        <f>[1]logbook_release_forR!$G157</f>
        <v>94</v>
      </c>
      <c r="G117" s="13"/>
      <c r="H117" s="13"/>
      <c r="I117" s="18">
        <f t="shared" si="100"/>
        <v>94</v>
      </c>
      <c r="J117" s="8">
        <f t="shared" si="101"/>
        <v>0</v>
      </c>
      <c r="K117">
        <f t="shared" si="92"/>
        <v>0</v>
      </c>
      <c r="L117" s="9">
        <f t="shared" si="93"/>
        <v>0</v>
      </c>
      <c r="N117" s="2">
        <f>'rockfish release'!O116</f>
        <v>3668.0378211845082</v>
      </c>
      <c r="O117">
        <f>'rockfish release'!P116</f>
        <v>2092405.5197583043</v>
      </c>
      <c r="P117" s="13">
        <f>IF([2]species_comp_Region2_forR!$D205&gt;49,[2]species_comp_Region2_forR!$J205,[2]species_comp_Region2_forR!$L205)</f>
        <v>0.12863669999999999</v>
      </c>
      <c r="Q117" s="13">
        <f>IF([2]species_comp_Region2_forR!$D205&gt;49,[2]species_comp_Region2_forR!$K205,[2]species_comp_Region2_forR!$M205)</f>
        <v>4.3956600000000001E-4</v>
      </c>
      <c r="T117" s="18">
        <f t="shared" si="89"/>
        <v>471.84428079236517</v>
      </c>
      <c r="U117" s="51">
        <f t="shared" si="90"/>
        <v>39618.263388691339</v>
      </c>
      <c r="V117">
        <f t="shared" si="94"/>
        <v>199.04337062231272</v>
      </c>
      <c r="W117" s="9">
        <f t="shared" si="95"/>
        <v>390.12500641973293</v>
      </c>
      <c r="Y117" s="18">
        <f t="shared" si="96"/>
        <v>565.84428079236523</v>
      </c>
      <c r="Z117" s="50">
        <f t="shared" si="97"/>
        <v>39618.263388691339</v>
      </c>
      <c r="AA117">
        <f t="shared" si="98"/>
        <v>199.04337062231272</v>
      </c>
      <c r="AB117" s="9">
        <f t="shared" si="99"/>
        <v>390.12500641973293</v>
      </c>
      <c r="AC117" s="19">
        <f t="shared" si="91"/>
        <v>0.35176351052552401</v>
      </c>
    </row>
    <row r="118" spans="1:29" x14ac:dyDescent="0.25">
      <c r="A118" t="str">
        <f>'rockfish release'!A117</f>
        <v>SC</v>
      </c>
      <c r="B118">
        <f>'rockfish release'!B117</f>
        <v>2008</v>
      </c>
      <c r="C118" t="str">
        <f>'rockfish release'!C117</f>
        <v>NG</v>
      </c>
      <c r="D118">
        <f>'rockfish release'!D117</f>
        <v>2762</v>
      </c>
      <c r="E118">
        <f>[1]logbook_release_forR!$F158</f>
        <v>396</v>
      </c>
      <c r="F118">
        <f>[1]logbook_release_forR!$G158</f>
        <v>165</v>
      </c>
      <c r="G118" s="13"/>
      <c r="H118" s="13"/>
      <c r="I118" s="18">
        <f t="shared" si="100"/>
        <v>165</v>
      </c>
      <c r="J118" s="8">
        <f t="shared" si="101"/>
        <v>0</v>
      </c>
      <c r="K118">
        <f t="shared" si="92"/>
        <v>0</v>
      </c>
      <c r="L118" s="9">
        <f t="shared" si="93"/>
        <v>0</v>
      </c>
      <c r="N118" s="2">
        <f>'rockfish release'!O117</f>
        <v>3190.9040825548382</v>
      </c>
      <c r="O118">
        <f>'rockfish release'!P117</f>
        <v>1583455.0748461601</v>
      </c>
      <c r="P118" s="13">
        <f>IF([2]species_comp_Region2_forR!$D206&gt;49,[2]species_comp_Region2_forR!$J206,[2]species_comp_Region2_forR!$L206)</f>
        <v>0.127853881</v>
      </c>
      <c r="Q118" s="13">
        <f>IF([2]species_comp_Region2_forR!$D206&gt;49,[2]species_comp_Region2_forR!$K206,[2]species_comp_Region2_forR!$M206)</f>
        <v>5.1150100000000003E-4</v>
      </c>
      <c r="T118" s="18">
        <f t="shared" si="89"/>
        <v>407.96947085338047</v>
      </c>
      <c r="U118" s="51">
        <f t="shared" si="90"/>
        <v>30282.227550598629</v>
      </c>
      <c r="V118">
        <f t="shared" si="94"/>
        <v>174.01789434020463</v>
      </c>
      <c r="W118" s="9">
        <f t="shared" si="95"/>
        <v>341.0750729068011</v>
      </c>
      <c r="Y118" s="18">
        <f t="shared" si="96"/>
        <v>572.96947085338047</v>
      </c>
      <c r="Z118" s="50">
        <f t="shared" si="97"/>
        <v>30282.227550598629</v>
      </c>
      <c r="AA118">
        <f t="shared" si="98"/>
        <v>174.01789434020463</v>
      </c>
      <c r="AB118" s="9">
        <f t="shared" si="99"/>
        <v>341.0750729068011</v>
      </c>
      <c r="AC118" s="19">
        <f t="shared" si="91"/>
        <v>0.30371233231854827</v>
      </c>
    </row>
    <row r="119" spans="1:29" x14ac:dyDescent="0.25">
      <c r="A119" t="str">
        <f>'rockfish release'!A118</f>
        <v>SC</v>
      </c>
      <c r="B119">
        <f>'rockfish release'!B118</f>
        <v>2009</v>
      </c>
      <c r="C119" t="str">
        <f>'rockfish release'!C118</f>
        <v>NG</v>
      </c>
      <c r="D119">
        <f>'rockfish release'!D118</f>
        <v>1655</v>
      </c>
      <c r="E119">
        <f>[1]logbook_release_forR!$F159</f>
        <v>220</v>
      </c>
      <c r="F119">
        <f>[1]logbook_release_forR!$G159</f>
        <v>91</v>
      </c>
      <c r="G119" s="13"/>
      <c r="H119" s="13"/>
      <c r="I119" s="18">
        <f t="shared" si="100"/>
        <v>91</v>
      </c>
      <c r="J119" s="8">
        <f t="shared" si="101"/>
        <v>0</v>
      </c>
      <c r="K119">
        <f t="shared" si="92"/>
        <v>0</v>
      </c>
      <c r="L119" s="9">
        <f t="shared" si="93"/>
        <v>0</v>
      </c>
      <c r="N119" s="2">
        <f>'rockfish release'!O118</f>
        <v>1912.0008170268852</v>
      </c>
      <c r="O119">
        <f>'rockfish release'!P118</f>
        <v>568531.31911523244</v>
      </c>
      <c r="P119" s="13">
        <f>IF([2]species_comp_Region2_forR!$D207&gt;49,[2]species_comp_Region2_forR!$J207,[2]species_comp_Region2_forR!$L207)</f>
        <v>0.10645800800000001</v>
      </c>
      <c r="Q119" s="13">
        <f>IF([2]species_comp_Region2_forR!$D207&gt;49,[2]species_comp_Region2_forR!$K207,[2]species_comp_Region2_forR!$M207)</f>
        <v>1.7201599999999999E-4</v>
      </c>
      <c r="T119" s="18">
        <f t="shared" si="89"/>
        <v>203.5477982750547</v>
      </c>
      <c r="U119" s="51">
        <f t="shared" si="90"/>
        <v>6974.3907582851771</v>
      </c>
      <c r="V119">
        <f t="shared" si="94"/>
        <v>83.512817928059263</v>
      </c>
      <c r="W119" s="9">
        <f t="shared" si="95"/>
        <v>163.68512313899615</v>
      </c>
      <c r="Y119" s="18">
        <f t="shared" si="96"/>
        <v>294.54779827505467</v>
      </c>
      <c r="Z119" s="50">
        <f t="shared" si="97"/>
        <v>6974.3907582851771</v>
      </c>
      <c r="AA119">
        <f t="shared" si="98"/>
        <v>83.512817928059263</v>
      </c>
      <c r="AB119" s="9">
        <f t="shared" si="99"/>
        <v>163.68512313899615</v>
      </c>
      <c r="AC119" s="19">
        <f t="shared" si="91"/>
        <v>0.28352891590815188</v>
      </c>
    </row>
    <row r="120" spans="1:29" x14ac:dyDescent="0.25">
      <c r="A120" t="str">
        <f>'rockfish release'!A119</f>
        <v>SC</v>
      </c>
      <c r="B120">
        <f>'rockfish release'!B119</f>
        <v>2010</v>
      </c>
      <c r="C120" t="str">
        <f>'rockfish release'!C119</f>
        <v>NG</v>
      </c>
      <c r="D120">
        <f>'rockfish release'!D119</f>
        <v>1667</v>
      </c>
      <c r="E120">
        <f>[1]logbook_release_forR!$F160</f>
        <v>297</v>
      </c>
      <c r="F120">
        <f>[1]logbook_release_forR!$G160</f>
        <v>76</v>
      </c>
      <c r="G120" s="13"/>
      <c r="H120" s="13"/>
      <c r="I120" s="18">
        <f t="shared" si="100"/>
        <v>76</v>
      </c>
      <c r="J120" s="8">
        <f t="shared" si="101"/>
        <v>0</v>
      </c>
      <c r="K120">
        <f t="shared" si="92"/>
        <v>0</v>
      </c>
      <c r="L120" s="9">
        <f t="shared" si="93"/>
        <v>0</v>
      </c>
      <c r="N120" s="2">
        <f>'rockfish release'!O119</f>
        <v>1925.8642670597087</v>
      </c>
      <c r="O120">
        <f>'rockfish release'!P119</f>
        <v>576805.77170519042</v>
      </c>
      <c r="P120" s="13">
        <f>IF([2]species_comp_Region2_forR!$D208&gt;49,[2]species_comp_Region2_forR!$J208,[2]species_comp_Region2_forR!$L208)</f>
        <v>0.113661309</v>
      </c>
      <c r="Q120" s="13">
        <f>IF([2]species_comp_Region2_forR!$D208&gt;49,[2]species_comp_Region2_forR!$K208,[2]species_comp_Region2_forR!$M208)</f>
        <v>1.8484799999999999E-4</v>
      </c>
      <c r="T120" s="18">
        <f t="shared" si="89"/>
        <v>218.89625355033209</v>
      </c>
      <c r="U120" s="51">
        <f t="shared" si="90"/>
        <v>8030.6633240330893</v>
      </c>
      <c r="V120">
        <f t="shared" si="94"/>
        <v>89.613968353338137</v>
      </c>
      <c r="W120" s="9">
        <f t="shared" si="95"/>
        <v>175.64337797254274</v>
      </c>
      <c r="Y120" s="18">
        <f t="shared" si="96"/>
        <v>294.89625355033206</v>
      </c>
      <c r="Z120" s="50">
        <f t="shared" si="97"/>
        <v>8030.6633240330893</v>
      </c>
      <c r="AA120">
        <f t="shared" si="98"/>
        <v>89.613968353338137</v>
      </c>
      <c r="AB120" s="9">
        <f t="shared" si="99"/>
        <v>175.64337797254274</v>
      </c>
      <c r="AC120" s="19">
        <f t="shared" si="91"/>
        <v>0.30388303437040132</v>
      </c>
    </row>
    <row r="121" spans="1:29" x14ac:dyDescent="0.25">
      <c r="A121" t="str">
        <f>'rockfish release'!A120</f>
        <v>SC</v>
      </c>
      <c r="B121">
        <f>'rockfish release'!B120</f>
        <v>2011</v>
      </c>
      <c r="C121" t="str">
        <f>'rockfish release'!C120</f>
        <v>NG</v>
      </c>
      <c r="D121">
        <f>'rockfish release'!D120</f>
        <v>1572</v>
      </c>
      <c r="E121">
        <f>[1]logbook_release_forR!$F161</f>
        <v>349</v>
      </c>
      <c r="F121">
        <f>[1]logbook_release_forR!$G161</f>
        <v>110</v>
      </c>
      <c r="G121" s="13"/>
      <c r="H121" s="13"/>
      <c r="I121" s="18">
        <f t="shared" si="100"/>
        <v>110</v>
      </c>
      <c r="J121" s="8">
        <f t="shared" si="101"/>
        <v>0</v>
      </c>
      <c r="K121">
        <f t="shared" si="92"/>
        <v>0</v>
      </c>
      <c r="L121" s="9">
        <f t="shared" si="93"/>
        <v>0</v>
      </c>
      <c r="N121" s="2">
        <f>'rockfish release'!O120</f>
        <v>2275.6784090909091</v>
      </c>
      <c r="O121">
        <f>'rockfish release'!P120</f>
        <v>892264.95911748335</v>
      </c>
      <c r="P121" s="13">
        <f>IF([2]species_comp_Region2_forR!$D209&gt;49,[2]species_comp_Region2_forR!$J209,[2]species_comp_Region2_forR!$L209)</f>
        <v>0.32414201300000001</v>
      </c>
      <c r="Q121" s="13">
        <f>IF([2]species_comp_Region2_forR!$D209&gt;49,[2]species_comp_Region2_forR!$K209,[2]species_comp_Region2_forR!$M209)</f>
        <v>5.6754899999999998E-4</v>
      </c>
      <c r="T121" s="18">
        <f t="shared" si="89"/>
        <v>737.64298046336478</v>
      </c>
      <c r="U121" s="51">
        <f t="shared" si="90"/>
        <v>96181.303369536254</v>
      </c>
      <c r="V121">
        <f t="shared" si="94"/>
        <v>310.13110674283587</v>
      </c>
      <c r="W121" s="9">
        <f t="shared" si="95"/>
        <v>607.85696921595832</v>
      </c>
      <c r="Y121" s="18">
        <f t="shared" si="96"/>
        <v>847.64298046336478</v>
      </c>
      <c r="Z121" s="50">
        <f t="shared" si="97"/>
        <v>96181.303369536254</v>
      </c>
      <c r="AA121">
        <f t="shared" si="98"/>
        <v>310.13110674283587</v>
      </c>
      <c r="AB121" s="9">
        <f t="shared" si="99"/>
        <v>607.85696921595832</v>
      </c>
      <c r="AC121" s="19">
        <f t="shared" si="91"/>
        <v>0.36587468296298808</v>
      </c>
    </row>
    <row r="122" spans="1:29" x14ac:dyDescent="0.25">
      <c r="A122" t="str">
        <f>'rockfish release'!A121</f>
        <v>SC</v>
      </c>
      <c r="B122">
        <f>'rockfish release'!B121</f>
        <v>2012</v>
      </c>
      <c r="C122" t="str">
        <f>'rockfish release'!C121</f>
        <v>NG</v>
      </c>
      <c r="D122">
        <f>'rockfish release'!D121</f>
        <v>1193</v>
      </c>
      <c r="E122">
        <f>[1]logbook_release_forR!$F162</f>
        <v>333</v>
      </c>
      <c r="F122">
        <f>[1]logbook_release_forR!$G162</f>
        <v>128</v>
      </c>
      <c r="G122" s="13"/>
      <c r="H122" s="13"/>
      <c r="I122" s="18">
        <f t="shared" si="100"/>
        <v>128</v>
      </c>
      <c r="J122" s="8">
        <f t="shared" si="101"/>
        <v>0</v>
      </c>
      <c r="K122">
        <f t="shared" si="92"/>
        <v>0</v>
      </c>
      <c r="L122" s="9">
        <f t="shared" si="93"/>
        <v>0</v>
      </c>
      <c r="N122" s="2">
        <f>'rockfish release'!O121</f>
        <v>949.13010468192806</v>
      </c>
      <c r="O122">
        <f>'rockfish release'!P121</f>
        <v>240497.98554259419</v>
      </c>
      <c r="P122" s="13">
        <f>IF([2]species_comp_Region2_forR!$D210&gt;49,[2]species_comp_Region2_forR!$J210,[2]species_comp_Region2_forR!$L210)</f>
        <v>0.289746909</v>
      </c>
      <c r="Q122" s="13">
        <f>IF([2]species_comp_Region2_forR!$D210&gt;49,[2]species_comp_Region2_forR!$K210,[2]species_comp_Region2_forR!$M210)</f>
        <v>3.9499700000000001E-4</v>
      </c>
      <c r="T122" s="18">
        <f t="shared" si="89"/>
        <v>275.00751407043509</v>
      </c>
      <c r="U122" s="51">
        <f t="shared" si="90"/>
        <v>20451.428878489598</v>
      </c>
      <c r="V122">
        <f t="shared" si="94"/>
        <v>143.00849232996478</v>
      </c>
      <c r="W122" s="9">
        <f t="shared" si="95"/>
        <v>280.29664496673098</v>
      </c>
      <c r="Y122" s="18">
        <f t="shared" si="96"/>
        <v>403.00751407043509</v>
      </c>
      <c r="Z122" s="50">
        <f t="shared" si="97"/>
        <v>20451.428878489598</v>
      </c>
      <c r="AA122">
        <f t="shared" si="98"/>
        <v>143.00849232996478</v>
      </c>
      <c r="AB122" s="9">
        <f t="shared" si="99"/>
        <v>280.29664496673098</v>
      </c>
      <c r="AC122" s="19">
        <f t="shared" si="91"/>
        <v>0.35485316609995182</v>
      </c>
    </row>
    <row r="123" spans="1:29" x14ac:dyDescent="0.25">
      <c r="A123" t="str">
        <f>'rockfish release'!A122</f>
        <v>SC</v>
      </c>
      <c r="B123">
        <f>'rockfish release'!B122</f>
        <v>2013</v>
      </c>
      <c r="C123" t="str">
        <f>'rockfish release'!C122</f>
        <v>NG</v>
      </c>
      <c r="D123">
        <f>'rockfish release'!D122</f>
        <v>1672</v>
      </c>
      <c r="E123">
        <f>[1]logbook_release_forR!$F163</f>
        <v>414</v>
      </c>
      <c r="F123">
        <f>[1]logbook_release_forR!$G163</f>
        <v>206</v>
      </c>
      <c r="G123" s="13"/>
      <c r="H123" s="13"/>
      <c r="I123" s="18">
        <f t="shared" ref="I123:I128" si="102">F123</f>
        <v>206</v>
      </c>
      <c r="J123" s="8">
        <f t="shared" si="101"/>
        <v>0</v>
      </c>
      <c r="K123">
        <f t="shared" si="92"/>
        <v>0</v>
      </c>
      <c r="L123" s="9">
        <f t="shared" si="93"/>
        <v>0</v>
      </c>
      <c r="N123" s="2">
        <f>'rockfish release'!O122</f>
        <v>2602.9620253164558</v>
      </c>
      <c r="O123">
        <f>'rockfish release'!P122</f>
        <v>2110427.8950474532</v>
      </c>
      <c r="P123" s="13">
        <f>IF([2]species_comp_Region2_forR!$D211&gt;49,[2]species_comp_Region2_forR!$J211,[2]species_comp_Region2_forR!$L211)</f>
        <v>0.103530336</v>
      </c>
      <c r="Q123" s="13">
        <f>IF([2]species_comp_Region2_forR!$D211&gt;49,[2]species_comp_Region2_forR!$K211,[2]species_comp_Region2_forR!$M211)</f>
        <v>1.4389399999999999E-4</v>
      </c>
      <c r="T123" s="18">
        <f t="shared" si="89"/>
        <v>269.48553307625315</v>
      </c>
      <c r="U123" s="51">
        <f t="shared" si="90"/>
        <v>23291.948825427055</v>
      </c>
      <c r="V123">
        <f t="shared" si="94"/>
        <v>152.61700044695891</v>
      </c>
      <c r="W123" s="9">
        <f t="shared" si="95"/>
        <v>299.12932087603946</v>
      </c>
      <c r="Y123" s="18">
        <f t="shared" si="96"/>
        <v>475.48553307625315</v>
      </c>
      <c r="Z123" s="50">
        <f t="shared" si="97"/>
        <v>23291.948825427055</v>
      </c>
      <c r="AA123">
        <f t="shared" si="98"/>
        <v>152.61700044695891</v>
      </c>
      <c r="AB123" s="9">
        <f t="shared" si="99"/>
        <v>299.12932087603946</v>
      </c>
      <c r="AC123" s="19">
        <f t="shared" si="91"/>
        <v>0.32097085995355379</v>
      </c>
    </row>
    <row r="124" spans="1:29" x14ac:dyDescent="0.25">
      <c r="A124" t="str">
        <f>'rockfish release'!A123</f>
        <v>SC</v>
      </c>
      <c r="B124">
        <f>'rockfish release'!B123</f>
        <v>2014</v>
      </c>
      <c r="C124" t="str">
        <f>'rockfish release'!C123</f>
        <v>NG</v>
      </c>
      <c r="D124">
        <f>'rockfish release'!D123</f>
        <v>1570</v>
      </c>
      <c r="E124">
        <f>[1]logbook_release_forR!$F164</f>
        <v>350</v>
      </c>
      <c r="F124">
        <f>[1]logbook_release_forR!$G164</f>
        <v>150</v>
      </c>
      <c r="G124" s="13"/>
      <c r="H124" s="13"/>
      <c r="I124" s="18">
        <f t="shared" si="102"/>
        <v>150</v>
      </c>
      <c r="J124" s="8">
        <f t="shared" si="101"/>
        <v>0</v>
      </c>
      <c r="K124">
        <f t="shared" si="92"/>
        <v>0</v>
      </c>
      <c r="L124" s="9">
        <f t="shared" si="93"/>
        <v>0</v>
      </c>
      <c r="N124" s="2">
        <f>'rockfish release'!O123</f>
        <v>3083.2881210736723</v>
      </c>
      <c r="O124">
        <f>'rockfish release'!P123</f>
        <v>2945178.4390610256</v>
      </c>
      <c r="P124" s="13">
        <f>IF([2]species_comp_Region2_forR!$D212&gt;49,[2]species_comp_Region2_forR!$J212,[2]species_comp_Region2_forR!$L212)</f>
        <v>0.14445175099999999</v>
      </c>
      <c r="Q124" s="13">
        <f>IF([2]species_comp_Region2_forR!$D212&gt;49,[2]species_comp_Region2_forR!$K212,[2]species_comp_Region2_forR!$M212)</f>
        <v>2.3406300000000001E-4</v>
      </c>
      <c r="T124" s="18">
        <f t="shared" si="89"/>
        <v>445.38636792659196</v>
      </c>
      <c r="U124" s="51">
        <f t="shared" si="90"/>
        <v>62990.802883327808</v>
      </c>
      <c r="V124">
        <f t="shared" si="94"/>
        <v>250.97968619656811</v>
      </c>
      <c r="W124" s="9">
        <f t="shared" si="95"/>
        <v>491.92018494527349</v>
      </c>
      <c r="Y124" s="18">
        <f t="shared" si="96"/>
        <v>595.3863679265919</v>
      </c>
      <c r="Z124" s="50">
        <f t="shared" si="97"/>
        <v>62990.802883327808</v>
      </c>
      <c r="AA124">
        <f t="shared" si="98"/>
        <v>250.97968619656811</v>
      </c>
      <c r="AB124" s="9">
        <f t="shared" si="99"/>
        <v>491.92018494527349</v>
      </c>
      <c r="AC124" s="19">
        <f t="shared" si="91"/>
        <v>0.42154086777397065</v>
      </c>
    </row>
    <row r="125" spans="1:29" x14ac:dyDescent="0.25">
      <c r="A125" t="str">
        <f>'rockfish release'!A124</f>
        <v>SC</v>
      </c>
      <c r="B125">
        <f>'rockfish release'!B124</f>
        <v>2015</v>
      </c>
      <c r="C125" t="str">
        <f>'rockfish release'!C124</f>
        <v>NG</v>
      </c>
      <c r="D125">
        <f>'rockfish release'!D124</f>
        <v>2088</v>
      </c>
      <c r="E125">
        <f>[1]logbook_release_forR!$F165</f>
        <v>346</v>
      </c>
      <c r="F125">
        <f>[1]logbook_release_forR!$G165</f>
        <v>168</v>
      </c>
      <c r="G125" s="13"/>
      <c r="H125" s="13"/>
      <c r="I125" s="18">
        <f t="shared" si="102"/>
        <v>168</v>
      </c>
      <c r="J125" s="8">
        <f t="shared" si="101"/>
        <v>0</v>
      </c>
      <c r="K125">
        <f t="shared" si="92"/>
        <v>0</v>
      </c>
      <c r="L125" s="9">
        <f t="shared" si="93"/>
        <v>0</v>
      </c>
      <c r="N125" s="2">
        <f>'rockfish release'!O124</f>
        <v>1923.7752808988762</v>
      </c>
      <c r="O125">
        <f>'rockfish release'!P124</f>
        <v>1041844.5175399669</v>
      </c>
      <c r="P125" s="13">
        <f>IF([2]species_comp_Region2_forR!$D213&gt;49,[2]species_comp_Region2_forR!$J213,[2]species_comp_Region2_forR!$L213)</f>
        <v>0.13784825000000001</v>
      </c>
      <c r="Q125" s="13">
        <f>IF([2]species_comp_Region2_forR!$D213&gt;49,[2]species_comp_Region2_forR!$K213,[2]species_comp_Region2_forR!$M213)</f>
        <v>2.3032200000000001E-4</v>
      </c>
      <c r="T125" s="18">
        <f>N125*P125</f>
        <v>265.18905586516854</v>
      </c>
      <c r="U125" s="51">
        <f t="shared" si="90"/>
        <v>20409.716996464973</v>
      </c>
      <c r="V125">
        <f t="shared" si="94"/>
        <v>142.86258081269906</v>
      </c>
      <c r="W125" s="9">
        <f t="shared" si="95"/>
        <v>280.01065839289015</v>
      </c>
      <c r="Y125" s="18">
        <f t="shared" si="96"/>
        <v>433.18905586516854</v>
      </c>
      <c r="Z125" s="50">
        <f t="shared" si="97"/>
        <v>20409.716996464973</v>
      </c>
      <c r="AA125">
        <f t="shared" si="98"/>
        <v>142.86258081269906</v>
      </c>
      <c r="AB125" s="9">
        <f t="shared" si="99"/>
        <v>280.01065839289015</v>
      </c>
      <c r="AC125" s="19">
        <f t="shared" si="91"/>
        <v>0.32979268261376737</v>
      </c>
    </row>
    <row r="126" spans="1:29" x14ac:dyDescent="0.25">
      <c r="A126" t="str">
        <f>'rockfish release'!A125</f>
        <v>SC</v>
      </c>
      <c r="B126">
        <f>'rockfish release'!B125</f>
        <v>2016</v>
      </c>
      <c r="C126" t="str">
        <f>'rockfish release'!C125</f>
        <v>NG</v>
      </c>
      <c r="D126">
        <f>'rockfish release'!D125</f>
        <v>2900</v>
      </c>
      <c r="E126">
        <f>[1]logbook_release_forR!$F166</f>
        <v>738</v>
      </c>
      <c r="F126">
        <f>[1]logbook_release_forR!$G166</f>
        <v>339</v>
      </c>
      <c r="G126" s="13"/>
      <c r="H126" s="13"/>
      <c r="I126" s="18">
        <f t="shared" si="102"/>
        <v>339</v>
      </c>
      <c r="J126" s="8">
        <f t="shared" si="101"/>
        <v>0</v>
      </c>
      <c r="K126">
        <f t="shared" si="92"/>
        <v>0</v>
      </c>
      <c r="L126" s="9">
        <f t="shared" si="93"/>
        <v>0</v>
      </c>
      <c r="N126" s="2">
        <f>'rockfish release'!O125</f>
        <v>2935.5314499765882</v>
      </c>
      <c r="O126">
        <f>'rockfish release'!P125</f>
        <v>2018848.2847185002</v>
      </c>
      <c r="P126" s="13">
        <f>IF([2]species_comp_Region2_forR!$D214&gt;49,[2]species_comp_Region2_forR!$J214,[2]species_comp_Region2_forR!$L214)</f>
        <v>0.162951385</v>
      </c>
      <c r="Q126" s="13">
        <f>IF([2]species_comp_Region2_forR!$D214&gt;49,[2]species_comp_Region2_forR!$K214,[2]species_comp_Region2_forR!$M214)</f>
        <v>3.03107E-4</v>
      </c>
      <c r="T126" s="18">
        <f>N126*P126</f>
        <v>478.34891548474326</v>
      </c>
      <c r="U126" s="51">
        <f t="shared" si="90"/>
        <v>55606.839662906146</v>
      </c>
      <c r="V126">
        <f t="shared" si="94"/>
        <v>235.81102532092547</v>
      </c>
      <c r="W126" s="9">
        <f t="shared" si="95"/>
        <v>462.18960962901389</v>
      </c>
      <c r="Y126" s="18">
        <f t="shared" si="96"/>
        <v>817.3489154847432</v>
      </c>
      <c r="Z126" s="50">
        <f t="shared" si="97"/>
        <v>55606.839662906146</v>
      </c>
      <c r="AA126">
        <f t="shared" si="98"/>
        <v>235.81102532092547</v>
      </c>
      <c r="AB126" s="9">
        <f t="shared" si="99"/>
        <v>462.18960962901389</v>
      </c>
      <c r="AC126" s="19">
        <f t="shared" si="91"/>
        <v>0.28850717344021137</v>
      </c>
    </row>
    <row r="127" spans="1:29" x14ac:dyDescent="0.25">
      <c r="A127" t="str">
        <f>'rockfish release'!A126</f>
        <v>SC</v>
      </c>
      <c r="B127">
        <f>'rockfish release'!B126</f>
        <v>2017</v>
      </c>
      <c r="C127" t="str">
        <f>'rockfish release'!C126</f>
        <v>NG</v>
      </c>
      <c r="D127">
        <f>'rockfish release'!D126</f>
        <v>1281</v>
      </c>
      <c r="E127">
        <f>[1]logbook_release_forR!$F167</f>
        <v>422</v>
      </c>
      <c r="F127">
        <f>[1]logbook_release_forR!$G167</f>
        <v>164</v>
      </c>
      <c r="G127" s="13"/>
      <c r="H127" s="13"/>
      <c r="I127" s="18">
        <f t="shared" si="102"/>
        <v>164</v>
      </c>
      <c r="J127" s="8">
        <f t="shared" si="101"/>
        <v>0</v>
      </c>
      <c r="K127">
        <f t="shared" si="92"/>
        <v>0</v>
      </c>
      <c r="L127" s="9">
        <f t="shared" si="93"/>
        <v>0</v>
      </c>
      <c r="N127" s="2">
        <f>'rockfish release'!O126</f>
        <v>1309.5412844036696</v>
      </c>
      <c r="O127">
        <f>'rockfish release'!P126</f>
        <v>666136.04778705724</v>
      </c>
      <c r="P127" s="13">
        <f>IF([2]species_comp_Region2_forR!$D215&gt;49,[2]species_comp_Region2_forR!$J215,[2]species_comp_Region2_forR!$L215)</f>
        <v>9.1523498999999994E-2</v>
      </c>
      <c r="Q127" s="13">
        <f>IF([2]species_comp_Region2_forR!$D215&gt;49,[2]species_comp_Region2_forR!$K215,[2]species_comp_Region2_forR!$M215)</f>
        <v>3.9220299999999999E-4</v>
      </c>
      <c r="T127" s="18">
        <f>N127*P127</f>
        <v>119.85380043357796</v>
      </c>
      <c r="U127" s="51">
        <f t="shared" si="90"/>
        <v>5991.2502213367206</v>
      </c>
      <c r="V127">
        <f t="shared" si="94"/>
        <v>77.40316673971887</v>
      </c>
      <c r="W127" s="9">
        <f t="shared" si="95"/>
        <v>151.71020680984898</v>
      </c>
      <c r="Y127" s="18">
        <f t="shared" si="96"/>
        <v>283.85380043357793</v>
      </c>
      <c r="Z127" s="50">
        <f t="shared" si="97"/>
        <v>5991.2502213367206</v>
      </c>
      <c r="AA127">
        <f t="shared" si="98"/>
        <v>77.40316673971887</v>
      </c>
      <c r="AB127" s="9">
        <f t="shared" si="99"/>
        <v>151.71020680984898</v>
      </c>
      <c r="AC127" s="19">
        <f t="shared" si="91"/>
        <v>0.27268673740315585</v>
      </c>
    </row>
    <row r="128" spans="1:29" x14ac:dyDescent="0.25">
      <c r="A128" t="str">
        <f>'rockfish release'!A127</f>
        <v>SC</v>
      </c>
      <c r="B128">
        <f>'rockfish release'!B127</f>
        <v>2018</v>
      </c>
      <c r="C128" t="str">
        <f>'rockfish release'!C127</f>
        <v>NG</v>
      </c>
      <c r="D128">
        <f>'rockfish release'!D127</f>
        <v>2876</v>
      </c>
      <c r="E128">
        <f>[1]logbook_release_forR!$F168</f>
        <v>921</v>
      </c>
      <c r="F128">
        <f>[1]logbook_release_forR!$G168</f>
        <v>402</v>
      </c>
      <c r="G128" s="13"/>
      <c r="H128" s="13"/>
      <c r="I128" s="18">
        <f t="shared" si="102"/>
        <v>402</v>
      </c>
      <c r="J128" s="8">
        <f t="shared" si="101"/>
        <v>0</v>
      </c>
      <c r="K128">
        <f t="shared" si="92"/>
        <v>0</v>
      </c>
      <c r="L128" s="9">
        <f t="shared" si="93"/>
        <v>0</v>
      </c>
      <c r="N128" s="2">
        <f>'rockfish release'!O127</f>
        <v>2808.9590021470203</v>
      </c>
      <c r="O128">
        <f>'rockfish release'!P127</f>
        <v>2622776.2416290417</v>
      </c>
      <c r="P128" s="13">
        <f>IF([2]species_comp_Region2_forR!$D216&gt;49,[2]species_comp_Region2_forR!$J216,[2]species_comp_Region2_forR!$L216)</f>
        <v>0.19034858399999999</v>
      </c>
      <c r="Q128" s="13">
        <f>IF([2]species_comp_Region2_forR!$D216&gt;49,[2]species_comp_Region2_forR!$K216,[2]species_comp_Region2_forR!$M216)</f>
        <v>4.2223599999999999E-4</v>
      </c>
      <c r="T128" s="18">
        <f>N128*P128</f>
        <v>534.68136857273828</v>
      </c>
      <c r="U128" s="51">
        <f t="shared" si="90"/>
        <v>97254.076330320022</v>
      </c>
      <c r="V128">
        <f t="shared" si="94"/>
        <v>311.85585825877956</v>
      </c>
      <c r="W128" s="9">
        <f t="shared" si="95"/>
        <v>611.23748218720789</v>
      </c>
      <c r="Y128" s="18">
        <f t="shared" si="96"/>
        <v>936.68136857273828</v>
      </c>
      <c r="Z128" s="50">
        <f t="shared" si="97"/>
        <v>97254.076330320022</v>
      </c>
      <c r="AA128">
        <f t="shared" si="98"/>
        <v>311.85585825877956</v>
      </c>
      <c r="AB128" s="9">
        <f t="shared" si="99"/>
        <v>611.23748218720789</v>
      </c>
      <c r="AC128" s="19">
        <f t="shared" si="91"/>
        <v>0.33293697165554575</v>
      </c>
    </row>
    <row r="129" spans="1:29" x14ac:dyDescent="0.25">
      <c r="A129" t="str">
        <f>'rockfish release'!A128</f>
        <v>SC</v>
      </c>
      <c r="B129">
        <f>'rockfish release'!B128</f>
        <v>2019</v>
      </c>
      <c r="C129" t="str">
        <f>'rockfish release'!C128</f>
        <v>NG</v>
      </c>
      <c r="D129">
        <f>'rockfish release'!D128</f>
        <v>3435</v>
      </c>
      <c r="E129">
        <f>[1]logbook_release_forR!$F169</f>
        <v>806</v>
      </c>
      <c r="F129">
        <f>[1]logbook_release_forR!$G169</f>
        <v>393</v>
      </c>
      <c r="G129" s="13"/>
      <c r="H129" s="13"/>
      <c r="I129" s="18">
        <f t="shared" ref="I129" si="103">F129</f>
        <v>393</v>
      </c>
      <c r="J129" s="8">
        <f t="shared" ref="J129" si="104">(E129^2)*H129</f>
        <v>0</v>
      </c>
      <c r="L129" s="9"/>
      <c r="N129" s="2">
        <f>'rockfish release'!O128</f>
        <v>3945.7570335636719</v>
      </c>
      <c r="O129">
        <f>'rockfish release'!P128</f>
        <v>2905309.8792155185</v>
      </c>
      <c r="P129" s="13">
        <f>IF([2]species_comp_Region2_forR!$D217&gt;49,[2]species_comp_Region2_forR!$J217,[2]species_comp_Region2_forR!$L217)</f>
        <v>0.19832983800000001</v>
      </c>
      <c r="Q129" s="13">
        <f>IF([2]species_comp_Region2_forR!$D217&gt;49,[2]species_comp_Region2_forR!$K217,[2]species_comp_Region2_forR!$M217)</f>
        <v>4.4288299999999998E-4</v>
      </c>
      <c r="T129" s="18">
        <f t="shared" ref="T129" si="105">N129*P129</f>
        <v>782.56135325404364</v>
      </c>
      <c r="U129" s="51">
        <f t="shared" ref="U129" si="106">(N129^2)*Q129+(P129^2)*O129-(Q129*O129)</f>
        <v>119888.09653354633</v>
      </c>
      <c r="V129"/>
      <c r="W129" s="9"/>
      <c r="Y129" s="18">
        <f t="shared" ref="Y129" si="107">T129+I129</f>
        <v>1175.5613532540438</v>
      </c>
      <c r="Z129" s="50">
        <f t="shared" ref="Z129" si="108">U129+J129</f>
        <v>119888.09653354633</v>
      </c>
      <c r="AA129">
        <f t="shared" ref="AA129" si="109">SQRT(Z129)</f>
        <v>346.24860509978424</v>
      </c>
      <c r="AB129" s="9">
        <f t="shared" ref="AB129" si="110">(1.96*AA129)</f>
        <v>678.64726599557707</v>
      </c>
      <c r="AC129" s="19">
        <f t="shared" si="91"/>
        <v>0.29453894868297736</v>
      </c>
    </row>
    <row r="130" spans="1:29" x14ac:dyDescent="0.25">
      <c r="A130" t="str">
        <f>'rockfish release'!A129</f>
        <v>SC</v>
      </c>
      <c r="B130">
        <f>'rockfish release'!B129</f>
        <v>1999</v>
      </c>
      <c r="C130" t="str">
        <f>'rockfish release'!C129</f>
        <v>NORTHEAS</v>
      </c>
      <c r="D130">
        <f>'rockfish release'!D129</f>
        <v>1736</v>
      </c>
      <c r="E130">
        <f>[1]logbook_release_forR!$F170</f>
        <v>110</v>
      </c>
      <c r="F130" t="str">
        <f>[1]logbook_release_forR!$G170</f>
        <v>NA</v>
      </c>
      <c r="G130" s="39">
        <f>[1]logbook_release_forR!$K$170</f>
        <v>0.30887295100000001</v>
      </c>
      <c r="H130" s="40">
        <f>[1]logbook_release_forR!$L$170</f>
        <v>0.16</v>
      </c>
      <c r="I130" s="18">
        <f t="shared" ref="I130:I135" si="111">E130*G130</f>
        <v>33.976024610000003</v>
      </c>
      <c r="J130" s="8">
        <f t="shared" ref="J130:J135" si="112">(E130^2)*H130</f>
        <v>1936</v>
      </c>
      <c r="K130">
        <f t="shared" si="92"/>
        <v>44</v>
      </c>
      <c r="L130" s="9">
        <f t="shared" si="93"/>
        <v>86.24</v>
      </c>
      <c r="N130" s="2">
        <f>'rockfish release'!O129</f>
        <v>3114.8433996588765</v>
      </c>
      <c r="O130">
        <f>'rockfish release'!P129</f>
        <v>3312896.0950870859</v>
      </c>
      <c r="P130" s="13">
        <f>IF([2]species_comp_Region2_forR!$D251&gt;49,[2]species_comp_Region2_forR!$J251,[2]species_comp_Region2_forR!$L251)</f>
        <v>2.6905829999999999E-2</v>
      </c>
      <c r="Q130" s="13">
        <f>IF([2]species_comp_Region2_forR!$D251&gt;49,[2]species_comp_Region2_forR!$K251,[2]species_comp_Region2_forR!$M251)</f>
        <v>1.1793700000000001E-4</v>
      </c>
      <c r="T130" s="18">
        <f t="shared" ref="T130:T147" si="113">N130*P130</f>
        <v>83.80744698784379</v>
      </c>
      <c r="U130" s="51">
        <f>(N130^2)*Q130+(P130^2)*O130-(Q130*O130)</f>
        <v>3151.8251203197246</v>
      </c>
      <c r="V130">
        <f t="shared" si="94"/>
        <v>56.141117911204127</v>
      </c>
      <c r="W130" s="9">
        <f t="shared" si="95"/>
        <v>110.03659110596008</v>
      </c>
      <c r="Y130" s="18">
        <f>T130+I130</f>
        <v>117.7834715978438</v>
      </c>
      <c r="Z130" s="51">
        <f>U130+J130</f>
        <v>5087.8251203197251</v>
      </c>
      <c r="AA130">
        <f t="shared" si="98"/>
        <v>71.328992144286786</v>
      </c>
      <c r="AB130" s="9">
        <f t="shared" si="99"/>
        <v>139.80482460280209</v>
      </c>
      <c r="AC130" s="19">
        <f>AA130/Y130</f>
        <v>0.60559424150639973</v>
      </c>
    </row>
    <row r="131" spans="1:29" x14ac:dyDescent="0.25">
      <c r="A131" t="str">
        <f>'rockfish release'!A130</f>
        <v>SC</v>
      </c>
      <c r="B131">
        <f>'rockfish release'!B130</f>
        <v>2000</v>
      </c>
      <c r="C131" t="str">
        <f>'rockfish release'!C130</f>
        <v>NORTHEAS</v>
      </c>
      <c r="D131">
        <f>'rockfish release'!D130</f>
        <v>2051</v>
      </c>
      <c r="E131">
        <f>[1]logbook_release_forR!$F171</f>
        <v>174</v>
      </c>
      <c r="F131" t="str">
        <f>[1]logbook_release_forR!$G171</f>
        <v>NA</v>
      </c>
      <c r="G131" s="39">
        <f>[1]logbook_release_forR!$K$170</f>
        <v>0.30887295100000001</v>
      </c>
      <c r="H131" s="40">
        <f>[1]logbook_release_forR!$L$170</f>
        <v>0.16</v>
      </c>
      <c r="I131" s="18">
        <f t="shared" si="111"/>
        <v>53.743893474000004</v>
      </c>
      <c r="J131" s="8">
        <f t="shared" si="112"/>
        <v>4844.16</v>
      </c>
      <c r="K131">
        <f t="shared" si="92"/>
        <v>69.599999999999994</v>
      </c>
      <c r="L131" s="9">
        <f t="shared" si="93"/>
        <v>136.416</v>
      </c>
      <c r="N131" s="2">
        <f>'rockfish release'!O130</f>
        <v>3680.036758467947</v>
      </c>
      <c r="O131">
        <f>'rockfish release'!P130</f>
        <v>4624232.8444837937</v>
      </c>
      <c r="P131" s="13">
        <f>IF([2]species_comp_Region2_forR!$D252&gt;49,[2]species_comp_Region2_forR!$J252,[2]species_comp_Region2_forR!$L252)</f>
        <v>5.1282050000000003E-3</v>
      </c>
      <c r="Q131" s="13">
        <f>IF([2]species_comp_Region2_forR!$D252&gt;49,[2]species_comp_Region2_forR!$K252,[2]species_comp_Region2_forR!$M252)</f>
        <v>2.6298499999999999E-5</v>
      </c>
      <c r="T131" s="18">
        <f t="shared" si="113"/>
        <v>18.871982904959118</v>
      </c>
      <c r="U131" s="51">
        <f t="shared" ref="U131:U149" si="114">(N131^2)*Q131+(P131^2)*O131-(Q131*O131)</f>
        <v>356.15185896754952</v>
      </c>
      <c r="V131">
        <f t="shared" si="94"/>
        <v>18.871986089639574</v>
      </c>
      <c r="W131" s="9">
        <f t="shared" si="95"/>
        <v>36.989092735693561</v>
      </c>
      <c r="Y131" s="18">
        <f t="shared" si="96"/>
        <v>72.615876378959115</v>
      </c>
      <c r="Z131" s="50">
        <f t="shared" si="97"/>
        <v>5200.3118589675496</v>
      </c>
      <c r="AA131">
        <f t="shared" si="98"/>
        <v>72.113187829741307</v>
      </c>
      <c r="AB131" s="9">
        <f t="shared" si="99"/>
        <v>141.34184814629296</v>
      </c>
      <c r="AC131" s="19">
        <f t="shared" ref="AC131:AC150" si="115">AA131/Y131</f>
        <v>0.99307742914793951</v>
      </c>
    </row>
    <row r="132" spans="1:29" x14ac:dyDescent="0.25">
      <c r="A132" t="str">
        <f>'rockfish release'!A131</f>
        <v>SC</v>
      </c>
      <c r="B132">
        <f>'rockfish release'!B131</f>
        <v>2001</v>
      </c>
      <c r="C132" t="str">
        <f>'rockfish release'!C131</f>
        <v>NORTHEAS</v>
      </c>
      <c r="D132">
        <f>'rockfish release'!D131</f>
        <v>1891</v>
      </c>
      <c r="E132">
        <f>[1]logbook_release_forR!$F172</f>
        <v>104</v>
      </c>
      <c r="F132" t="str">
        <f>[1]logbook_release_forR!$G172</f>
        <v>NA</v>
      </c>
      <c r="G132" s="39">
        <f>[1]logbook_release_forR!$K$170</f>
        <v>0.30887295100000001</v>
      </c>
      <c r="H132" s="40">
        <f>[1]logbook_release_forR!$L$170</f>
        <v>0.16</v>
      </c>
      <c r="I132" s="18">
        <f t="shared" si="111"/>
        <v>32.122786904000002</v>
      </c>
      <c r="J132" s="8">
        <f t="shared" si="112"/>
        <v>1730.56</v>
      </c>
      <c r="K132">
        <f t="shared" si="92"/>
        <v>41.6</v>
      </c>
      <c r="L132" s="9">
        <f t="shared" si="93"/>
        <v>81.536000000000001</v>
      </c>
      <c r="N132" s="2">
        <f>'rockfish release'!O131</f>
        <v>3392.9544174855628</v>
      </c>
      <c r="O132">
        <f>'rockfish release'!P131</f>
        <v>3930894.8883351549</v>
      </c>
      <c r="P132" s="13">
        <f>IF([2]species_comp_Region2_forR!$D253&gt;49,[2]species_comp_Region2_forR!$J253,[2]species_comp_Region2_forR!$L253)</f>
        <v>0</v>
      </c>
      <c r="Q132" s="13">
        <f>IF([2]species_comp_Region2_forR!$D253&gt;49,[2]species_comp_Region2_forR!$K253,[2]species_comp_Region2_forR!$M253)</f>
        <v>0</v>
      </c>
      <c r="T132" s="18">
        <f t="shared" si="113"/>
        <v>0</v>
      </c>
      <c r="U132" s="51">
        <f t="shared" si="114"/>
        <v>0</v>
      </c>
      <c r="V132">
        <f t="shared" si="94"/>
        <v>0</v>
      </c>
      <c r="W132" s="9">
        <f t="shared" si="95"/>
        <v>0</v>
      </c>
      <c r="Y132" s="18">
        <f t="shared" si="96"/>
        <v>32.122786904000002</v>
      </c>
      <c r="Z132" s="50">
        <f t="shared" si="97"/>
        <v>1730.56</v>
      </c>
      <c r="AA132">
        <f t="shared" si="98"/>
        <v>41.6</v>
      </c>
      <c r="AB132" s="9">
        <f t="shared" si="99"/>
        <v>81.536000000000001</v>
      </c>
      <c r="AC132" s="19">
        <f t="shared" si="115"/>
        <v>1.2950308491079234</v>
      </c>
    </row>
    <row r="133" spans="1:29" x14ac:dyDescent="0.25">
      <c r="A133" t="str">
        <f>'rockfish release'!A132</f>
        <v>SC</v>
      </c>
      <c r="B133">
        <f>'rockfish release'!B132</f>
        <v>2002</v>
      </c>
      <c r="C133" t="str">
        <f>'rockfish release'!C132</f>
        <v>NORTHEAS</v>
      </c>
      <c r="D133">
        <f>'rockfish release'!D132</f>
        <v>1913</v>
      </c>
      <c r="E133">
        <f>[1]logbook_release_forR!$F173</f>
        <v>131</v>
      </c>
      <c r="F133" t="str">
        <f>[1]logbook_release_forR!$G173</f>
        <v>NA</v>
      </c>
      <c r="G133" s="39">
        <f>[1]logbook_release_forR!$K$170</f>
        <v>0.30887295100000001</v>
      </c>
      <c r="H133" s="40">
        <f>[1]logbook_release_forR!$L$170</f>
        <v>0.16</v>
      </c>
      <c r="I133" s="18">
        <f t="shared" si="111"/>
        <v>40.462356581000002</v>
      </c>
      <c r="J133" s="8">
        <f t="shared" si="112"/>
        <v>2745.76</v>
      </c>
      <c r="K133">
        <f t="shared" si="92"/>
        <v>52.4</v>
      </c>
      <c r="L133" s="9">
        <f t="shared" si="93"/>
        <v>102.70399999999999</v>
      </c>
      <c r="N133" s="2">
        <f>'rockfish release'!O132</f>
        <v>3432.4282393706399</v>
      </c>
      <c r="O133">
        <f>'rockfish release'!P132</f>
        <v>4022891.4428667496</v>
      </c>
      <c r="P133" s="13">
        <f>IF([2]species_comp_Region2_forR!$D254&gt;49,[2]species_comp_Region2_forR!$J254,[2]species_comp_Region2_forR!$L254)</f>
        <v>6.6265060000000001E-2</v>
      </c>
      <c r="Q133" s="13">
        <f>IF([2]species_comp_Region2_forR!$D254&gt;49,[2]species_comp_Region2_forR!$K254,[2]species_comp_Region2_forR!$M254)</f>
        <v>3.7499400000000002E-4</v>
      </c>
      <c r="T133" s="18">
        <f t="shared" si="113"/>
        <v>227.45006322758982</v>
      </c>
      <c r="U133" s="51">
        <f t="shared" si="114"/>
        <v>20574.205878396075</v>
      </c>
      <c r="V133">
        <f t="shared" si="94"/>
        <v>143.43711471720309</v>
      </c>
      <c r="W133" s="9">
        <f t="shared" si="95"/>
        <v>281.13674484571806</v>
      </c>
      <c r="Y133" s="18">
        <f t="shared" si="96"/>
        <v>267.91241980858985</v>
      </c>
      <c r="Z133" s="50">
        <f t="shared" si="97"/>
        <v>23319.965878396077</v>
      </c>
      <c r="AA133">
        <f t="shared" si="98"/>
        <v>152.70876162943657</v>
      </c>
      <c r="AB133" s="9">
        <f t="shared" si="99"/>
        <v>299.30917279369567</v>
      </c>
      <c r="AC133" s="19">
        <f t="shared" si="115"/>
        <v>0.5699950817455175</v>
      </c>
    </row>
    <row r="134" spans="1:29" x14ac:dyDescent="0.25">
      <c r="A134" t="str">
        <f>'rockfish release'!A133</f>
        <v>SC</v>
      </c>
      <c r="B134">
        <f>'rockfish release'!B133</f>
        <v>2003</v>
      </c>
      <c r="C134" t="str">
        <f>'rockfish release'!C133</f>
        <v>NORTHEAS</v>
      </c>
      <c r="D134">
        <f>'rockfish release'!D133</f>
        <v>3121</v>
      </c>
      <c r="E134">
        <f>[1]logbook_release_forR!$F174</f>
        <v>95</v>
      </c>
      <c r="F134" t="str">
        <f>[1]logbook_release_forR!$G174</f>
        <v>NA</v>
      </c>
      <c r="G134" s="39">
        <f>[1]logbook_release_forR!$K$170</f>
        <v>0.30887295100000001</v>
      </c>
      <c r="H134" s="40">
        <f>[1]logbook_release_forR!$L$170</f>
        <v>0.16</v>
      </c>
      <c r="I134" s="18">
        <f t="shared" si="111"/>
        <v>29.342930344999999</v>
      </c>
      <c r="J134" s="8">
        <f t="shared" si="112"/>
        <v>1444</v>
      </c>
      <c r="K134">
        <f t="shared" si="92"/>
        <v>38</v>
      </c>
      <c r="L134" s="9">
        <f t="shared" si="93"/>
        <v>74.48</v>
      </c>
      <c r="N134" s="2">
        <f>'rockfish release'!O133</f>
        <v>5599.8999137876472</v>
      </c>
      <c r="O134">
        <f>'rockfish release'!P133</f>
        <v>10707692.989785686</v>
      </c>
      <c r="P134" s="13">
        <f>IF([2]species_comp_Region2_forR!$D255&gt;49,[2]species_comp_Region2_forR!$J255,[2]species_comp_Region2_forR!$L255)</f>
        <v>5.3475939999999998E-3</v>
      </c>
      <c r="Q134" s="13">
        <f>IF([2]species_comp_Region2_forR!$D255&gt;49,[2]species_comp_Region2_forR!$K255,[2]species_comp_Region2_forR!$M255)</f>
        <v>2.85968E-5</v>
      </c>
      <c r="T134" s="18">
        <f t="shared" si="113"/>
        <v>29.945991179571337</v>
      </c>
      <c r="U134" s="51">
        <f t="shared" si="114"/>
        <v>896.76318096305886</v>
      </c>
      <c r="V134">
        <f t="shared" si="94"/>
        <v>29.946004424013879</v>
      </c>
      <c r="W134" s="9">
        <f t="shared" si="95"/>
        <v>58.694168671067203</v>
      </c>
      <c r="Y134" s="18">
        <f t="shared" si="96"/>
        <v>59.288921524571336</v>
      </c>
      <c r="Z134" s="50">
        <f t="shared" si="97"/>
        <v>2340.7631809630589</v>
      </c>
      <c r="AA134">
        <f t="shared" si="98"/>
        <v>48.381434259052909</v>
      </c>
      <c r="AB134" s="9">
        <f t="shared" si="99"/>
        <v>94.827611147743696</v>
      </c>
      <c r="AC134" s="19">
        <f t="shared" si="115"/>
        <v>0.81602823959282178</v>
      </c>
    </row>
    <row r="135" spans="1:29" x14ac:dyDescent="0.25">
      <c r="A135" t="str">
        <f>'rockfish release'!A134</f>
        <v>SC</v>
      </c>
      <c r="B135">
        <f>'rockfish release'!B134</f>
        <v>2004</v>
      </c>
      <c r="C135" t="str">
        <f>'rockfish release'!C134</f>
        <v>NORTHEAS</v>
      </c>
      <c r="D135">
        <f>'rockfish release'!D134</f>
        <v>1756</v>
      </c>
      <c r="E135">
        <f>[1]logbook_release_forR!$F175</f>
        <v>158</v>
      </c>
      <c r="F135" t="str">
        <f>[1]logbook_release_forR!$G175</f>
        <v>NA</v>
      </c>
      <c r="G135" s="39">
        <f>[1]logbook_release_forR!$K$170</f>
        <v>0.30887295100000001</v>
      </c>
      <c r="H135" s="40">
        <f>[1]logbook_release_forR!$L$170</f>
        <v>0.16</v>
      </c>
      <c r="I135" s="18">
        <f t="shared" si="111"/>
        <v>48.801926258000002</v>
      </c>
      <c r="J135" s="8">
        <f t="shared" si="112"/>
        <v>3994.2400000000002</v>
      </c>
      <c r="K135">
        <f t="shared" si="92"/>
        <v>63.2</v>
      </c>
      <c r="L135" s="9">
        <f t="shared" si="93"/>
        <v>123.872</v>
      </c>
      <c r="N135" s="2">
        <f>'rockfish release'!O134</f>
        <v>3150.7286922816747</v>
      </c>
      <c r="O135">
        <f>'rockfish release'!P134</f>
        <v>3389669.8185419007</v>
      </c>
      <c r="P135" s="13">
        <f>IF([2]species_comp_Region2_forR!$D256&gt;49,[2]species_comp_Region2_forR!$J256,[2]species_comp_Region2_forR!$L256)</f>
        <v>4.2372881000000001E-2</v>
      </c>
      <c r="Q135" s="13">
        <f>IF([2]species_comp_Region2_forR!$D256&gt;49,[2]species_comp_Region2_forR!$K256,[2]species_comp_Region2_forR!$M256)</f>
        <v>3.4681600000000001E-4</v>
      </c>
      <c r="T135" s="18">
        <f t="shared" si="113"/>
        <v>133.50545194133701</v>
      </c>
      <c r="U135" s="51">
        <f t="shared" si="114"/>
        <v>8353.302477894722</v>
      </c>
      <c r="V135">
        <f t="shared" si="94"/>
        <v>91.396402981160705</v>
      </c>
      <c r="W135" s="9">
        <f t="shared" si="95"/>
        <v>179.13694984307497</v>
      </c>
      <c r="Y135" s="18">
        <f t="shared" si="96"/>
        <v>182.30737819933702</v>
      </c>
      <c r="Z135" s="50">
        <f t="shared" si="97"/>
        <v>12347.542477894722</v>
      </c>
      <c r="AA135">
        <f t="shared" si="98"/>
        <v>111.11949638967377</v>
      </c>
      <c r="AB135" s="9">
        <f t="shared" si="99"/>
        <v>217.7942129237606</v>
      </c>
      <c r="AC135" s="19">
        <f t="shared" si="115"/>
        <v>0.60951727509445286</v>
      </c>
    </row>
    <row r="136" spans="1:29" x14ac:dyDescent="0.25">
      <c r="A136" t="str">
        <f>'rockfish release'!A135</f>
        <v>SC</v>
      </c>
      <c r="B136">
        <f>'rockfish release'!B135</f>
        <v>2005</v>
      </c>
      <c r="C136" t="str">
        <f>'rockfish release'!C135</f>
        <v>NORTHEAS</v>
      </c>
      <c r="D136">
        <f>'rockfish release'!D135</f>
        <v>4080</v>
      </c>
      <c r="E136">
        <f>[1]logbook_release_forR!$F176</f>
        <v>199</v>
      </c>
      <c r="F136" t="str">
        <f>[1]logbook_release_forR!$G176</f>
        <v>NA</v>
      </c>
      <c r="G136" s="39">
        <f>[1]logbook_release_forR!$K$170</f>
        <v>0.30887295100000001</v>
      </c>
      <c r="H136" s="40">
        <f>[1]logbook_release_forR!$L$170</f>
        <v>0.16</v>
      </c>
      <c r="I136" s="18">
        <f>E136*G136</f>
        <v>61.465717249000001</v>
      </c>
      <c r="J136" s="8">
        <f>(E136^2)*H136</f>
        <v>6336.16</v>
      </c>
      <c r="K136">
        <f t="shared" si="92"/>
        <v>79.599999999999994</v>
      </c>
      <c r="L136" s="9">
        <f t="shared" si="93"/>
        <v>156.01599999999999</v>
      </c>
      <c r="N136" s="2">
        <f>'rockfish release'!O135</f>
        <v>7320.5996950508161</v>
      </c>
      <c r="O136">
        <f>'rockfish release'!P135</f>
        <v>18299056.559539404</v>
      </c>
      <c r="P136" s="13">
        <f>IF([2]species_comp_Region2_forR!$D257&gt;49,[2]species_comp_Region2_forR!$J257,[2]species_comp_Region2_forR!$L257)</f>
        <v>5.747126E-3</v>
      </c>
      <c r="Q136" s="13">
        <f>IF([2]species_comp_Region2_forR!$D257&gt;49,[2]species_comp_Region2_forR!$K257,[2]species_comp_Region2_forR!$M257)</f>
        <v>3.3029499999999999E-5</v>
      </c>
      <c r="T136" s="18">
        <f t="shared" si="113"/>
        <v>42.072408843018614</v>
      </c>
      <c r="U136" s="51">
        <f t="shared" si="114"/>
        <v>1770.0890942438386</v>
      </c>
      <c r="V136">
        <f t="shared" si="94"/>
        <v>42.072426769130381</v>
      </c>
      <c r="W136" s="9">
        <f t="shared" si="95"/>
        <v>82.46195646749554</v>
      </c>
      <c r="Y136" s="18">
        <f t="shared" si="96"/>
        <v>103.53812609201862</v>
      </c>
      <c r="Z136" s="50">
        <f t="shared" si="97"/>
        <v>8106.249094243838</v>
      </c>
      <c r="AA136">
        <f t="shared" si="98"/>
        <v>90.034710496806937</v>
      </c>
      <c r="AB136" s="9">
        <f t="shared" si="99"/>
        <v>176.4680325737416</v>
      </c>
      <c r="AC136" s="19">
        <f t="shared" si="115"/>
        <v>0.86958025893562496</v>
      </c>
    </row>
    <row r="137" spans="1:29" x14ac:dyDescent="0.25">
      <c r="A137" t="str">
        <f>'rockfish release'!A136</f>
        <v>SC</v>
      </c>
      <c r="B137">
        <f>'rockfish release'!B136</f>
        <v>2006</v>
      </c>
      <c r="C137" t="str">
        <f>'rockfish release'!C136</f>
        <v>NORTHEAS</v>
      </c>
      <c r="D137">
        <f>'rockfish release'!D136</f>
        <v>1667</v>
      </c>
      <c r="E137">
        <f>[1]logbook_release_forR!$F177</f>
        <v>62</v>
      </c>
      <c r="F137">
        <f>[1]logbook_release_forR!$G177</f>
        <v>0</v>
      </c>
      <c r="G137" s="39"/>
      <c r="H137" s="40"/>
      <c r="I137" s="18">
        <f t="shared" ref="I137:I148" si="116">F137</f>
        <v>0</v>
      </c>
      <c r="J137" s="8">
        <f t="shared" si="101"/>
        <v>0</v>
      </c>
      <c r="K137">
        <f t="shared" si="92"/>
        <v>0</v>
      </c>
      <c r="L137" s="9">
        <f t="shared" si="93"/>
        <v>0</v>
      </c>
      <c r="N137" s="2">
        <f>'rockfish release'!O136</f>
        <v>2991.0391401102233</v>
      </c>
      <c r="O137">
        <f>'rockfish release'!P136</f>
        <v>3054777.4283738164</v>
      </c>
      <c r="P137" s="13">
        <f>IF([2]species_comp_Region2_forR!$D258&gt;49,[2]species_comp_Region2_forR!$J258,[2]species_comp_Region2_forR!$L258)</f>
        <v>3.8461538000000003E-2</v>
      </c>
      <c r="Q137" s="13">
        <f>IF([2]species_comp_Region2_forR!$D258&gt;49,[2]species_comp_Region2_forR!$K258,[2]species_comp_Region2_forR!$M258)</f>
        <v>3.5905099999999999E-4</v>
      </c>
      <c r="T137" s="18">
        <f t="shared" si="113"/>
        <v>115.03996554683668</v>
      </c>
      <c r="U137" s="51">
        <f t="shared" si="114"/>
        <v>6634.2639188703797</v>
      </c>
      <c r="V137">
        <f t="shared" si="94"/>
        <v>81.450990901709602</v>
      </c>
      <c r="W137" s="9">
        <f t="shared" si="95"/>
        <v>159.64394216735081</v>
      </c>
      <c r="Y137" s="18">
        <f t="shared" si="96"/>
        <v>115.03996554683668</v>
      </c>
      <c r="Z137" s="50">
        <f t="shared" si="97"/>
        <v>6634.2639188703797</v>
      </c>
      <c r="AA137">
        <f t="shared" si="98"/>
        <v>81.450990901709602</v>
      </c>
      <c r="AB137" s="9">
        <f t="shared" si="99"/>
        <v>159.64394216735081</v>
      </c>
      <c r="AC137" s="19">
        <f t="shared" si="115"/>
        <v>0.70802342920163808</v>
      </c>
    </row>
    <row r="138" spans="1:29" x14ac:dyDescent="0.25">
      <c r="A138" t="str">
        <f>'rockfish release'!A137</f>
        <v>SC</v>
      </c>
      <c r="B138">
        <f>'rockfish release'!B137</f>
        <v>2007</v>
      </c>
      <c r="C138" t="str">
        <f>'rockfish release'!C137</f>
        <v>NORTHEAS</v>
      </c>
      <c r="D138">
        <f>'rockfish release'!D137</f>
        <v>1731</v>
      </c>
      <c r="E138">
        <f>[1]logbook_release_forR!$F178</f>
        <v>179</v>
      </c>
      <c r="F138">
        <f>[1]logbook_release_forR!$G178</f>
        <v>24</v>
      </c>
      <c r="G138" s="39"/>
      <c r="H138" s="40"/>
      <c r="I138" s="18">
        <f t="shared" si="116"/>
        <v>24</v>
      </c>
      <c r="J138" s="8">
        <f t="shared" si="101"/>
        <v>0</v>
      </c>
      <c r="K138">
        <f t="shared" si="92"/>
        <v>0</v>
      </c>
      <c r="L138" s="9">
        <f t="shared" si="93"/>
        <v>0</v>
      </c>
      <c r="N138" s="2">
        <f>'rockfish release'!O137</f>
        <v>3105.8720765031776</v>
      </c>
      <c r="O138">
        <f>'rockfish release'!P137</f>
        <v>3293840.0742381569</v>
      </c>
      <c r="P138" s="13">
        <f>IF([2]species_comp_Region2_forR!$D259&gt;49,[2]species_comp_Region2_forR!$J259,[2]species_comp_Region2_forR!$L259)</f>
        <v>1.1764706E-2</v>
      </c>
      <c r="Q138" s="13">
        <f>IF([2]species_comp_Region2_forR!$D259&gt;49,[2]species_comp_Region2_forR!$K259,[2]species_comp_Region2_forR!$M259)</f>
        <v>1.3840799999999999E-4</v>
      </c>
      <c r="T138" s="18">
        <f t="shared" si="113"/>
        <v>36.53967185366939</v>
      </c>
      <c r="U138" s="51">
        <f t="shared" si="114"/>
        <v>1335.1456672326842</v>
      </c>
      <c r="V138">
        <f t="shared" si="94"/>
        <v>36.539645143770677</v>
      </c>
      <c r="W138" s="9">
        <f t="shared" si="95"/>
        <v>71.617704481790526</v>
      </c>
      <c r="Y138" s="18">
        <f t="shared" si="96"/>
        <v>60.53967185366939</v>
      </c>
      <c r="Z138" s="50">
        <f t="shared" si="97"/>
        <v>1335.1456672326842</v>
      </c>
      <c r="AA138">
        <f t="shared" si="98"/>
        <v>36.539645143770677</v>
      </c>
      <c r="AB138" s="9">
        <f t="shared" si="99"/>
        <v>71.617704481790526</v>
      </c>
      <c r="AC138" s="19">
        <f t="shared" si="115"/>
        <v>0.60356529900080658</v>
      </c>
    </row>
    <row r="139" spans="1:29" x14ac:dyDescent="0.25">
      <c r="A139" t="str">
        <f>'rockfish release'!A138</f>
        <v>SC</v>
      </c>
      <c r="B139">
        <f>'rockfish release'!B138</f>
        <v>2008</v>
      </c>
      <c r="C139" t="str">
        <f>'rockfish release'!C138</f>
        <v>NORTHEAS</v>
      </c>
      <c r="D139">
        <f>'rockfish release'!D138</f>
        <v>1565</v>
      </c>
      <c r="E139">
        <f>[1]logbook_release_forR!$F179</f>
        <v>117</v>
      </c>
      <c r="F139">
        <f>[1]logbook_release_forR!$G179</f>
        <v>8</v>
      </c>
      <c r="G139" s="39"/>
      <c r="H139" s="40"/>
      <c r="I139" s="18">
        <f t="shared" si="116"/>
        <v>8</v>
      </c>
      <c r="J139" s="8">
        <f t="shared" si="101"/>
        <v>0</v>
      </c>
      <c r="K139">
        <f t="shared" si="92"/>
        <v>0</v>
      </c>
      <c r="L139" s="9">
        <f t="shared" si="93"/>
        <v>0</v>
      </c>
      <c r="N139" s="2">
        <f>'rockfish release'!O138</f>
        <v>2808.0241477339532</v>
      </c>
      <c r="O139">
        <f>'rockfish release'!P138</f>
        <v>2692384.3474888206</v>
      </c>
      <c r="P139" s="13">
        <f>IF([2]species_comp_Region2_forR!$D260&gt;49,[2]species_comp_Region2_forR!$J260,[2]species_comp_Region2_forR!$L260)</f>
        <v>1.3333332999999999E-2</v>
      </c>
      <c r="Q139" s="13">
        <f>IF([2]species_comp_Region2_forR!$D260&gt;49,[2]species_comp_Region2_forR!$K260,[2]species_comp_Region2_forR!$M260)</f>
        <v>1.7777799999999999E-4</v>
      </c>
      <c r="T139" s="18">
        <f t="shared" si="113"/>
        <v>37.440321033777991</v>
      </c>
      <c r="U139" s="51">
        <f t="shared" si="114"/>
        <v>1401.778839183442</v>
      </c>
      <c r="V139">
        <f t="shared" si="94"/>
        <v>37.440337060227463</v>
      </c>
      <c r="W139" s="9">
        <f t="shared" si="95"/>
        <v>73.383060638045833</v>
      </c>
      <c r="Y139" s="18">
        <f t="shared" si="96"/>
        <v>45.440321033777991</v>
      </c>
      <c r="Z139" s="50">
        <f t="shared" si="97"/>
        <v>1401.778839183442</v>
      </c>
      <c r="AA139">
        <f t="shared" si="98"/>
        <v>37.440337060227463</v>
      </c>
      <c r="AB139" s="9">
        <f t="shared" si="99"/>
        <v>73.383060638045833</v>
      </c>
      <c r="AC139" s="19">
        <f t="shared" si="115"/>
        <v>0.82394525849402001</v>
      </c>
    </row>
    <row r="140" spans="1:29" x14ac:dyDescent="0.25">
      <c r="A140" t="str">
        <f>'rockfish release'!A139</f>
        <v>SC</v>
      </c>
      <c r="B140">
        <f>'rockfish release'!B139</f>
        <v>2009</v>
      </c>
      <c r="C140" t="str">
        <f>'rockfish release'!C139</f>
        <v>NORTHEAS</v>
      </c>
      <c r="D140">
        <f>'rockfish release'!D139</f>
        <v>1317</v>
      </c>
      <c r="E140">
        <f>[1]logbook_release_forR!$F180</f>
        <v>39</v>
      </c>
      <c r="F140">
        <f>[1]logbook_release_forR!$G180</f>
        <v>1</v>
      </c>
      <c r="G140" s="39"/>
      <c r="H140" s="40"/>
      <c r="I140" s="18">
        <f t="shared" si="116"/>
        <v>1</v>
      </c>
      <c r="J140" s="8">
        <f t="shared" si="101"/>
        <v>0</v>
      </c>
      <c r="K140">
        <f t="shared" si="92"/>
        <v>0</v>
      </c>
      <c r="L140" s="9">
        <f t="shared" si="93"/>
        <v>0</v>
      </c>
      <c r="N140" s="2">
        <f>'rockfish release'!O139</f>
        <v>2363.0465192112561</v>
      </c>
      <c r="O140">
        <f>'rockfish release'!P139</f>
        <v>1906689.2729298193</v>
      </c>
      <c r="P140" s="13">
        <f>IF([2]species_comp_Region2_forR!$D261&gt;49,[2]species_comp_Region2_forR!$J261,[2]species_comp_Region2_forR!$L261)</f>
        <v>0.102941176</v>
      </c>
      <c r="Q140" s="13">
        <f>IF([2]species_comp_Region2_forR!$D261&gt;49,[2]species_comp_Region2_forR!$K261,[2]species_comp_Region2_forR!$M261)</f>
        <v>1.378273E-3</v>
      </c>
      <c r="T140" s="18">
        <f t="shared" si="113"/>
        <v>243.25478763031327</v>
      </c>
      <c r="U140" s="51">
        <f t="shared" si="114"/>
        <v>25273.291044345588</v>
      </c>
      <c r="V140">
        <f t="shared" si="94"/>
        <v>158.97575615277188</v>
      </c>
      <c r="W140" s="9">
        <f t="shared" si="95"/>
        <v>311.59248205943288</v>
      </c>
      <c r="Y140" s="18">
        <f t="shared" si="96"/>
        <v>244.25478763031327</v>
      </c>
      <c r="Z140" s="50">
        <f t="shared" si="97"/>
        <v>25273.291044345588</v>
      </c>
      <c r="AA140">
        <f t="shared" si="98"/>
        <v>158.97575615277188</v>
      </c>
      <c r="AB140" s="9">
        <f t="shared" si="99"/>
        <v>311.59248205943288</v>
      </c>
      <c r="AC140" s="19">
        <f t="shared" si="115"/>
        <v>0.6508603483072205</v>
      </c>
    </row>
    <row r="141" spans="1:29" x14ac:dyDescent="0.25">
      <c r="A141" t="str">
        <f>'rockfish release'!A140</f>
        <v>SC</v>
      </c>
      <c r="B141">
        <f>'rockfish release'!B140</f>
        <v>2010</v>
      </c>
      <c r="C141" t="str">
        <f>'rockfish release'!C140</f>
        <v>NORTHEAS</v>
      </c>
      <c r="D141">
        <f>'rockfish release'!D140</f>
        <v>975</v>
      </c>
      <c r="E141">
        <f>[1]logbook_release_forR!$F181</f>
        <v>108</v>
      </c>
      <c r="F141">
        <f>[1]logbook_release_forR!$G181</f>
        <v>5</v>
      </c>
      <c r="G141" s="39"/>
      <c r="H141" s="40"/>
      <c r="I141" s="18">
        <f t="shared" si="116"/>
        <v>5</v>
      </c>
      <c r="J141" s="8">
        <f t="shared" si="101"/>
        <v>0</v>
      </c>
      <c r="K141">
        <f t="shared" si="92"/>
        <v>0</v>
      </c>
      <c r="L141" s="9">
        <f t="shared" si="93"/>
        <v>0</v>
      </c>
      <c r="N141" s="2">
        <f>'rockfish release'!O140</f>
        <v>1749.4080153614086</v>
      </c>
      <c r="O141">
        <f>'rockfish release'!P140</f>
        <v>1045003.1623601587</v>
      </c>
      <c r="P141" s="37">
        <v>3.0296109000000002E-2</v>
      </c>
      <c r="Q141" s="37">
        <v>7.3547800000000002E-4</v>
      </c>
      <c r="T141" s="18">
        <f t="shared" si="113"/>
        <v>53.000255918862912</v>
      </c>
      <c r="U141" s="51">
        <f t="shared" si="114"/>
        <v>2441.4614890755784</v>
      </c>
      <c r="V141">
        <f t="shared" si="94"/>
        <v>49.411147417112048</v>
      </c>
      <c r="W141" s="9">
        <f t="shared" si="95"/>
        <v>96.845848937539614</v>
      </c>
      <c r="Y141" s="18">
        <f t="shared" si="96"/>
        <v>58.000255918862912</v>
      </c>
      <c r="Z141" s="50">
        <f t="shared" si="97"/>
        <v>2441.4614890755784</v>
      </c>
      <c r="AA141">
        <f t="shared" si="98"/>
        <v>49.411147417112048</v>
      </c>
      <c r="AB141" s="9">
        <f t="shared" si="99"/>
        <v>96.845848937539614</v>
      </c>
      <c r="AC141" s="19">
        <f t="shared" si="115"/>
        <v>0.85191257580369562</v>
      </c>
    </row>
    <row r="142" spans="1:29" x14ac:dyDescent="0.25">
      <c r="A142" t="str">
        <f>'rockfish release'!A141</f>
        <v>SC</v>
      </c>
      <c r="B142">
        <f>'rockfish release'!B141</f>
        <v>2011</v>
      </c>
      <c r="C142" t="str">
        <f>'rockfish release'!C141</f>
        <v>NORTHEAS</v>
      </c>
      <c r="D142">
        <f>'rockfish release'!D141</f>
        <v>1219</v>
      </c>
      <c r="E142">
        <f>[1]logbook_release_forR!$F182</f>
        <v>78</v>
      </c>
      <c r="F142">
        <f>[1]logbook_release_forR!$G182</f>
        <v>3</v>
      </c>
      <c r="G142" s="39"/>
      <c r="H142" s="40"/>
      <c r="I142" s="18">
        <f t="shared" si="116"/>
        <v>3</v>
      </c>
      <c r="J142" s="8">
        <f t="shared" si="101"/>
        <v>0</v>
      </c>
      <c r="K142">
        <f t="shared" si="92"/>
        <v>0</v>
      </c>
      <c r="L142" s="9">
        <f t="shared" si="93"/>
        <v>0</v>
      </c>
      <c r="N142" s="2">
        <f>'rockfish release'!O141</f>
        <v>2616.6798149500855</v>
      </c>
      <c r="O142">
        <f>'rockfish release'!P141</f>
        <v>2544045.9494767035</v>
      </c>
      <c r="P142" s="13">
        <f>IF([2]species_comp_Region2_forR!$D263&gt;49,[2]species_comp_Region2_forR!$J263,[2]species_comp_Region2_forR!$L263)</f>
        <v>4.2253521000000002E-2</v>
      </c>
      <c r="Q142" s="13">
        <f>IF([2]species_comp_Region2_forR!$D263&gt;49,[2]species_comp_Region2_forR!$K263,[2]species_comp_Region2_forR!$M263)</f>
        <v>5.7811699999999995E-4</v>
      </c>
      <c r="T142" s="18">
        <f t="shared" si="113"/>
        <v>110.56393551126956</v>
      </c>
      <c r="U142" s="51">
        <f t="shared" si="114"/>
        <v>7029.6565193966544</v>
      </c>
      <c r="V142">
        <f t="shared" si="94"/>
        <v>83.843046935310355</v>
      </c>
      <c r="W142" s="9">
        <f t="shared" si="95"/>
        <v>164.33237199320828</v>
      </c>
      <c r="Y142" s="18">
        <f t="shared" si="96"/>
        <v>113.56393551126956</v>
      </c>
      <c r="Z142" s="50">
        <f t="shared" si="97"/>
        <v>7029.6565193966544</v>
      </c>
      <c r="AA142">
        <f t="shared" si="98"/>
        <v>83.843046935310355</v>
      </c>
      <c r="AB142" s="9">
        <f t="shared" si="99"/>
        <v>164.33237199320828</v>
      </c>
      <c r="AC142" s="19">
        <f t="shared" si="115"/>
        <v>0.7382893746843614</v>
      </c>
    </row>
    <row r="143" spans="1:29" x14ac:dyDescent="0.25">
      <c r="A143" t="str">
        <f>'rockfish release'!A142</f>
        <v>SC</v>
      </c>
      <c r="B143">
        <f>'rockfish release'!B142</f>
        <v>2012</v>
      </c>
      <c r="C143" t="str">
        <f>'rockfish release'!C142</f>
        <v>NORTHEAS</v>
      </c>
      <c r="D143">
        <f>'rockfish release'!D142</f>
        <v>898</v>
      </c>
      <c r="E143">
        <f>[1]logbook_release_forR!$F183</f>
        <v>57</v>
      </c>
      <c r="F143">
        <f>[1]logbook_release_forR!$G183</f>
        <v>3</v>
      </c>
      <c r="G143" s="39"/>
      <c r="H143" s="40"/>
      <c r="I143" s="18">
        <f t="shared" si="116"/>
        <v>3</v>
      </c>
      <c r="J143" s="8">
        <f t="shared" si="101"/>
        <v>0</v>
      </c>
      <c r="K143">
        <f t="shared" si="92"/>
        <v>0</v>
      </c>
      <c r="L143" s="9">
        <f t="shared" si="93"/>
        <v>0</v>
      </c>
      <c r="N143" s="2">
        <f>'rockfish release'!O142</f>
        <v>4246.1969775924963</v>
      </c>
      <c r="O143">
        <f>'rockfish release'!P142</f>
        <v>24972801.19999427</v>
      </c>
      <c r="P143" s="13">
        <f>IF([2]species_comp_Region2_forR!$D264&gt;49,[2]species_comp_Region2_forR!$J264,[2]species_comp_Region2_forR!$L264)</f>
        <v>1.3071895E-2</v>
      </c>
      <c r="Q143" s="13">
        <f>IF([2]species_comp_Region2_forR!$D264&gt;49,[2]species_comp_Region2_forR!$K264,[2]species_comp_Region2_forR!$M264)</f>
        <v>8.4875099999999997E-5</v>
      </c>
      <c r="T143" s="18">
        <f t="shared" si="113"/>
        <v>55.505841040406466</v>
      </c>
      <c r="U143" s="51">
        <f t="shared" si="114"/>
        <v>3677.9584685426466</v>
      </c>
      <c r="V143">
        <f t="shared" si="94"/>
        <v>60.64617439330074</v>
      </c>
      <c r="W143" s="9">
        <f t="shared" si="95"/>
        <v>118.86650181086945</v>
      </c>
      <c r="Y143" s="18">
        <f t="shared" si="96"/>
        <v>58.505841040406466</v>
      </c>
      <c r="Z143" s="50">
        <f t="shared" si="97"/>
        <v>3677.9584685426466</v>
      </c>
      <c r="AA143">
        <f t="shared" si="98"/>
        <v>60.64617439330074</v>
      </c>
      <c r="AB143" s="9">
        <f t="shared" si="99"/>
        <v>118.86650181086945</v>
      </c>
      <c r="AC143" s="19">
        <f t="shared" si="115"/>
        <v>1.0365832421999723</v>
      </c>
    </row>
    <row r="144" spans="1:29" x14ac:dyDescent="0.25">
      <c r="A144" t="str">
        <f>'rockfish release'!A143</f>
        <v>SC</v>
      </c>
      <c r="B144">
        <f>'rockfish release'!B143</f>
        <v>2013</v>
      </c>
      <c r="C144" t="str">
        <f>'rockfish release'!C143</f>
        <v>NORTHEAS</v>
      </c>
      <c r="D144">
        <f>'rockfish release'!D143</f>
        <v>624</v>
      </c>
      <c r="E144">
        <f>[1]logbook_release_forR!$F184</f>
        <v>15</v>
      </c>
      <c r="F144">
        <f>[1]logbook_release_forR!$G184</f>
        <v>9</v>
      </c>
      <c r="G144" s="13"/>
      <c r="H144" s="13"/>
      <c r="I144" s="18">
        <f t="shared" si="116"/>
        <v>9</v>
      </c>
      <c r="J144" s="8">
        <f t="shared" si="101"/>
        <v>0</v>
      </c>
      <c r="K144">
        <f t="shared" si="92"/>
        <v>0</v>
      </c>
      <c r="L144" s="9">
        <f t="shared" si="93"/>
        <v>0</v>
      </c>
      <c r="N144" s="2">
        <f>'rockfish release'!O143</f>
        <v>1016.9872340425534</v>
      </c>
      <c r="O144">
        <f>'rockfish release'!P143</f>
        <v>459340.41122659273</v>
      </c>
      <c r="P144" s="13">
        <f>IF([2]species_comp_Region2_forR!$D265&gt;49,[2]species_comp_Region2_forR!$J265,[2]species_comp_Region2_forR!$L265)</f>
        <v>3.6809816000000002E-2</v>
      </c>
      <c r="Q144" s="13">
        <f>IF([2]species_comp_Region2_forR!$D265&gt;49,[2]species_comp_Region2_forR!$K265,[2]species_comp_Region2_forR!$M265)</f>
        <v>2.1885700000000001E-4</v>
      </c>
      <c r="T144" s="18">
        <f t="shared" si="113"/>
        <v>37.435112959455331</v>
      </c>
      <c r="U144" s="51">
        <f t="shared" si="114"/>
        <v>748.2148972270985</v>
      </c>
      <c r="V144">
        <f t="shared" si="94"/>
        <v>27.353517090624717</v>
      </c>
      <c r="W144" s="9">
        <f t="shared" si="95"/>
        <v>53.612893497624441</v>
      </c>
      <c r="Y144" s="18">
        <f t="shared" si="96"/>
        <v>46.435112959455331</v>
      </c>
      <c r="Z144" s="50">
        <f t="shared" si="97"/>
        <v>748.2148972270985</v>
      </c>
      <c r="AA144">
        <f t="shared" si="98"/>
        <v>27.353517090624717</v>
      </c>
      <c r="AB144" s="9">
        <f t="shared" si="99"/>
        <v>53.612893497624441</v>
      </c>
      <c r="AC144" s="19">
        <f t="shared" si="115"/>
        <v>0.58906967911348362</v>
      </c>
    </row>
    <row r="145" spans="1:29" x14ac:dyDescent="0.25">
      <c r="A145" t="str">
        <f>'rockfish release'!A144</f>
        <v>SC</v>
      </c>
      <c r="B145">
        <f>'rockfish release'!B144</f>
        <v>2014</v>
      </c>
      <c r="C145" t="str">
        <f>'rockfish release'!C144</f>
        <v>NORTHEAS</v>
      </c>
      <c r="D145">
        <f>'rockfish release'!D144</f>
        <v>958</v>
      </c>
      <c r="E145">
        <f>[1]logbook_release_forR!$F185</f>
        <v>59</v>
      </c>
      <c r="F145">
        <f>[1]logbook_release_forR!$G185</f>
        <v>1</v>
      </c>
      <c r="G145" s="13"/>
      <c r="H145" s="13"/>
      <c r="I145" s="18">
        <f t="shared" si="116"/>
        <v>1</v>
      </c>
      <c r="J145" s="8">
        <f t="shared" si="101"/>
        <v>0</v>
      </c>
      <c r="K145">
        <f t="shared" si="92"/>
        <v>0</v>
      </c>
      <c r="L145" s="9">
        <f t="shared" si="93"/>
        <v>0</v>
      </c>
      <c r="N145" s="2">
        <f>'rockfish release'!O144</f>
        <v>1259.2714932126696</v>
      </c>
      <c r="O145">
        <f>'rockfish release'!P144</f>
        <v>1496236.1643266424</v>
      </c>
      <c r="P145" s="13">
        <f>IF([2]species_comp_Region2_forR!$D266&gt;49,[2]species_comp_Region2_forR!$J266,[2]species_comp_Region2_forR!$L266)</f>
        <v>7.9365079000000005E-2</v>
      </c>
      <c r="Q145" s="13">
        <f>IF([2]species_comp_Region2_forR!$D266&gt;49,[2]species_comp_Region2_forR!$K266,[2]species_comp_Region2_forR!$M266)</f>
        <v>5.8452999999999999E-4</v>
      </c>
      <c r="T145" s="18">
        <f t="shared" si="113"/>
        <v>99.942181541271495</v>
      </c>
      <c r="U145" s="51">
        <f t="shared" si="114"/>
        <v>9476.8480507660843</v>
      </c>
      <c r="V145">
        <f t="shared" si="94"/>
        <v>97.349104005974723</v>
      </c>
      <c r="W145" s="9">
        <f t="shared" si="95"/>
        <v>190.80424385171045</v>
      </c>
      <c r="Y145" s="18">
        <f t="shared" si="96"/>
        <v>100.94218154127149</v>
      </c>
      <c r="Z145" s="50">
        <f t="shared" si="97"/>
        <v>9476.8480507660843</v>
      </c>
      <c r="AA145">
        <f t="shared" si="98"/>
        <v>97.349104005974723</v>
      </c>
      <c r="AB145" s="9">
        <f t="shared" si="99"/>
        <v>190.80424385171045</v>
      </c>
      <c r="AC145" s="19">
        <f t="shared" si="115"/>
        <v>0.96440459795464495</v>
      </c>
    </row>
    <row r="146" spans="1:29" x14ac:dyDescent="0.25">
      <c r="A146" t="str">
        <f>'rockfish release'!A145</f>
        <v>SC</v>
      </c>
      <c r="B146">
        <f>'rockfish release'!B145</f>
        <v>2015</v>
      </c>
      <c r="C146" t="str">
        <f>'rockfish release'!C145</f>
        <v>NORTHEAS</v>
      </c>
      <c r="D146">
        <f>'rockfish release'!D145</f>
        <v>836</v>
      </c>
      <c r="E146">
        <f>[1]logbook_release_forR!$F186</f>
        <v>13</v>
      </c>
      <c r="F146">
        <f>[1]logbook_release_forR!$G186</f>
        <v>0</v>
      </c>
      <c r="G146" s="13"/>
      <c r="H146" s="13"/>
      <c r="I146" s="18">
        <f t="shared" si="116"/>
        <v>0</v>
      </c>
      <c r="J146" s="8">
        <f t="shared" si="101"/>
        <v>0</v>
      </c>
      <c r="K146">
        <f t="shared" si="92"/>
        <v>0</v>
      </c>
      <c r="L146" s="9">
        <f t="shared" si="93"/>
        <v>0</v>
      </c>
      <c r="N146" s="2">
        <f>'rockfish release'!O145</f>
        <v>1832.1167675329298</v>
      </c>
      <c r="O146">
        <f>'rockfish release'!P145</f>
        <v>3448525.2847583601</v>
      </c>
      <c r="P146" s="13">
        <f>IF([2]species_comp_Region2_forR!$D267&gt;49,[2]species_comp_Region2_forR!$J267,[2]species_comp_Region2_forR!$L267)</f>
        <v>2.8947368000000001E-2</v>
      </c>
      <c r="Q146" s="13">
        <f>IF([2]species_comp_Region2_forR!$D267&gt;49,[2]species_comp_Region2_forR!$K267,[2]species_comp_Region2_forR!$M267)</f>
        <v>7.4167300000000004E-5</v>
      </c>
      <c r="T146" s="18">
        <f t="shared" si="113"/>
        <v>53.034958288746175</v>
      </c>
      <c r="U146" s="51">
        <f t="shared" si="114"/>
        <v>2882.878151327574</v>
      </c>
      <c r="V146">
        <f t="shared" si="94"/>
        <v>53.69244035548742</v>
      </c>
      <c r="W146" s="9">
        <f t="shared" si="95"/>
        <v>105.23718309675534</v>
      </c>
      <c r="Y146" s="18">
        <f t="shared" si="96"/>
        <v>53.034958288746175</v>
      </c>
      <c r="Z146" s="50">
        <f t="shared" si="97"/>
        <v>2882.878151327574</v>
      </c>
      <c r="AA146">
        <f t="shared" si="98"/>
        <v>53.69244035548742</v>
      </c>
      <c r="AB146" s="9">
        <f t="shared" si="99"/>
        <v>105.23718309675534</v>
      </c>
      <c r="AC146" s="19">
        <f t="shared" si="115"/>
        <v>1.0123971449767457</v>
      </c>
    </row>
    <row r="147" spans="1:29" x14ac:dyDescent="0.25">
      <c r="A147" t="str">
        <f>'rockfish release'!A146</f>
        <v>SC</v>
      </c>
      <c r="B147">
        <f>'rockfish release'!B146</f>
        <v>2016</v>
      </c>
      <c r="C147" t="str">
        <f>'rockfish release'!C146</f>
        <v>NORTHEAS</v>
      </c>
      <c r="D147">
        <f>'rockfish release'!D146</f>
        <v>943</v>
      </c>
      <c r="E147">
        <f>[1]logbook_release_forR!$F187</f>
        <v>12</v>
      </c>
      <c r="F147">
        <f>[1]logbook_release_forR!$G187</f>
        <v>7</v>
      </c>
      <c r="G147" s="13"/>
      <c r="H147" s="13"/>
      <c r="I147" s="18">
        <f t="shared" si="116"/>
        <v>7</v>
      </c>
      <c r="J147" s="8">
        <f t="shared" si="101"/>
        <v>0</v>
      </c>
      <c r="K147">
        <f t="shared" si="92"/>
        <v>0</v>
      </c>
      <c r="L147" s="9">
        <f t="shared" si="93"/>
        <v>0</v>
      </c>
      <c r="N147" s="2">
        <f>'rockfish release'!O146</f>
        <v>1392.9730500951173</v>
      </c>
      <c r="O147">
        <f>'rockfish release'!P146</f>
        <v>2173555.2962333295</v>
      </c>
      <c r="P147" s="13">
        <f>IF([2]species_comp_Region2_forR!$D268&gt;49,[2]species_comp_Region2_forR!$J268,[2]species_comp_Region2_forR!$L268)</f>
        <v>1.5625E-2</v>
      </c>
      <c r="Q147" s="13">
        <f>IF([2]species_comp_Region2_forR!$D268&gt;49,[2]species_comp_Region2_forR!$K268,[2]species_comp_Region2_forR!$M268)</f>
        <v>4.82159E-5</v>
      </c>
      <c r="T147" s="18">
        <f t="shared" si="113"/>
        <v>21.765203907736208</v>
      </c>
      <c r="U147" s="51">
        <f t="shared" si="114"/>
        <v>519.41009849374984</v>
      </c>
      <c r="V147">
        <f t="shared" si="94"/>
        <v>22.79057038544121</v>
      </c>
      <c r="W147" s="9">
        <f t="shared" si="95"/>
        <v>44.669517955464769</v>
      </c>
      <c r="Y147" s="18">
        <f t="shared" si="96"/>
        <v>28.765203907736208</v>
      </c>
      <c r="Z147" s="50">
        <f t="shared" si="97"/>
        <v>519.41009849374984</v>
      </c>
      <c r="AA147">
        <f t="shared" si="98"/>
        <v>22.79057038544121</v>
      </c>
      <c r="AB147" s="9">
        <f t="shared" si="99"/>
        <v>44.669517955464769</v>
      </c>
      <c r="AC147" s="19">
        <f t="shared" si="115"/>
        <v>0.79229650026266074</v>
      </c>
    </row>
    <row r="148" spans="1:29" x14ac:dyDescent="0.25">
      <c r="A148" t="str">
        <f>'rockfish release'!A147</f>
        <v>SC</v>
      </c>
      <c r="B148">
        <f>'rockfish release'!B147</f>
        <v>2017</v>
      </c>
      <c r="C148" t="str">
        <f>'rockfish release'!C147</f>
        <v>NORTHEAS</v>
      </c>
      <c r="D148">
        <f>'rockfish release'!D147</f>
        <v>461</v>
      </c>
      <c r="E148">
        <f>[1]logbook_release_forR!$F188</f>
        <v>9</v>
      </c>
      <c r="F148">
        <f>[1]logbook_release_forR!$G188</f>
        <v>8</v>
      </c>
      <c r="G148" s="13"/>
      <c r="H148" s="13"/>
      <c r="I148" s="18">
        <f t="shared" si="116"/>
        <v>8</v>
      </c>
      <c r="J148" s="8">
        <f t="shared" si="101"/>
        <v>0</v>
      </c>
      <c r="K148">
        <f t="shared" si="92"/>
        <v>0</v>
      </c>
      <c r="L148" s="9">
        <f t="shared" si="93"/>
        <v>0</v>
      </c>
      <c r="N148" s="2">
        <f>'rockfish release'!O147</f>
        <v>617.31091122409066</v>
      </c>
      <c r="O148">
        <f>'rockfish release'!P147</f>
        <v>430226.76367217826</v>
      </c>
      <c r="P148" s="13">
        <f>IF([2]species_comp_Region2_forR!$D269&gt;49,[2]species_comp_Region2_forR!$J269,[2]species_comp_Region2_forR!$L269)</f>
        <v>1.8181817999999999E-2</v>
      </c>
      <c r="Q148" s="13">
        <f>IF([2]species_comp_Region2_forR!$D269&gt;49,[2]species_comp_Region2_forR!$K269,[2]species_comp_Region2_forR!$M269)</f>
        <v>5.4259099999999997E-5</v>
      </c>
      <c r="T148" s="18">
        <f>N148*P148</f>
        <v>11.223834637290572</v>
      </c>
      <c r="U148" s="51">
        <f t="shared" si="114"/>
        <v>139.55666874343962</v>
      </c>
      <c r="V148">
        <f t="shared" si="94"/>
        <v>11.813410546638918</v>
      </c>
      <c r="W148" s="9">
        <f t="shared" si="95"/>
        <v>23.154284671412281</v>
      </c>
      <c r="Y148" s="18">
        <f t="shared" si="96"/>
        <v>19.223834637290572</v>
      </c>
      <c r="Z148" s="50">
        <f t="shared" si="97"/>
        <v>139.55666874343962</v>
      </c>
      <c r="AA148">
        <f t="shared" si="98"/>
        <v>11.813410546638918</v>
      </c>
      <c r="AB148" s="9">
        <f t="shared" si="99"/>
        <v>23.154284671412281</v>
      </c>
      <c r="AC148" s="19">
        <f t="shared" si="115"/>
        <v>0.61451894325615741</v>
      </c>
    </row>
    <row r="149" spans="1:29" x14ac:dyDescent="0.25">
      <c r="A149" t="str">
        <f>'rockfish release'!A148</f>
        <v>SC</v>
      </c>
      <c r="B149">
        <f>'rockfish release'!B148</f>
        <v>2018</v>
      </c>
      <c r="C149" t="str">
        <f>'rockfish release'!C148</f>
        <v>NORTHEAS</v>
      </c>
      <c r="D149">
        <f>'rockfish release'!D148</f>
        <v>461</v>
      </c>
      <c r="E149">
        <f>[1]logbook_release_forR!$F189</f>
        <v>23</v>
      </c>
      <c r="F149">
        <f>[1]logbook_release_forR!$G189</f>
        <v>20</v>
      </c>
      <c r="G149" s="13"/>
      <c r="H149" s="13"/>
      <c r="I149" s="18">
        <f t="shared" ref="I149:I167" si="117">F149</f>
        <v>20</v>
      </c>
      <c r="J149" s="8">
        <f t="shared" si="101"/>
        <v>0</v>
      </c>
      <c r="K149">
        <f t="shared" si="92"/>
        <v>0</v>
      </c>
      <c r="L149" s="9">
        <f t="shared" si="93"/>
        <v>0</v>
      </c>
      <c r="N149" s="2">
        <f>'rockfish release'!O148</f>
        <v>653.12273504273503</v>
      </c>
      <c r="O149">
        <f>'rockfish release'!P148</f>
        <v>350972.71966497216</v>
      </c>
      <c r="P149" s="13">
        <f>IF([2]species_comp_Region2_forR!$D270&gt;49,[2]species_comp_Region2_forR!$J270,[2]species_comp_Region2_forR!$L270)</f>
        <v>2.006689E-2</v>
      </c>
      <c r="Q149" s="13">
        <f>IF([2]species_comp_Region2_forR!$D270&gt;49,[2]species_comp_Region2_forR!$K270,[2]species_comp_Region2_forR!$M270)</f>
        <v>6.5987299999999998E-5</v>
      </c>
      <c r="T149" s="18">
        <f>N149*P149</f>
        <v>13.106142080601709</v>
      </c>
      <c r="U149" s="51">
        <f t="shared" si="114"/>
        <v>146.31813551158461</v>
      </c>
      <c r="V149">
        <f t="shared" si="94"/>
        <v>12.096203351117433</v>
      </c>
      <c r="W149" s="9">
        <f t="shared" si="95"/>
        <v>23.708558568190167</v>
      </c>
      <c r="Y149" s="18">
        <f t="shared" si="96"/>
        <v>33.106142080601707</v>
      </c>
      <c r="Z149" s="50">
        <f t="shared" si="97"/>
        <v>146.31813551158461</v>
      </c>
      <c r="AA149">
        <f t="shared" si="98"/>
        <v>12.096203351117433</v>
      </c>
      <c r="AB149" s="9">
        <f t="shared" si="99"/>
        <v>23.708558568190167</v>
      </c>
      <c r="AC149" s="19">
        <f t="shared" si="115"/>
        <v>0.36537641026452045</v>
      </c>
    </row>
    <row r="150" spans="1:29" x14ac:dyDescent="0.25">
      <c r="A150" t="str">
        <f>'rockfish release'!A149</f>
        <v>SC</v>
      </c>
      <c r="B150">
        <f>'rockfish release'!B149</f>
        <v>2019</v>
      </c>
      <c r="C150" t="str">
        <f>'rockfish release'!C149</f>
        <v>NORTHEAS</v>
      </c>
      <c r="D150">
        <f>'rockfish release'!D149</f>
        <v>1483</v>
      </c>
      <c r="E150">
        <f>[1]logbook_release_forR!$F190</f>
        <v>16</v>
      </c>
      <c r="F150">
        <f>[1]logbook_release_forR!$G190</f>
        <v>16</v>
      </c>
      <c r="G150" s="13"/>
      <c r="H150" s="13"/>
      <c r="I150" s="18">
        <f t="shared" si="117"/>
        <v>16</v>
      </c>
      <c r="J150" s="8">
        <f t="shared" ref="J150" si="118">(E150^2)*H150</f>
        <v>0</v>
      </c>
      <c r="L150" s="9"/>
      <c r="N150" s="2">
        <f>'rockfish release'!O149</f>
        <v>3667.0983074426158</v>
      </c>
      <c r="O150">
        <f>'rockfish release'!P149</f>
        <v>6276046.853790774</v>
      </c>
      <c r="P150" s="13">
        <f>IF([2]species_comp_Region2_forR!$D271&gt;49,[2]species_comp_Region2_forR!$J271,[2]species_comp_Region2_forR!$L271)</f>
        <v>3.7499999999999999E-2</v>
      </c>
      <c r="Q150" s="13">
        <f>IF([2]species_comp_Region2_forR!$D271&gt;49,[2]species_comp_Region2_forR!$K271,[2]species_comp_Region2_forR!$M271)</f>
        <v>1.5102E-4</v>
      </c>
      <c r="T150" s="18">
        <f t="shared" ref="T150" si="119">N150*P150</f>
        <v>137.51618652909809</v>
      </c>
      <c r="U150" s="51">
        <f t="shared" ref="U150" si="120">(N150^2)*Q150+(P150^2)*O150-(Q150*O150)</f>
        <v>9908.7403539474453</v>
      </c>
      <c r="V150">
        <f t="shared" ref="V150" si="121">SQRT(U150)</f>
        <v>99.542655951845319</v>
      </c>
      <c r="W150" s="9">
        <f t="shared" ref="W150" si="122">(1.96*V150)</f>
        <v>195.10360566561681</v>
      </c>
      <c r="Y150" s="18">
        <f t="shared" ref="Y150" si="123">T150+I150</f>
        <v>153.51618652909809</v>
      </c>
      <c r="Z150" s="50">
        <f t="shared" ref="Z150" si="124">U150+J150</f>
        <v>9908.7403539474453</v>
      </c>
      <c r="AA150">
        <f t="shared" ref="AA150" si="125">SQRT(Z150)</f>
        <v>99.542655951845319</v>
      </c>
      <c r="AB150" s="9">
        <f t="shared" ref="AB150" si="126">(1.96*AA150)</f>
        <v>195.10360566561681</v>
      </c>
      <c r="AC150" s="19">
        <f t="shared" si="115"/>
        <v>0.64841798251012173</v>
      </c>
    </row>
    <row r="151" spans="1:29" x14ac:dyDescent="0.25">
      <c r="A151" t="str">
        <f>'rockfish release'!A150</f>
        <v>SC</v>
      </c>
      <c r="B151">
        <f>'rockfish release'!B150</f>
        <v>1999</v>
      </c>
      <c r="C151" t="str">
        <f>'rockfish release'!C150</f>
        <v>PWSI</v>
      </c>
      <c r="D151">
        <f>'rockfish release'!D150</f>
        <v>1069</v>
      </c>
      <c r="E151">
        <f>[1]logbook_release_forR!$F191</f>
        <v>143</v>
      </c>
      <c r="F151" t="str">
        <f>[1]logbook_release_forR!$G191</f>
        <v>NA</v>
      </c>
      <c r="G151" s="13">
        <f>IF([2]species_comp_Region2_forR!$H278&gt;49,[2]species_comp_Region2_forR!$Z278,[2]species_comp_Region2_forR!$AB278)</f>
        <v>0.70560085500000003</v>
      </c>
      <c r="H151" s="13">
        <f>IF([2]species_comp_Region2_forR!$H278&gt;49,[2]species_comp_Region2_forR!$AA278,[2]species_comp_Region2_forR!$AC278)</f>
        <v>8.2105999999999998E-4</v>
      </c>
      <c r="I151" s="18">
        <f>E151*G151</f>
        <v>100.90092226500001</v>
      </c>
      <c r="J151" s="8">
        <f>(E151^2)*H151</f>
        <v>16.789855939999999</v>
      </c>
      <c r="K151">
        <f t="shared" si="92"/>
        <v>4.0975426709187541</v>
      </c>
      <c r="L151" s="9">
        <f t="shared" si="93"/>
        <v>8.0311836350007582</v>
      </c>
      <c r="N151" s="2">
        <f>'rockfish release'!O150</f>
        <v>4538.3196652012866</v>
      </c>
      <c r="O151">
        <f>'rockfish release'!P150</f>
        <v>4601365.1222449662</v>
      </c>
      <c r="P151" s="13">
        <f>IF([2]species_comp_Region2_forR!$D305&gt;49,[2]species_comp_Region2_forR!$J305,[2]species_comp_Region2_forR!$L305)</f>
        <v>0.42359815299999998</v>
      </c>
      <c r="Q151" s="13">
        <f>IF([2]species_comp_Region2_forR!$D305&gt;49,[2]species_comp_Region2_forR!$K305,[2]species_comp_Region2_forR!$M305)</f>
        <v>1.265092E-3</v>
      </c>
      <c r="T151" s="18">
        <f t="shared" ref="T151:T169" si="127">N151*P151</f>
        <v>1922.4238279028432</v>
      </c>
      <c r="U151" s="51">
        <f>(N151^2)*Q151+(P151^2)*O151-(Q151*O151)</f>
        <v>845882.89085334679</v>
      </c>
      <c r="V151">
        <f t="shared" si="94"/>
        <v>919.71891948211373</v>
      </c>
      <c r="W151" s="9">
        <f t="shared" si="95"/>
        <v>1802.6490821849429</v>
      </c>
      <c r="Y151" s="18">
        <f t="shared" si="96"/>
        <v>2023.3247501678431</v>
      </c>
      <c r="Z151" s="50">
        <f t="shared" si="97"/>
        <v>845899.68070928683</v>
      </c>
      <c r="AA151">
        <f t="shared" si="98"/>
        <v>919.728047147246</v>
      </c>
      <c r="AB151" s="9">
        <f t="shared" si="99"/>
        <v>1802.6669724086021</v>
      </c>
      <c r="AC151" s="19">
        <f>AA151/Y151</f>
        <v>0.45456274237289429</v>
      </c>
    </row>
    <row r="152" spans="1:29" x14ac:dyDescent="0.25">
      <c r="A152" t="str">
        <f>'rockfish release'!A151</f>
        <v>SC</v>
      </c>
      <c r="B152">
        <f>'rockfish release'!B151</f>
        <v>2000</v>
      </c>
      <c r="C152" t="str">
        <f>'rockfish release'!C151</f>
        <v>PWSI</v>
      </c>
      <c r="D152">
        <f>'rockfish release'!D151</f>
        <v>913</v>
      </c>
      <c r="E152">
        <f>[1]logbook_release_forR!$F192</f>
        <v>126</v>
      </c>
      <c r="F152" t="str">
        <f>[1]logbook_release_forR!$G192</f>
        <v>NA</v>
      </c>
      <c r="G152" s="13">
        <f>IF([2]species_comp_Region2_forR!$H279&gt;49,[2]species_comp_Region2_forR!$Z279,[2]species_comp_Region2_forR!$AB279)</f>
        <v>0.48587041600000003</v>
      </c>
      <c r="H152" s="13">
        <f>IF([2]species_comp_Region2_forR!$H279&gt;49,[2]species_comp_Region2_forR!$AA279,[2]species_comp_Region2_forR!$AC279)</f>
        <v>9.2518600000000004E-4</v>
      </c>
      <c r="I152" s="18">
        <f t="shared" ref="I152:I157" si="128">E152*G152</f>
        <v>61.219672416000002</v>
      </c>
      <c r="J152" s="8">
        <f t="shared" ref="J152:J157" si="129">(E152^2)*H152</f>
        <v>14.688252936000001</v>
      </c>
      <c r="K152">
        <f t="shared" si="92"/>
        <v>3.8325256601880699</v>
      </c>
      <c r="L152" s="9">
        <f t="shared" si="93"/>
        <v>7.5117502939686167</v>
      </c>
      <c r="N152" s="2">
        <f>'rockfish release'!O151</f>
        <v>3876.0391527865058</v>
      </c>
      <c r="O152">
        <f>'rockfish release'!P151</f>
        <v>3356393.2647199319</v>
      </c>
      <c r="P152" s="13">
        <f>IF([2]species_comp_Region2_forR!$D306&gt;49,[2]species_comp_Region2_forR!$J306,[2]species_comp_Region2_forR!$L306)</f>
        <v>0.190055742</v>
      </c>
      <c r="Q152" s="13">
        <f>IF([2]species_comp_Region2_forR!$D306&gt;49,[2]species_comp_Region2_forR!$K306,[2]species_comp_Region2_forR!$M306)</f>
        <v>8.7462800000000002E-4</v>
      </c>
      <c r="T152" s="18">
        <f t="shared" si="127"/>
        <v>736.66349720389076</v>
      </c>
      <c r="U152" s="51">
        <f t="shared" ref="U152:U170" si="130">(N152^2)*Q152+(P152^2)*O152-(Q152*O152)</f>
        <v>131441.43751073099</v>
      </c>
      <c r="V152">
        <f t="shared" si="94"/>
        <v>362.54853124889502</v>
      </c>
      <c r="W152" s="9">
        <f t="shared" si="95"/>
        <v>710.59512124783419</v>
      </c>
      <c r="Y152" s="18">
        <f t="shared" si="96"/>
        <v>797.88316961989074</v>
      </c>
      <c r="Z152" s="50">
        <f t="shared" si="97"/>
        <v>131456.12576366699</v>
      </c>
      <c r="AA152">
        <f t="shared" si="98"/>
        <v>362.56878763024679</v>
      </c>
      <c r="AB152" s="9">
        <f t="shared" si="99"/>
        <v>710.63482375528372</v>
      </c>
      <c r="AC152" s="19">
        <f t="shared" ref="AC152:AC215" si="131">AA152/Y152</f>
        <v>0.45441337959663131</v>
      </c>
    </row>
    <row r="153" spans="1:29" x14ac:dyDescent="0.25">
      <c r="A153" t="str">
        <f>'rockfish release'!A152</f>
        <v>SC</v>
      </c>
      <c r="B153">
        <f>'rockfish release'!B152</f>
        <v>2001</v>
      </c>
      <c r="C153" t="str">
        <f>'rockfish release'!C152</f>
        <v>PWSI</v>
      </c>
      <c r="D153">
        <f>'rockfish release'!D152</f>
        <v>1120</v>
      </c>
      <c r="E153">
        <f>[1]logbook_release_forR!$F193</f>
        <v>231</v>
      </c>
      <c r="F153" t="str">
        <f>[1]logbook_release_forR!$G193</f>
        <v>NA</v>
      </c>
      <c r="G153" s="13">
        <f>IF([2]species_comp_Region2_forR!$H280&gt;49,[2]species_comp_Region2_forR!$Z280,[2]species_comp_Region2_forR!$AB280)</f>
        <v>0.51894945100000001</v>
      </c>
      <c r="H153" s="13">
        <f>IF([2]species_comp_Region2_forR!$H280&gt;49,[2]species_comp_Region2_forR!$AA280,[2]species_comp_Region2_forR!$AC280)</f>
        <v>1.2118490000000001E-3</v>
      </c>
      <c r="I153" s="18">
        <f t="shared" si="128"/>
        <v>119.87732318100001</v>
      </c>
      <c r="J153" s="8">
        <f t="shared" si="129"/>
        <v>64.665474489000005</v>
      </c>
      <c r="K153">
        <f t="shared" si="92"/>
        <v>8.0414845948369518</v>
      </c>
      <c r="L153" s="9">
        <f t="shared" si="93"/>
        <v>15.761309805880424</v>
      </c>
      <c r="N153" s="2">
        <f>'rockfish release'!O152</f>
        <v>4754.8344481061185</v>
      </c>
      <c r="O153">
        <f>'rockfish release'!P152</f>
        <v>5050883.2637306359</v>
      </c>
      <c r="P153" s="13">
        <f>IF([2]species_comp_Region2_forR!$D307&gt;49,[2]species_comp_Region2_forR!$J307,[2]species_comp_Region2_forR!$L307)</f>
        <v>0.80829467899999996</v>
      </c>
      <c r="Q153" s="13">
        <f>IF([2]species_comp_Region2_forR!$D307&gt;49,[2]species_comp_Region2_forR!$K307,[2]species_comp_Region2_forR!$M307)</f>
        <v>6.4030700000000001E-4</v>
      </c>
      <c r="T153" s="18">
        <f t="shared" si="127"/>
        <v>3843.3073839300769</v>
      </c>
      <c r="U153" s="51">
        <f t="shared" si="130"/>
        <v>3311187.7599706799</v>
      </c>
      <c r="V153">
        <f t="shared" si="94"/>
        <v>1819.6669365492905</v>
      </c>
      <c r="W153" s="9">
        <f t="shared" si="95"/>
        <v>3566.5471956366096</v>
      </c>
      <c r="Y153" s="18">
        <f t="shared" si="96"/>
        <v>3963.1847071110769</v>
      </c>
      <c r="Z153" s="50">
        <f t="shared" si="97"/>
        <v>3311252.4254451687</v>
      </c>
      <c r="AA153">
        <f t="shared" si="98"/>
        <v>1819.6847049544513</v>
      </c>
      <c r="AB153" s="9">
        <f t="shared" si="99"/>
        <v>3566.5820217107243</v>
      </c>
      <c r="AC153" s="19">
        <f t="shared" si="131"/>
        <v>0.45914708484048727</v>
      </c>
    </row>
    <row r="154" spans="1:29" x14ac:dyDescent="0.25">
      <c r="A154" t="str">
        <f>'rockfish release'!A153</f>
        <v>SC</v>
      </c>
      <c r="B154">
        <f>'rockfish release'!B153</f>
        <v>2002</v>
      </c>
      <c r="C154" t="str">
        <f>'rockfish release'!C153</f>
        <v>PWSI</v>
      </c>
      <c r="D154">
        <f>'rockfish release'!D153</f>
        <v>1080</v>
      </c>
      <c r="E154">
        <f>[1]logbook_release_forR!$F194</f>
        <v>158</v>
      </c>
      <c r="F154" t="str">
        <f>[1]logbook_release_forR!$G194</f>
        <v>NA</v>
      </c>
      <c r="G154" s="13">
        <f>IF([2]species_comp_Region2_forR!$H281&gt;49,[2]species_comp_Region2_forR!$Z281,[2]species_comp_Region2_forR!$AB281)</f>
        <v>0.68596919199999995</v>
      </c>
      <c r="H154" s="13">
        <f>IF([2]species_comp_Region2_forR!$H281&gt;49,[2]species_comp_Region2_forR!$AA281,[2]species_comp_Region2_forR!$AC281)</f>
        <v>1.23802E-3</v>
      </c>
      <c r="I154" s="18">
        <f t="shared" si="128"/>
        <v>108.38313233599999</v>
      </c>
      <c r="J154" s="8">
        <f t="shared" si="129"/>
        <v>30.905931280000001</v>
      </c>
      <c r="K154">
        <f t="shared" si="92"/>
        <v>5.5593103241319426</v>
      </c>
      <c r="L154" s="9">
        <f t="shared" si="93"/>
        <v>10.896248235298607</v>
      </c>
      <c r="N154" s="2">
        <f>'rockfish release'!O153</f>
        <v>4585.018932102329</v>
      </c>
      <c r="O154">
        <f>'rockfish release'!P153</f>
        <v>4696548.3408923903</v>
      </c>
      <c r="P154" s="13">
        <f>IF([2]species_comp_Region2_forR!$D308&gt;49,[2]species_comp_Region2_forR!$J308,[2]species_comp_Region2_forR!$L308)</f>
        <v>0.583589943</v>
      </c>
      <c r="Q154" s="13">
        <f>IF([2]species_comp_Region2_forR!$D308&gt;49,[2]species_comp_Region2_forR!$K308,[2]species_comp_Region2_forR!$M308)</f>
        <v>1.265691E-3</v>
      </c>
      <c r="T154" s="18">
        <f t="shared" si="127"/>
        <v>2675.7709372395188</v>
      </c>
      <c r="U154" s="51">
        <f t="shared" si="130"/>
        <v>1620200.8666639067</v>
      </c>
      <c r="V154">
        <f t="shared" si="94"/>
        <v>1272.8711115678236</v>
      </c>
      <c r="W154" s="9">
        <f t="shared" si="95"/>
        <v>2494.8273786729342</v>
      </c>
      <c r="Y154" s="18">
        <f t="shared" si="96"/>
        <v>2784.1540695755189</v>
      </c>
      <c r="Z154" s="50">
        <f t="shared" si="97"/>
        <v>1620231.7725951867</v>
      </c>
      <c r="AA154">
        <f t="shared" si="98"/>
        <v>1272.8832517537446</v>
      </c>
      <c r="AB154" s="9">
        <f t="shared" si="99"/>
        <v>2494.8511734373392</v>
      </c>
      <c r="AC154" s="19">
        <f t="shared" si="131"/>
        <v>0.45718851038578212</v>
      </c>
    </row>
    <row r="155" spans="1:29" x14ac:dyDescent="0.25">
      <c r="A155" t="str">
        <f>'rockfish release'!A154</f>
        <v>SC</v>
      </c>
      <c r="B155">
        <f>'rockfish release'!B154</f>
        <v>2003</v>
      </c>
      <c r="C155" t="str">
        <f>'rockfish release'!C154</f>
        <v>PWSI</v>
      </c>
      <c r="D155">
        <f>'rockfish release'!D154</f>
        <v>1926</v>
      </c>
      <c r="E155">
        <f>[1]logbook_release_forR!$F195</f>
        <v>316</v>
      </c>
      <c r="F155" t="str">
        <f>[1]logbook_release_forR!$G195</f>
        <v>NA</v>
      </c>
      <c r="G155" s="13">
        <f>IF([2]species_comp_Region2_forR!$H282&gt;49,[2]species_comp_Region2_forR!$Z282,[2]species_comp_Region2_forR!$AB282)</f>
        <v>0.68654841300000002</v>
      </c>
      <c r="H155" s="13">
        <f>IF([2]species_comp_Region2_forR!$H282&gt;49,[2]species_comp_Region2_forR!$AA282,[2]species_comp_Region2_forR!$AC282)</f>
        <v>7.2457800000000003E-4</v>
      </c>
      <c r="I155" s="18">
        <f t="shared" si="128"/>
        <v>216.949298508</v>
      </c>
      <c r="J155" s="8">
        <f t="shared" si="129"/>
        <v>72.353460768000005</v>
      </c>
      <c r="K155">
        <f t="shared" si="92"/>
        <v>8.5060837503518627</v>
      </c>
      <c r="L155" s="9">
        <f t="shared" si="93"/>
        <v>16.671924150689652</v>
      </c>
      <c r="N155" s="2">
        <f>'rockfish release'!O154</f>
        <v>8176.6170955824855</v>
      </c>
      <c r="O155">
        <f>'rockfish release'!P154</f>
        <v>14936328.320799159</v>
      </c>
      <c r="P155" s="13">
        <f>IF([2]species_comp_Region2_forR!$D309&gt;49,[2]species_comp_Region2_forR!$J309,[2]species_comp_Region2_forR!$L309)</f>
        <v>0.175889405</v>
      </c>
      <c r="Q155" s="13">
        <f>IF([2]species_comp_Region2_forR!$D309&gt;49,[2]species_comp_Region2_forR!$K309,[2]species_comp_Region2_forR!$M309)</f>
        <v>3.8245999999999999E-4</v>
      </c>
      <c r="T155" s="18">
        <f t="shared" si="127"/>
        <v>1438.1803158548314</v>
      </c>
      <c r="U155" s="51">
        <f t="shared" si="130"/>
        <v>481944.03162203054</v>
      </c>
      <c r="V155">
        <f t="shared" si="94"/>
        <v>694.22188932792267</v>
      </c>
      <c r="W155" s="9">
        <f t="shared" si="95"/>
        <v>1360.6749030827284</v>
      </c>
      <c r="Y155" s="18">
        <f t="shared" si="96"/>
        <v>1655.1296143628315</v>
      </c>
      <c r="Z155" s="50">
        <f t="shared" si="97"/>
        <v>482016.38508279854</v>
      </c>
      <c r="AA155">
        <f t="shared" si="98"/>
        <v>694.27399856454258</v>
      </c>
      <c r="AB155" s="9">
        <f t="shared" si="99"/>
        <v>1360.7770371865033</v>
      </c>
      <c r="AC155" s="19">
        <f t="shared" si="131"/>
        <v>0.41946805406645715</v>
      </c>
    </row>
    <row r="156" spans="1:29" x14ac:dyDescent="0.25">
      <c r="A156" t="str">
        <f>'rockfish release'!A155</f>
        <v>SC</v>
      </c>
      <c r="B156">
        <f>'rockfish release'!B155</f>
        <v>2004</v>
      </c>
      <c r="C156" t="str">
        <f>'rockfish release'!C155</f>
        <v>PWSI</v>
      </c>
      <c r="D156">
        <f>'rockfish release'!D155</f>
        <v>1703</v>
      </c>
      <c r="E156">
        <f>[1]logbook_release_forR!$F196</f>
        <v>269</v>
      </c>
      <c r="F156" t="str">
        <f>[1]logbook_release_forR!$G196</f>
        <v>NA</v>
      </c>
      <c r="G156" s="13">
        <f>IF([2]species_comp_Region2_forR!$H283&gt;49,[2]species_comp_Region2_forR!$Z283,[2]species_comp_Region2_forR!$AB283)</f>
        <v>0.68483738199999999</v>
      </c>
      <c r="H156" s="13">
        <f>IF([2]species_comp_Region2_forR!$H283&gt;49,[2]species_comp_Region2_forR!$AA283,[2]species_comp_Region2_forR!$AC283)</f>
        <v>7.2917299999999995E-4</v>
      </c>
      <c r="I156" s="18">
        <f t="shared" si="128"/>
        <v>184.22125575800001</v>
      </c>
      <c r="J156" s="8">
        <f t="shared" si="129"/>
        <v>52.763687452999996</v>
      </c>
      <c r="K156">
        <f t="shared" si="92"/>
        <v>7.2638617451738439</v>
      </c>
      <c r="L156" s="9">
        <f t="shared" si="93"/>
        <v>14.237169020540733</v>
      </c>
      <c r="N156" s="2">
        <f>'rockfish release'!O155</f>
        <v>7229.8955938613581</v>
      </c>
      <c r="O156">
        <f>'rockfish release'!P155</f>
        <v>11677787.866247579</v>
      </c>
      <c r="P156" s="13">
        <f>IF([2]species_comp_Region2_forR!$D310&gt;49,[2]species_comp_Region2_forR!$J310,[2]species_comp_Region2_forR!$L310)</f>
        <v>0.33339285800000001</v>
      </c>
      <c r="Q156" s="13">
        <f>IF([2]species_comp_Region2_forR!$D310&gt;49,[2]species_comp_Region2_forR!$K310,[2]species_comp_Region2_forR!$M310)</f>
        <v>9.1835599999999995E-4</v>
      </c>
      <c r="T156" s="18">
        <f t="shared" si="127"/>
        <v>2410.3955550790456</v>
      </c>
      <c r="U156" s="51">
        <f t="shared" si="130"/>
        <v>1335274.8158235613</v>
      </c>
      <c r="V156">
        <f t="shared" si="94"/>
        <v>1155.5409191472024</v>
      </c>
      <c r="W156" s="9">
        <f t="shared" si="95"/>
        <v>2264.8602015285169</v>
      </c>
      <c r="Y156" s="18">
        <f t="shared" si="96"/>
        <v>2594.6168108370457</v>
      </c>
      <c r="Z156" s="50">
        <f t="shared" si="97"/>
        <v>1335327.5795110143</v>
      </c>
      <c r="AA156">
        <f t="shared" si="98"/>
        <v>1155.5637496525296</v>
      </c>
      <c r="AB156" s="9">
        <f t="shared" si="99"/>
        <v>2264.9049493189582</v>
      </c>
      <c r="AC156" s="19">
        <f t="shared" si="131"/>
        <v>0.44536971502922423</v>
      </c>
    </row>
    <row r="157" spans="1:29" x14ac:dyDescent="0.25">
      <c r="A157" t="str">
        <f>'rockfish release'!A156</f>
        <v>SC</v>
      </c>
      <c r="B157">
        <f>'rockfish release'!B156</f>
        <v>2005</v>
      </c>
      <c r="C157" t="str">
        <f>'rockfish release'!C156</f>
        <v>PWSI</v>
      </c>
      <c r="D157">
        <f>'rockfish release'!D156</f>
        <v>2399</v>
      </c>
      <c r="E157">
        <f>[1]logbook_release_forR!$F197</f>
        <v>331</v>
      </c>
      <c r="F157" t="str">
        <f>[1]logbook_release_forR!$G197</f>
        <v>NA</v>
      </c>
      <c r="G157" s="13">
        <f>IF([2]species_comp_Region2_forR!$H284&gt;49,[2]species_comp_Region2_forR!$Z284,[2]species_comp_Region2_forR!$AB284)</f>
        <v>0.70733318000000001</v>
      </c>
      <c r="H157" s="13">
        <f>IF([2]species_comp_Region2_forR!$H284&gt;49,[2]species_comp_Region2_forR!$AA284,[2]species_comp_Region2_forR!$AC284)</f>
        <v>1.1966069999999999E-3</v>
      </c>
      <c r="I157" s="18">
        <f t="shared" si="128"/>
        <v>234.12728258000001</v>
      </c>
      <c r="J157" s="8">
        <f t="shared" si="129"/>
        <v>131.101459527</v>
      </c>
      <c r="K157">
        <f t="shared" si="92"/>
        <v>11.449954564407669</v>
      </c>
      <c r="L157" s="9">
        <f t="shared" si="93"/>
        <v>22.44191094623903</v>
      </c>
      <c r="N157" s="2">
        <f>'rockfish release'!O156</f>
        <v>10184.685572327302</v>
      </c>
      <c r="O157">
        <f>'rockfish release'!P156</f>
        <v>23173507.980154511</v>
      </c>
      <c r="P157" s="13">
        <f>IF([2]species_comp_Region2_forR!$D311&gt;49,[2]species_comp_Region2_forR!$J311,[2]species_comp_Region2_forR!$L311)</f>
        <v>0.48188212899999999</v>
      </c>
      <c r="Q157" s="13">
        <f>IF([2]species_comp_Region2_forR!$D311&gt;49,[2]species_comp_Region2_forR!$K311,[2]species_comp_Region2_forR!$M311)</f>
        <v>9.0134199999999996E-4</v>
      </c>
      <c r="T157" s="18">
        <f t="shared" si="127"/>
        <v>4907.8179667886634</v>
      </c>
      <c r="U157" s="51">
        <f t="shared" si="130"/>
        <v>5453736.2237205571</v>
      </c>
      <c r="V157">
        <f t="shared" si="94"/>
        <v>2335.3235800891825</v>
      </c>
      <c r="W157" s="9">
        <f t="shared" si="95"/>
        <v>4577.2342169747981</v>
      </c>
      <c r="Y157" s="18">
        <f t="shared" si="96"/>
        <v>5141.9452493686631</v>
      </c>
      <c r="Z157" s="50">
        <f t="shared" si="97"/>
        <v>5453867.3251800844</v>
      </c>
      <c r="AA157">
        <f t="shared" si="98"/>
        <v>2335.3516491483856</v>
      </c>
      <c r="AB157" s="9">
        <f t="shared" si="99"/>
        <v>4577.2892323308361</v>
      </c>
      <c r="AC157" s="19">
        <f t="shared" si="131"/>
        <v>0.45417668526033489</v>
      </c>
    </row>
    <row r="158" spans="1:29" x14ac:dyDescent="0.25">
      <c r="A158" t="str">
        <f>'rockfish release'!A157</f>
        <v>SC</v>
      </c>
      <c r="B158">
        <f>'rockfish release'!B157</f>
        <v>2006</v>
      </c>
      <c r="C158" t="str">
        <f>'rockfish release'!C157</f>
        <v>PWSI</v>
      </c>
      <c r="D158">
        <f>'rockfish release'!D157</f>
        <v>974</v>
      </c>
      <c r="E158">
        <f>[1]logbook_release_forR!$F198</f>
        <v>243</v>
      </c>
      <c r="F158">
        <f>[1]logbook_release_forR!$G198</f>
        <v>93</v>
      </c>
      <c r="I158" s="18">
        <f t="shared" si="117"/>
        <v>93</v>
      </c>
      <c r="J158" s="8">
        <f t="shared" si="101"/>
        <v>0</v>
      </c>
      <c r="K158">
        <f t="shared" si="92"/>
        <v>0</v>
      </c>
      <c r="L158" s="9">
        <f t="shared" si="93"/>
        <v>0</v>
      </c>
      <c r="N158" s="2">
        <f>'rockfish release'!O157</f>
        <v>4135.0078146922851</v>
      </c>
      <c r="O158">
        <f>'rockfish release'!P157</f>
        <v>3819875.4233920006</v>
      </c>
      <c r="P158" s="13">
        <f>IF([2]species_comp_Region2_forR!$D312&gt;49,[2]species_comp_Region2_forR!$J312,[2]species_comp_Region2_forR!$L312)</f>
        <v>0.26586483900000002</v>
      </c>
      <c r="Q158" s="13">
        <f>IF([2]species_comp_Region2_forR!$D312&gt;49,[2]species_comp_Region2_forR!$K312,[2]species_comp_Region2_forR!$M312)</f>
        <v>5.86128E-4</v>
      </c>
      <c r="T158" s="18">
        <f t="shared" si="127"/>
        <v>1099.3531869169062</v>
      </c>
      <c r="U158" s="51">
        <f t="shared" si="130"/>
        <v>277787.3549686895</v>
      </c>
      <c r="V158">
        <f t="shared" si="94"/>
        <v>527.05536233747728</v>
      </c>
      <c r="W158" s="9">
        <f t="shared" si="95"/>
        <v>1033.0285101814554</v>
      </c>
      <c r="Y158" s="18">
        <f t="shared" si="96"/>
        <v>1192.3531869169062</v>
      </c>
      <c r="Z158" s="50">
        <f t="shared" si="97"/>
        <v>277787.3549686895</v>
      </c>
      <c r="AA158">
        <f t="shared" si="98"/>
        <v>527.05536233747728</v>
      </c>
      <c r="AB158" s="9">
        <f t="shared" si="99"/>
        <v>1033.0285101814554</v>
      </c>
      <c r="AC158" s="19">
        <f t="shared" si="131"/>
        <v>0.44202956650813829</v>
      </c>
    </row>
    <row r="159" spans="1:29" x14ac:dyDescent="0.25">
      <c r="A159" t="str">
        <f>'rockfish release'!A158</f>
        <v>SC</v>
      </c>
      <c r="B159">
        <f>'rockfish release'!B158</f>
        <v>2007</v>
      </c>
      <c r="C159" t="str">
        <f>'rockfish release'!C158</f>
        <v>PWSI</v>
      </c>
      <c r="D159">
        <f>'rockfish release'!D158</f>
        <v>2121</v>
      </c>
      <c r="E159">
        <f>[1]logbook_release_forR!$F199</f>
        <v>330</v>
      </c>
      <c r="F159">
        <f>[1]logbook_release_forR!$G199</f>
        <v>77</v>
      </c>
      <c r="G159" s="13"/>
      <c r="H159" s="13"/>
      <c r="I159" s="18">
        <f t="shared" si="117"/>
        <v>77</v>
      </c>
      <c r="J159" s="8">
        <f t="shared" si="101"/>
        <v>0</v>
      </c>
      <c r="K159">
        <f t="shared" si="92"/>
        <v>0</v>
      </c>
      <c r="L159" s="9">
        <f t="shared" si="93"/>
        <v>0</v>
      </c>
      <c r="N159" s="2">
        <f>'rockfish release'!O158</f>
        <v>9004.4677361009617</v>
      </c>
      <c r="O159">
        <f>'rockfish release'!P158</f>
        <v>18113927.404681485</v>
      </c>
      <c r="P159" s="13">
        <f>IF([2]species_comp_Region2_forR!$D313&gt;49,[2]species_comp_Region2_forR!$J313,[2]species_comp_Region2_forR!$L313)</f>
        <v>0.15352934300000001</v>
      </c>
      <c r="Q159" s="13">
        <f>IF([2]species_comp_Region2_forR!$D313&gt;49,[2]species_comp_Region2_forR!$K313,[2]species_comp_Region2_forR!$M313)</f>
        <v>4.0996199999999999E-4</v>
      </c>
      <c r="T159" s="18">
        <f t="shared" si="127"/>
        <v>1382.4500155882781</v>
      </c>
      <c r="U159" s="51">
        <f t="shared" si="130"/>
        <v>452781.95441054244</v>
      </c>
      <c r="V159">
        <f t="shared" si="94"/>
        <v>672.89074477996974</v>
      </c>
      <c r="W159" s="9">
        <f t="shared" si="95"/>
        <v>1318.8658597687406</v>
      </c>
      <c r="Y159" s="18">
        <f t="shared" si="96"/>
        <v>1459.4500155882781</v>
      </c>
      <c r="Z159" s="50">
        <f t="shared" si="97"/>
        <v>452781.95441054244</v>
      </c>
      <c r="AA159">
        <f t="shared" si="98"/>
        <v>672.89074477996974</v>
      </c>
      <c r="AB159" s="9">
        <f t="shared" si="99"/>
        <v>1318.8658597687406</v>
      </c>
      <c r="AC159" s="19">
        <f t="shared" si="131"/>
        <v>0.46105775298425655</v>
      </c>
    </row>
    <row r="160" spans="1:29" x14ac:dyDescent="0.25">
      <c r="A160" t="str">
        <f>'rockfish release'!A159</f>
        <v>SC</v>
      </c>
      <c r="B160">
        <f>'rockfish release'!B159</f>
        <v>2008</v>
      </c>
      <c r="C160" t="str">
        <f>'rockfish release'!C159</f>
        <v>PWSI</v>
      </c>
      <c r="D160">
        <f>'rockfish release'!D159</f>
        <v>1254</v>
      </c>
      <c r="E160">
        <f>[1]logbook_release_forR!$F200</f>
        <v>275</v>
      </c>
      <c r="F160">
        <f>[1]logbook_release_forR!$G200</f>
        <v>55</v>
      </c>
      <c r="G160" s="13"/>
      <c r="H160" s="13"/>
      <c r="I160" s="18">
        <f t="shared" si="117"/>
        <v>55</v>
      </c>
      <c r="J160" s="8">
        <f t="shared" si="101"/>
        <v>0</v>
      </c>
      <c r="K160">
        <f t="shared" si="92"/>
        <v>0</v>
      </c>
      <c r="L160" s="9">
        <f t="shared" si="93"/>
        <v>0</v>
      </c>
      <c r="N160" s="2">
        <f>'rockfish release'!O159</f>
        <v>5323.7164267188155</v>
      </c>
      <c r="O160">
        <f>'rockfish release'!P159</f>
        <v>6331787.9036580389</v>
      </c>
      <c r="P160" s="13">
        <f>IF([2]species_comp_Region2_forR!$D314&gt;49,[2]species_comp_Region2_forR!$J314,[2]species_comp_Region2_forR!$L314)</f>
        <v>0.185900606</v>
      </c>
      <c r="Q160" s="13">
        <f>IF([2]species_comp_Region2_forR!$D314&gt;49,[2]species_comp_Region2_forR!$K314,[2]species_comp_Region2_forR!$M314)</f>
        <v>2.8447699999999999E-4</v>
      </c>
      <c r="T160" s="18">
        <f t="shared" si="127"/>
        <v>989.68210989918236</v>
      </c>
      <c r="U160" s="51">
        <f t="shared" si="130"/>
        <v>225081.86850332611</v>
      </c>
      <c r="V160">
        <f t="shared" si="94"/>
        <v>474.42793815639283</v>
      </c>
      <c r="W160" s="9">
        <f t="shared" si="95"/>
        <v>929.87875878652994</v>
      </c>
      <c r="Y160" s="18">
        <f t="shared" si="96"/>
        <v>1044.6821098991823</v>
      </c>
      <c r="Z160" s="50">
        <f t="shared" si="97"/>
        <v>225081.86850332611</v>
      </c>
      <c r="AA160">
        <f t="shared" si="98"/>
        <v>474.42793815639283</v>
      </c>
      <c r="AB160" s="9">
        <f t="shared" si="99"/>
        <v>929.87875878652994</v>
      </c>
      <c r="AC160" s="19">
        <f t="shared" si="131"/>
        <v>0.45413617564694186</v>
      </c>
    </row>
    <row r="161" spans="1:29" x14ac:dyDescent="0.25">
      <c r="A161" t="str">
        <f>'rockfish release'!A160</f>
        <v>SC</v>
      </c>
      <c r="B161">
        <f>'rockfish release'!B160</f>
        <v>2009</v>
      </c>
      <c r="C161" t="str">
        <f>'rockfish release'!C160</f>
        <v>PWSI</v>
      </c>
      <c r="D161">
        <f>'rockfish release'!D160</f>
        <v>721</v>
      </c>
      <c r="E161">
        <f>[1]logbook_release_forR!$F201</f>
        <v>118</v>
      </c>
      <c r="F161">
        <f>[1]logbook_release_forR!$G201</f>
        <v>51</v>
      </c>
      <c r="G161" s="13"/>
      <c r="H161" s="13"/>
      <c r="I161" s="18">
        <f t="shared" si="117"/>
        <v>51</v>
      </c>
      <c r="J161" s="8">
        <f t="shared" si="101"/>
        <v>0</v>
      </c>
      <c r="K161">
        <f t="shared" si="92"/>
        <v>0</v>
      </c>
      <c r="L161" s="9">
        <f t="shared" si="93"/>
        <v>0</v>
      </c>
      <c r="N161" s="2">
        <f>'rockfish release'!O160</f>
        <v>3060.9246759683137</v>
      </c>
      <c r="O161">
        <f>'rockfish release'!P160</f>
        <v>2093157.052535872</v>
      </c>
      <c r="P161" s="13">
        <f>IF([2]species_comp_Region2_forR!$D315&gt;49,[2]species_comp_Region2_forR!$J315,[2]species_comp_Region2_forR!$L315)</f>
        <v>0.255321721</v>
      </c>
      <c r="Q161" s="13">
        <f>IF([2]species_comp_Region2_forR!$D315&gt;49,[2]species_comp_Region2_forR!$K315,[2]species_comp_Region2_forR!$M315)</f>
        <v>3.9776699999999999E-4</v>
      </c>
      <c r="T161" s="18">
        <f t="shared" si="127"/>
        <v>781.52055611959725</v>
      </c>
      <c r="U161" s="51">
        <f t="shared" si="130"/>
        <v>139345.38799813477</v>
      </c>
      <c r="V161">
        <f t="shared" si="94"/>
        <v>373.28995164367171</v>
      </c>
      <c r="W161" s="9">
        <f t="shared" si="95"/>
        <v>731.6483052215965</v>
      </c>
      <c r="Y161" s="18">
        <f t="shared" ref="Y161:Y201" si="132">T161+I161</f>
        <v>832.52055611959725</v>
      </c>
      <c r="Z161" s="50">
        <f t="shared" ref="Z161:Z201" si="133">U161+J161</f>
        <v>139345.38799813477</v>
      </c>
      <c r="AA161">
        <f t="shared" si="98"/>
        <v>373.28995164367171</v>
      </c>
      <c r="AB161" s="9">
        <f t="shared" si="99"/>
        <v>731.6483052215965</v>
      </c>
      <c r="AC161" s="19">
        <f t="shared" si="131"/>
        <v>0.44838526676576868</v>
      </c>
    </row>
    <row r="162" spans="1:29" x14ac:dyDescent="0.25">
      <c r="A162" t="str">
        <f>'rockfish release'!A161</f>
        <v>SC</v>
      </c>
      <c r="B162">
        <f>'rockfish release'!B161</f>
        <v>2010</v>
      </c>
      <c r="C162" t="str">
        <f>'rockfish release'!C161</f>
        <v>PWSI</v>
      </c>
      <c r="D162">
        <f>'rockfish release'!D161</f>
        <v>749</v>
      </c>
      <c r="E162">
        <f>[1]logbook_release_forR!$F202</f>
        <v>161</v>
      </c>
      <c r="F162">
        <f>[1]logbook_release_forR!$G202</f>
        <v>70</v>
      </c>
      <c r="G162" s="13"/>
      <c r="H162" s="13"/>
      <c r="I162" s="18">
        <f t="shared" si="117"/>
        <v>70</v>
      </c>
      <c r="J162" s="8">
        <f t="shared" si="101"/>
        <v>0</v>
      </c>
      <c r="K162">
        <f t="shared" ref="K162:K201" si="134">SQRT(J162)</f>
        <v>0</v>
      </c>
      <c r="L162" s="9">
        <f t="shared" ref="L162:L201" si="135">(1.96*K162)</f>
        <v>0</v>
      </c>
      <c r="N162" s="2">
        <f>'rockfish release'!O161</f>
        <v>3179.7955371709668</v>
      </c>
      <c r="O162">
        <f>'rockfish release'!P161</f>
        <v>2258889.1596270334</v>
      </c>
      <c r="P162" s="13">
        <f>IF([2]species_comp_Region2_forR!$D316&gt;49,[2]species_comp_Region2_forR!$J316,[2]species_comp_Region2_forR!$L316)</f>
        <v>0.13172895300000001</v>
      </c>
      <c r="Q162" s="13">
        <f>IF([2]species_comp_Region2_forR!$D316&gt;49,[2]species_comp_Region2_forR!$K316,[2]species_comp_Region2_forR!$M316)</f>
        <v>2.4597099999999999E-4</v>
      </c>
      <c r="T162" s="18">
        <f t="shared" si="127"/>
        <v>418.87113686560406</v>
      </c>
      <c r="U162" s="51">
        <f t="shared" si="130"/>
        <v>41128.828744182625</v>
      </c>
      <c r="V162">
        <f t="shared" ref="V162:V201" si="136">SQRT(U162)</f>
        <v>202.80243771755462</v>
      </c>
      <c r="W162" s="9">
        <f t="shared" ref="W162:W201" si="137">(1.96*V162)</f>
        <v>397.49277792640703</v>
      </c>
      <c r="Y162" s="18">
        <f t="shared" si="132"/>
        <v>488.87113686560406</v>
      </c>
      <c r="Z162" s="50">
        <f t="shared" si="133"/>
        <v>41128.828744182625</v>
      </c>
      <c r="AA162">
        <f t="shared" ref="AA162:AA201" si="138">SQRT(Z162)</f>
        <v>202.80243771755462</v>
      </c>
      <c r="AB162" s="9">
        <f t="shared" ref="AB162:AB201" si="139">(1.96*AA162)</f>
        <v>397.49277792640703</v>
      </c>
      <c r="AC162" s="19">
        <f t="shared" si="131"/>
        <v>0.41483823123169411</v>
      </c>
    </row>
    <row r="163" spans="1:29" x14ac:dyDescent="0.25">
      <c r="A163" t="str">
        <f>'rockfish release'!A162</f>
        <v>SC</v>
      </c>
      <c r="B163">
        <f>'rockfish release'!B162</f>
        <v>2011</v>
      </c>
      <c r="C163" t="str">
        <f>'rockfish release'!C162</f>
        <v>PWSI</v>
      </c>
      <c r="D163">
        <f>'rockfish release'!D162</f>
        <v>376</v>
      </c>
      <c r="E163">
        <f>[1]logbook_release_forR!$F203</f>
        <v>73</v>
      </c>
      <c r="F163">
        <f>[1]logbook_release_forR!$G203</f>
        <v>16</v>
      </c>
      <c r="G163" s="13"/>
      <c r="H163" s="13"/>
      <c r="I163" s="18">
        <f t="shared" si="117"/>
        <v>16</v>
      </c>
      <c r="J163" s="8">
        <f t="shared" si="101"/>
        <v>0</v>
      </c>
      <c r="K163">
        <f t="shared" si="134"/>
        <v>0</v>
      </c>
      <c r="L163" s="9">
        <f t="shared" si="135"/>
        <v>0</v>
      </c>
      <c r="N163" s="2">
        <f>'rockfish release'!O162</f>
        <v>1849.2385147891755</v>
      </c>
      <c r="O163">
        <f>'rockfish release'!P162</f>
        <v>1977358.2285303674</v>
      </c>
      <c r="P163" s="13">
        <f>IF([2]species_comp_Region2_forR!$D317&gt;49,[2]species_comp_Region2_forR!$J317,[2]species_comp_Region2_forR!$L317)</f>
        <v>0.14624831299999999</v>
      </c>
      <c r="Q163" s="13">
        <f>IF([2]species_comp_Region2_forR!$D317&gt;49,[2]species_comp_Region2_forR!$K317,[2]species_comp_Region2_forR!$M317)</f>
        <v>2.5072199999999999E-4</v>
      </c>
      <c r="T163" s="18">
        <f t="shared" si="127"/>
        <v>270.44801312254248</v>
      </c>
      <c r="U163" s="51">
        <f t="shared" si="130"/>
        <v>42654.48559063673</v>
      </c>
      <c r="V163">
        <f t="shared" si="136"/>
        <v>206.52962400255498</v>
      </c>
      <c r="W163" s="9">
        <f t="shared" si="137"/>
        <v>404.79806304500778</v>
      </c>
      <c r="Y163" s="18">
        <f t="shared" si="132"/>
        <v>286.44801312254248</v>
      </c>
      <c r="Z163" s="50">
        <f t="shared" si="133"/>
        <v>42654.48559063673</v>
      </c>
      <c r="AA163">
        <f t="shared" si="138"/>
        <v>206.52962400255498</v>
      </c>
      <c r="AB163" s="9">
        <f t="shared" si="139"/>
        <v>404.79806304500778</v>
      </c>
      <c r="AC163" s="19">
        <f t="shared" si="131"/>
        <v>0.72100211745648102</v>
      </c>
    </row>
    <row r="164" spans="1:29" x14ac:dyDescent="0.25">
      <c r="A164" t="str">
        <f>'rockfish release'!A163</f>
        <v>SC</v>
      </c>
      <c r="B164">
        <f>'rockfish release'!B163</f>
        <v>2012</v>
      </c>
      <c r="C164" t="str">
        <f>'rockfish release'!C163</f>
        <v>PWSI</v>
      </c>
      <c r="D164">
        <f>'rockfish release'!D163</f>
        <v>895</v>
      </c>
      <c r="E164">
        <f>[1]logbook_release_forR!$F204</f>
        <v>213</v>
      </c>
      <c r="F164">
        <f>[1]logbook_release_forR!$G204</f>
        <v>43</v>
      </c>
      <c r="G164" s="13"/>
      <c r="H164" s="13"/>
      <c r="I164" s="18">
        <f t="shared" si="117"/>
        <v>43</v>
      </c>
      <c r="J164" s="8">
        <f t="shared" si="101"/>
        <v>0</v>
      </c>
      <c r="K164">
        <f t="shared" si="134"/>
        <v>0</v>
      </c>
      <c r="L164" s="9">
        <f t="shared" si="135"/>
        <v>0</v>
      </c>
      <c r="N164" s="2">
        <f>'rockfish release'!O163</f>
        <v>3391.7915162454874</v>
      </c>
      <c r="O164">
        <f>'rockfish release'!P163</f>
        <v>8025139.9098796556</v>
      </c>
      <c r="P164" s="13">
        <f>IF([2]species_comp_Region2_forR!$D318&gt;49,[2]species_comp_Region2_forR!$J318,[2]species_comp_Region2_forR!$L318)</f>
        <v>0.30745004300000001</v>
      </c>
      <c r="Q164" s="13">
        <f>IF([2]species_comp_Region2_forR!$D318&gt;49,[2]species_comp_Region2_forR!$K318,[2]species_comp_Region2_forR!$M318)</f>
        <v>4.70032E-4</v>
      </c>
      <c r="T164" s="18">
        <f t="shared" si="127"/>
        <v>1042.8064475167103</v>
      </c>
      <c r="U164" s="51">
        <f t="shared" si="130"/>
        <v>760215.88773252757</v>
      </c>
      <c r="V164">
        <f t="shared" si="136"/>
        <v>871.90360002269028</v>
      </c>
      <c r="W164" s="9">
        <f t="shared" si="137"/>
        <v>1708.9310560444728</v>
      </c>
      <c r="Y164" s="18">
        <f t="shared" si="132"/>
        <v>1085.8064475167103</v>
      </c>
      <c r="Z164" s="50">
        <f t="shared" si="133"/>
        <v>760215.88773252757</v>
      </c>
      <c r="AA164">
        <f t="shared" si="138"/>
        <v>871.90360002269028</v>
      </c>
      <c r="AB164" s="9">
        <f t="shared" si="139"/>
        <v>1708.9310560444728</v>
      </c>
      <c r="AC164" s="19">
        <f t="shared" si="131"/>
        <v>0.80300094184997173</v>
      </c>
    </row>
    <row r="165" spans="1:29" x14ac:dyDescent="0.25">
      <c r="A165" t="str">
        <f>'rockfish release'!A164</f>
        <v>SC</v>
      </c>
      <c r="B165">
        <f>'rockfish release'!B164</f>
        <v>2013</v>
      </c>
      <c r="C165" t="str">
        <f>'rockfish release'!C164</f>
        <v>PWSI</v>
      </c>
      <c r="D165">
        <f>'rockfish release'!D164</f>
        <v>534</v>
      </c>
      <c r="E165">
        <f>[1]logbook_release_forR!$F205</f>
        <v>78</v>
      </c>
      <c r="F165">
        <f>[1]logbook_release_forR!$G205</f>
        <v>19</v>
      </c>
      <c r="G165" s="13"/>
      <c r="H165" s="13"/>
      <c r="I165" s="18">
        <f t="shared" si="117"/>
        <v>19</v>
      </c>
      <c r="J165" s="8">
        <f t="shared" si="101"/>
        <v>0</v>
      </c>
      <c r="K165">
        <f t="shared" si="134"/>
        <v>0</v>
      </c>
      <c r="L165" s="9">
        <f t="shared" si="135"/>
        <v>0</v>
      </c>
      <c r="N165" s="2">
        <f>'rockfish release'!O164</f>
        <v>2868.0712166172111</v>
      </c>
      <c r="O165">
        <f>'rockfish release'!P164</f>
        <v>7105054.9648959916</v>
      </c>
      <c r="P165" s="13">
        <f>IF([2]species_comp_Region2_forR!$D319&gt;49,[2]species_comp_Region2_forR!$J319,[2]species_comp_Region2_forR!$L319)</f>
        <v>0.15489728999999999</v>
      </c>
      <c r="Q165" s="13">
        <f>IF([2]species_comp_Region2_forR!$D319&gt;49,[2]species_comp_Region2_forR!$K319,[2]species_comp_Region2_forR!$M319)</f>
        <v>2.0139100000000001E-4</v>
      </c>
      <c r="T165" s="18">
        <f t="shared" si="127"/>
        <v>444.25645898100896</v>
      </c>
      <c r="U165" s="51">
        <f t="shared" si="130"/>
        <v>170698.50933400283</v>
      </c>
      <c r="V165">
        <f t="shared" si="136"/>
        <v>413.15676121056379</v>
      </c>
      <c r="W165" s="9">
        <f t="shared" si="137"/>
        <v>809.78725197270501</v>
      </c>
      <c r="Y165" s="18">
        <f t="shared" si="132"/>
        <v>463.25645898100896</v>
      </c>
      <c r="Z165" s="50">
        <f t="shared" si="133"/>
        <v>170698.50933400283</v>
      </c>
      <c r="AA165">
        <f t="shared" si="138"/>
        <v>413.15676121056379</v>
      </c>
      <c r="AB165" s="9">
        <f t="shared" si="139"/>
        <v>809.78725197270501</v>
      </c>
      <c r="AC165" s="19">
        <f t="shared" si="131"/>
        <v>0.89185321262299122</v>
      </c>
    </row>
    <row r="166" spans="1:29" x14ac:dyDescent="0.25">
      <c r="A166" t="str">
        <f>'rockfish release'!A165</f>
        <v>SC</v>
      </c>
      <c r="B166">
        <f>'rockfish release'!B165</f>
        <v>2014</v>
      </c>
      <c r="C166" t="str">
        <f>'rockfish release'!C165</f>
        <v>PWSI</v>
      </c>
      <c r="D166">
        <f>'rockfish release'!D165</f>
        <v>714</v>
      </c>
      <c r="E166">
        <f>[1]logbook_release_forR!$F206</f>
        <v>190</v>
      </c>
      <c r="F166">
        <f>[1]logbook_release_forR!$G206</f>
        <v>27</v>
      </c>
      <c r="G166" s="13"/>
      <c r="H166" s="13"/>
      <c r="I166" s="18">
        <f t="shared" si="117"/>
        <v>27</v>
      </c>
      <c r="J166" s="8">
        <f t="shared" si="101"/>
        <v>0</v>
      </c>
      <c r="K166">
        <f t="shared" si="134"/>
        <v>0</v>
      </c>
      <c r="L166" s="9">
        <f t="shared" si="135"/>
        <v>0</v>
      </c>
      <c r="N166" s="2">
        <f>'rockfish release'!O165</f>
        <v>2887.6736842105265</v>
      </c>
      <c r="O166">
        <f>'rockfish release'!P165</f>
        <v>7498565.5550228544</v>
      </c>
      <c r="P166" s="13">
        <f>IF([2]species_comp_Region2_forR!$D320&gt;49,[2]species_comp_Region2_forR!$J320,[2]species_comp_Region2_forR!$L320)</f>
        <v>0.35337700599999999</v>
      </c>
      <c r="Q166" s="13">
        <f>IF([2]species_comp_Region2_forR!$D320&gt;49,[2]species_comp_Region2_forR!$K320,[2]species_comp_Region2_forR!$M320)</f>
        <v>4.62554E-4</v>
      </c>
      <c r="T166" s="18">
        <f t="shared" si="127"/>
        <v>1020.4374808313053</v>
      </c>
      <c r="U166" s="51">
        <f t="shared" si="130"/>
        <v>936774.27473768254</v>
      </c>
      <c r="V166">
        <f t="shared" si="136"/>
        <v>967.87100108314155</v>
      </c>
      <c r="W166" s="9">
        <f t="shared" si="137"/>
        <v>1897.0271621229574</v>
      </c>
      <c r="Y166" s="18">
        <f t="shared" si="132"/>
        <v>1047.4374808313053</v>
      </c>
      <c r="Z166" s="50">
        <f t="shared" si="133"/>
        <v>936774.27473768254</v>
      </c>
      <c r="AA166">
        <f t="shared" si="138"/>
        <v>967.87100108314155</v>
      </c>
      <c r="AB166" s="9">
        <f t="shared" si="139"/>
        <v>1897.0271621229574</v>
      </c>
      <c r="AC166" s="19">
        <f t="shared" si="131"/>
        <v>0.92403701299192076</v>
      </c>
    </row>
    <row r="167" spans="1:29" x14ac:dyDescent="0.25">
      <c r="A167" t="str">
        <f>'rockfish release'!A166</f>
        <v>SC</v>
      </c>
      <c r="B167">
        <f>'rockfish release'!B166</f>
        <v>2015</v>
      </c>
      <c r="C167" t="str">
        <f>'rockfish release'!C166</f>
        <v>PWSI</v>
      </c>
      <c r="D167">
        <f>'rockfish release'!D166</f>
        <v>563</v>
      </c>
      <c r="E167">
        <f>[1]logbook_release_forR!$F207</f>
        <v>99</v>
      </c>
      <c r="F167">
        <f>[1]logbook_release_forR!$G207</f>
        <v>22</v>
      </c>
      <c r="G167" s="13"/>
      <c r="H167" s="13"/>
      <c r="I167" s="18">
        <f t="shared" si="117"/>
        <v>22</v>
      </c>
      <c r="J167" s="8">
        <f t="shared" ref="J167:J210" si="140">(E167^2)*H167</f>
        <v>0</v>
      </c>
      <c r="K167">
        <f t="shared" si="134"/>
        <v>0</v>
      </c>
      <c r="L167" s="9">
        <f t="shared" si="135"/>
        <v>0</v>
      </c>
      <c r="N167" s="2">
        <f>'rockfish release'!O166</f>
        <v>3102.5311410064778</v>
      </c>
      <c r="O167">
        <f>'rockfish release'!P166</f>
        <v>6796012.9022131283</v>
      </c>
      <c r="P167" s="13">
        <f>IF([2]species_comp_Region2_forR!$D321&gt;49,[2]species_comp_Region2_forR!$J321,[2]species_comp_Region2_forR!$L321)</f>
        <v>0.42477820100000002</v>
      </c>
      <c r="Q167" s="13">
        <f>IF([2]species_comp_Region2_forR!$D321&gt;49,[2]species_comp_Region2_forR!$K321,[2]species_comp_Region2_forR!$M321)</f>
        <v>4.9662899999999995E-4</v>
      </c>
      <c r="T167" s="18">
        <f t="shared" si="127"/>
        <v>1317.887596623209</v>
      </c>
      <c r="U167" s="51">
        <f t="shared" si="130"/>
        <v>1227654.2226707686</v>
      </c>
      <c r="V167">
        <f t="shared" si="136"/>
        <v>1107.9955878390349</v>
      </c>
      <c r="W167" s="9">
        <f t="shared" si="137"/>
        <v>2171.6713521645083</v>
      </c>
      <c r="Y167" s="18">
        <f t="shared" si="132"/>
        <v>1339.887596623209</v>
      </c>
      <c r="Z167" s="50">
        <f t="shared" si="133"/>
        <v>1227654.2226707686</v>
      </c>
      <c r="AA167">
        <f t="shared" si="138"/>
        <v>1107.9955878390349</v>
      </c>
      <c r="AB167" s="9">
        <f t="shared" si="139"/>
        <v>2171.6713521645083</v>
      </c>
      <c r="AC167" s="19">
        <f t="shared" si="131"/>
        <v>0.8269317445966442</v>
      </c>
    </row>
    <row r="168" spans="1:29" x14ac:dyDescent="0.25">
      <c r="A168" t="str">
        <f>'rockfish release'!A167</f>
        <v>SC</v>
      </c>
      <c r="B168">
        <f>'rockfish release'!B167</f>
        <v>2016</v>
      </c>
      <c r="C168" t="str">
        <f>'rockfish release'!C167</f>
        <v>PWSI</v>
      </c>
      <c r="D168">
        <f>'rockfish release'!D167</f>
        <v>901</v>
      </c>
      <c r="E168">
        <f>[1]logbook_release_forR!$F208</f>
        <v>181</v>
      </c>
      <c r="F168">
        <f>[1]logbook_release_forR!$G208</f>
        <v>81</v>
      </c>
      <c r="G168" s="13"/>
      <c r="H168" s="13"/>
      <c r="I168" s="18">
        <f t="shared" ref="I168:I188" si="141">F168</f>
        <v>81</v>
      </c>
      <c r="J168" s="8">
        <f t="shared" si="140"/>
        <v>0</v>
      </c>
      <c r="K168">
        <f t="shared" si="134"/>
        <v>0</v>
      </c>
      <c r="L168" s="9">
        <f t="shared" si="135"/>
        <v>0</v>
      </c>
      <c r="N168" s="2">
        <f>'rockfish release'!O167</f>
        <v>2899.7016016713092</v>
      </c>
      <c r="O168">
        <f>'rockfish release'!P167</f>
        <v>5851468.8366537988</v>
      </c>
      <c r="P168" s="13">
        <f>IF([2]species_comp_Region2_forR!$D322&gt;49,[2]species_comp_Region2_forR!$J322,[2]species_comp_Region2_forR!$L322)</f>
        <v>0.14767520000000001</v>
      </c>
      <c r="Q168" s="13">
        <f>IF([2]species_comp_Region2_forR!$D322&gt;49,[2]species_comp_Region2_forR!$K322,[2]species_comp_Region2_forR!$M322)</f>
        <v>9.9894599999999991E-4</v>
      </c>
      <c r="T168" s="18">
        <f t="shared" si="127"/>
        <v>428.21401396713094</v>
      </c>
      <c r="U168" s="51">
        <f t="shared" si="130"/>
        <v>130162.73147818283</v>
      </c>
      <c r="V168">
        <f t="shared" si="136"/>
        <v>360.78072492607311</v>
      </c>
      <c r="W168" s="9">
        <f t="shared" si="137"/>
        <v>707.13022085510329</v>
      </c>
      <c r="Y168" s="18">
        <f t="shared" si="132"/>
        <v>509.21401396713094</v>
      </c>
      <c r="Z168" s="50">
        <f t="shared" si="133"/>
        <v>130162.73147818283</v>
      </c>
      <c r="AA168">
        <f t="shared" si="138"/>
        <v>360.78072492607311</v>
      </c>
      <c r="AB168" s="9">
        <f t="shared" si="139"/>
        <v>707.13022085510329</v>
      </c>
      <c r="AC168" s="19">
        <f t="shared" si="131"/>
        <v>0.70850509811256102</v>
      </c>
    </row>
    <row r="169" spans="1:29" x14ac:dyDescent="0.25">
      <c r="A169" t="str">
        <f>'rockfish release'!A168</f>
        <v>SC</v>
      </c>
      <c r="B169">
        <f>'rockfish release'!B168</f>
        <v>2017</v>
      </c>
      <c r="C169" t="str">
        <f>'rockfish release'!C168</f>
        <v>PWSI</v>
      </c>
      <c r="D169">
        <f>'rockfish release'!D168</f>
        <v>841</v>
      </c>
      <c r="E169">
        <f>[1]logbook_release_forR!$F209</f>
        <v>252</v>
      </c>
      <c r="F169">
        <f>[1]logbook_release_forR!$G209</f>
        <v>61</v>
      </c>
      <c r="G169" s="13"/>
      <c r="H169" s="13"/>
      <c r="I169" s="18">
        <f t="shared" si="141"/>
        <v>61</v>
      </c>
      <c r="J169" s="8">
        <f t="shared" si="140"/>
        <v>0</v>
      </c>
      <c r="K169">
        <f t="shared" si="134"/>
        <v>0</v>
      </c>
      <c r="L169" s="9">
        <f t="shared" si="135"/>
        <v>0</v>
      </c>
      <c r="N169" s="2">
        <f>'rockfish release'!O168</f>
        <v>2812.9211037699188</v>
      </c>
      <c r="O169">
        <f>'rockfish release'!P168</f>
        <v>4853912.4305809811</v>
      </c>
      <c r="P169" s="13">
        <f>IF([2]species_comp_Region2_forR!$D323&gt;49,[2]species_comp_Region2_forR!$J323,[2]species_comp_Region2_forR!$L323)</f>
        <v>0.26616483800000001</v>
      </c>
      <c r="Q169" s="13">
        <f>IF([2]species_comp_Region2_forR!$D323&gt;49,[2]species_comp_Region2_forR!$K323,[2]species_comp_Region2_forR!$M323)</f>
        <v>1.75965E-3</v>
      </c>
      <c r="T169" s="18">
        <f t="shared" si="127"/>
        <v>748.7006898917017</v>
      </c>
      <c r="U169" s="51">
        <f t="shared" si="130"/>
        <v>349251.30577730929</v>
      </c>
      <c r="V169">
        <f t="shared" si="136"/>
        <v>590.97487745022568</v>
      </c>
      <c r="W169" s="9">
        <f t="shared" si="137"/>
        <v>1158.3107598024424</v>
      </c>
      <c r="Y169" s="18">
        <f t="shared" si="132"/>
        <v>809.7006898917017</v>
      </c>
      <c r="Z169" s="50">
        <f t="shared" si="133"/>
        <v>349251.30577730929</v>
      </c>
      <c r="AA169">
        <f t="shared" si="138"/>
        <v>590.97487745022568</v>
      </c>
      <c r="AB169" s="9">
        <f t="shared" si="139"/>
        <v>1158.3107598024424</v>
      </c>
      <c r="AC169" s="19">
        <f t="shared" si="131"/>
        <v>0.72986831409180242</v>
      </c>
    </row>
    <row r="170" spans="1:29" x14ac:dyDescent="0.25">
      <c r="A170" t="str">
        <f>'rockfish release'!A169</f>
        <v>SC</v>
      </c>
      <c r="B170">
        <f>'rockfish release'!B169</f>
        <v>2018</v>
      </c>
      <c r="C170" t="str">
        <f>'rockfish release'!C169</f>
        <v>PWSI</v>
      </c>
      <c r="D170">
        <f>'rockfish release'!D169</f>
        <v>723</v>
      </c>
      <c r="E170">
        <f>[1]logbook_release_forR!$F210</f>
        <v>359</v>
      </c>
      <c r="F170">
        <f>[1]logbook_release_forR!$G210</f>
        <v>72</v>
      </c>
      <c r="G170" s="13"/>
      <c r="H170" s="13"/>
      <c r="I170" s="18">
        <f t="shared" si="141"/>
        <v>72</v>
      </c>
      <c r="J170" s="8">
        <f t="shared" si="140"/>
        <v>0</v>
      </c>
      <c r="K170">
        <f t="shared" si="134"/>
        <v>0</v>
      </c>
      <c r="L170" s="9">
        <f t="shared" si="135"/>
        <v>0</v>
      </c>
      <c r="N170" s="2">
        <f>'rockfish release'!O169</f>
        <v>3495.8118195956449</v>
      </c>
      <c r="O170">
        <f>'rockfish release'!P169</f>
        <v>14276073.668736275</v>
      </c>
      <c r="P170" s="13">
        <f>IF([2]species_comp_Region2_forR!$D324&gt;49,[2]species_comp_Region2_forR!$J324,[2]species_comp_Region2_forR!$L324)</f>
        <v>0.175655169</v>
      </c>
      <c r="Q170" s="13">
        <f>IF([2]species_comp_Region2_forR!$D324&gt;49,[2]species_comp_Region2_forR!$K324,[2]species_comp_Region2_forR!$M324)</f>
        <v>5.9588700000000002E-4</v>
      </c>
      <c r="T170" s="18">
        <f>N170*P170</f>
        <v>614.0574159632705</v>
      </c>
      <c r="U170" s="51">
        <f t="shared" si="130"/>
        <v>439259.74809318618</v>
      </c>
      <c r="V170">
        <f t="shared" si="136"/>
        <v>662.7667373165209</v>
      </c>
      <c r="W170" s="9">
        <f t="shared" si="137"/>
        <v>1299.022805140381</v>
      </c>
      <c r="Y170" s="18">
        <f t="shared" si="132"/>
        <v>686.0574159632705</v>
      </c>
      <c r="Z170" s="50">
        <f t="shared" si="133"/>
        <v>439259.74809318618</v>
      </c>
      <c r="AA170">
        <f t="shared" si="138"/>
        <v>662.7667373165209</v>
      </c>
      <c r="AB170" s="9">
        <f t="shared" si="139"/>
        <v>1299.022805140381</v>
      </c>
      <c r="AC170" s="19">
        <f t="shared" si="131"/>
        <v>0.9660514147871313</v>
      </c>
    </row>
    <row r="171" spans="1:29" x14ac:dyDescent="0.25">
      <c r="A171" t="str">
        <f>'rockfish release'!A170</f>
        <v>SC</v>
      </c>
      <c r="B171">
        <f>'rockfish release'!B170</f>
        <v>2019</v>
      </c>
      <c r="C171" t="str">
        <f>'rockfish release'!C170</f>
        <v>PWSI</v>
      </c>
      <c r="D171">
        <f>'rockfish release'!D170</f>
        <v>936</v>
      </c>
      <c r="E171">
        <f>[1]logbook_release_forR!$F211</f>
        <v>492</v>
      </c>
      <c r="F171">
        <f>[1]logbook_release_forR!$G211</f>
        <v>141</v>
      </c>
      <c r="G171" s="13"/>
      <c r="H171" s="13"/>
      <c r="I171" s="18">
        <f t="shared" ref="I171" si="142">F171</f>
        <v>141</v>
      </c>
      <c r="J171" s="8">
        <f t="shared" ref="J171" si="143">(E171^2)*H171</f>
        <v>0</v>
      </c>
      <c r="L171" s="9"/>
      <c r="N171" s="2">
        <f>'rockfish release'!O170</f>
        <v>6636.2709251101323</v>
      </c>
      <c r="O171">
        <f>'rockfish release'!P170</f>
        <v>17989742.939178169</v>
      </c>
      <c r="P171" s="13">
        <f>IF([2]species_comp_Region2_forR!$D325&gt;49,[2]species_comp_Region2_forR!$J325,[2]species_comp_Region2_forR!$L325)</f>
        <v>0.32677969299999998</v>
      </c>
      <c r="Q171" s="13">
        <f>IF([2]species_comp_Region2_forR!$D325&gt;49,[2]species_comp_Region2_forR!$K325,[2]species_comp_Region2_forR!$M325)</f>
        <v>6.9618600000000001E-4</v>
      </c>
      <c r="T171" s="18">
        <f t="shared" ref="T171" si="144">N171*P171</f>
        <v>2168.598575572315</v>
      </c>
      <c r="U171" s="51">
        <f t="shared" ref="U171" si="145">(N171^2)*Q171+(P171^2)*O171-(Q171*O171)</f>
        <v>1939170.0078860698</v>
      </c>
      <c r="V171"/>
      <c r="W171" s="9"/>
      <c r="Y171" s="18">
        <f t="shared" si="132"/>
        <v>2309.598575572315</v>
      </c>
      <c r="Z171" s="50">
        <f t="shared" si="133"/>
        <v>1939170.0078860698</v>
      </c>
      <c r="AA171">
        <f t="shared" ref="AA171" si="146">SQRT(Z171)</f>
        <v>1392.5408460386611</v>
      </c>
      <c r="AB171" s="9">
        <f t="shared" ref="AB171" si="147">(1.96*AA171)</f>
        <v>2729.3800582357758</v>
      </c>
      <c r="AC171" s="19">
        <f t="shared" si="131"/>
        <v>0.60293631142961357</v>
      </c>
    </row>
    <row r="172" spans="1:29" x14ac:dyDescent="0.25">
      <c r="A172" t="str">
        <f>'rockfish release'!A171</f>
        <v>SC</v>
      </c>
      <c r="B172">
        <f>'rockfish release'!B171</f>
        <v>1999</v>
      </c>
      <c r="C172" t="str">
        <f>'rockfish release'!C171</f>
        <v>PWSO</v>
      </c>
      <c r="D172">
        <f>'rockfish release'!D171</f>
        <v>748</v>
      </c>
      <c r="E172">
        <f>[1]logbook_release_forR!$F212</f>
        <v>59</v>
      </c>
      <c r="F172" t="str">
        <f>[1]logbook_release_forR!$G212</f>
        <v>NA</v>
      </c>
      <c r="G172" s="13">
        <f>IF([2]species_comp_Region2_forR!$H332&gt;49,[2]species_comp_Region2_forR!$Z332,[2]species_comp_Region2_forR!$AB332)</f>
        <v>0.91128804699999999</v>
      </c>
      <c r="H172" s="13">
        <f>IF([2]species_comp_Region2_forR!$H332&gt;49,[2]species_comp_Region2_forR!$AA332,[2]species_comp_Region2_forR!$AC332)</f>
        <v>4.61955E-4</v>
      </c>
      <c r="I172" s="18">
        <f>E172*G172</f>
        <v>53.765994773000003</v>
      </c>
      <c r="J172" s="8">
        <f>(E172^2)*H172</f>
        <v>1.6080653549999999</v>
      </c>
      <c r="K172">
        <f t="shared" si="134"/>
        <v>1.2680951679586197</v>
      </c>
      <c r="L172" s="9">
        <f t="shared" si="135"/>
        <v>2.4854665291988947</v>
      </c>
      <c r="N172" s="2">
        <f>'rockfish release'!O171</f>
        <v>392.78817509006421</v>
      </c>
      <c r="O172">
        <f>'rockfish release'!P171</f>
        <v>125537.22938732163</v>
      </c>
      <c r="P172" s="37">
        <v>0.15778043999999999</v>
      </c>
      <c r="Q172" s="37">
        <v>6.0110550000000004E-3</v>
      </c>
      <c r="T172" s="18">
        <f t="shared" ref="T172:T190" si="148">N172*P172</f>
        <v>61.974291092507372</v>
      </c>
      <c r="U172" s="51">
        <f>(N172^2)*Q172+(P172^2)*O172-(Q172*O172)</f>
        <v>3297.9972588010278</v>
      </c>
      <c r="V172">
        <f t="shared" si="136"/>
        <v>57.42819219513207</v>
      </c>
      <c r="W172" s="9">
        <f t="shared" si="137"/>
        <v>112.55925670245885</v>
      </c>
      <c r="Y172" s="18">
        <f t="shared" si="132"/>
        <v>115.74028586550737</v>
      </c>
      <c r="Z172" s="50">
        <f t="shared" si="133"/>
        <v>3299.6053241560276</v>
      </c>
      <c r="AA172">
        <f t="shared" si="138"/>
        <v>57.442191150373326</v>
      </c>
      <c r="AB172" s="9">
        <f t="shared" si="139"/>
        <v>112.58669465473172</v>
      </c>
      <c r="AC172" s="19">
        <f>AA172/Y172</f>
        <v>0.49630248206853705</v>
      </c>
    </row>
    <row r="173" spans="1:29" x14ac:dyDescent="0.25">
      <c r="A173" t="str">
        <f>'rockfish release'!A172</f>
        <v>SC</v>
      </c>
      <c r="B173">
        <f>'rockfish release'!B172</f>
        <v>2000</v>
      </c>
      <c r="C173" t="str">
        <f>'rockfish release'!C172</f>
        <v>PWSO</v>
      </c>
      <c r="D173">
        <f>'rockfish release'!D172</f>
        <v>1756</v>
      </c>
      <c r="E173">
        <f>[1]logbook_release_forR!$F213</f>
        <v>86</v>
      </c>
      <c r="F173" t="str">
        <f>[1]logbook_release_forR!$G213</f>
        <v>NA</v>
      </c>
      <c r="G173" s="13">
        <f>IF([2]species_comp_Region2_forR!$H333&gt;49,[2]species_comp_Region2_forR!$Z333,[2]species_comp_Region2_forR!$AB333)</f>
        <v>0.87511098499999995</v>
      </c>
      <c r="H173" s="13">
        <f>IF([2]species_comp_Region2_forR!$H333&gt;49,[2]species_comp_Region2_forR!$AA333,[2]species_comp_Region2_forR!$AC333)</f>
        <v>3.7686799999999998E-4</v>
      </c>
      <c r="I173" s="18">
        <f t="shared" ref="I173:I178" si="149">E173*G173</f>
        <v>75.25954471</v>
      </c>
      <c r="J173" s="8">
        <f t="shared" ref="J173:J178" si="150">(E173^2)*H173</f>
        <v>2.7873157279999998</v>
      </c>
      <c r="K173">
        <f t="shared" si="134"/>
        <v>1.6695255996839342</v>
      </c>
      <c r="L173" s="9">
        <f t="shared" si="135"/>
        <v>3.2722701753805108</v>
      </c>
      <c r="N173" s="2">
        <f>'rockfish release'!O172</f>
        <v>922.10699927560518</v>
      </c>
      <c r="O173">
        <f>'rockfish release'!P172</f>
        <v>691860.23005387664</v>
      </c>
      <c r="P173" s="37">
        <v>0.15778043999999999</v>
      </c>
      <c r="Q173" s="37">
        <v>6.0110550000000004E-3</v>
      </c>
      <c r="T173" s="18">
        <f t="shared" si="148"/>
        <v>145.49044807278466</v>
      </c>
      <c r="U173" s="51">
        <f t="shared" ref="U173:U191" si="151">(N173^2)*Q173+(P173^2)*O173-(Q173*O173)</f>
        <v>18175.908081826554</v>
      </c>
      <c r="V173">
        <f t="shared" si="136"/>
        <v>134.81805547413356</v>
      </c>
      <c r="W173" s="9">
        <f t="shared" si="137"/>
        <v>264.24338872930178</v>
      </c>
      <c r="Y173" s="18">
        <f t="shared" si="132"/>
        <v>220.74999278278466</v>
      </c>
      <c r="Z173" s="50">
        <f t="shared" si="133"/>
        <v>18178.695397554555</v>
      </c>
      <c r="AA173">
        <f t="shared" si="138"/>
        <v>134.8283924014321</v>
      </c>
      <c r="AB173" s="9">
        <f t="shared" si="139"/>
        <v>264.26364910680689</v>
      </c>
      <c r="AC173" s="19">
        <f t="shared" si="131"/>
        <v>0.61077416448254029</v>
      </c>
    </row>
    <row r="174" spans="1:29" x14ac:dyDescent="0.25">
      <c r="A174" t="str">
        <f>'rockfish release'!A173</f>
        <v>SC</v>
      </c>
      <c r="B174">
        <f>'rockfish release'!B173</f>
        <v>2001</v>
      </c>
      <c r="C174" t="str">
        <f>'rockfish release'!C173</f>
        <v>PWSO</v>
      </c>
      <c r="D174">
        <f>'rockfish release'!D173</f>
        <v>1756</v>
      </c>
      <c r="E174">
        <f>[1]logbook_release_forR!$F214</f>
        <v>94</v>
      </c>
      <c r="F174" t="str">
        <f>[1]logbook_release_forR!$G214</f>
        <v>NA</v>
      </c>
      <c r="G174" s="13">
        <f>IF([2]species_comp_Region2_forR!$H334&gt;49,[2]species_comp_Region2_forR!$Z334,[2]species_comp_Region2_forR!$AB334)</f>
        <v>0.81360226899999999</v>
      </c>
      <c r="H174" s="13">
        <f>IF([2]species_comp_Region2_forR!$H334&gt;49,[2]species_comp_Region2_forR!$AA334,[2]species_comp_Region2_forR!$AC334)</f>
        <v>5.5146800000000005E-4</v>
      </c>
      <c r="I174" s="18">
        <f t="shared" si="149"/>
        <v>76.478613285999998</v>
      </c>
      <c r="J174" s="8">
        <f t="shared" si="150"/>
        <v>4.8727712480000003</v>
      </c>
      <c r="K174">
        <f t="shared" si="134"/>
        <v>2.207435445941738</v>
      </c>
      <c r="L174" s="9">
        <f t="shared" si="135"/>
        <v>4.3265734740458068</v>
      </c>
      <c r="N174" s="2">
        <f>'rockfish release'!O173</f>
        <v>922.10699927560518</v>
      </c>
      <c r="O174">
        <f>'rockfish release'!P173</f>
        <v>691860.23005387664</v>
      </c>
      <c r="P174" s="13">
        <f>IF([2]species_comp_Region2_forR!$D361&gt;49,[2]species_comp_Region2_forR!$J361,[2]species_comp_Region2_forR!$L361)</f>
        <v>0.348890796</v>
      </c>
      <c r="Q174" s="13">
        <f>IF([2]species_comp_Region2_forR!$D361&gt;49,[2]species_comp_Region2_forR!$K361,[2]species_comp_Region2_forR!$M361)</f>
        <v>4.454235E-3</v>
      </c>
      <c r="T174" s="18">
        <f t="shared" si="148"/>
        <v>321.71464497443731</v>
      </c>
      <c r="U174" s="51">
        <f t="shared" si="151"/>
        <v>84922.184261367292</v>
      </c>
      <c r="V174">
        <f t="shared" si="136"/>
        <v>291.41411129416383</v>
      </c>
      <c r="W174" s="9">
        <f t="shared" si="137"/>
        <v>571.17165813656106</v>
      </c>
      <c r="Y174" s="18">
        <f t="shared" si="132"/>
        <v>398.19325826043729</v>
      </c>
      <c r="Z174" s="50">
        <f t="shared" si="133"/>
        <v>84927.057032615296</v>
      </c>
      <c r="AA174">
        <f t="shared" si="138"/>
        <v>291.42247173582086</v>
      </c>
      <c r="AB174" s="9">
        <f t="shared" si="139"/>
        <v>571.18804460220883</v>
      </c>
      <c r="AC174" s="19">
        <f t="shared" si="131"/>
        <v>0.73186189291335702</v>
      </c>
    </row>
    <row r="175" spans="1:29" x14ac:dyDescent="0.25">
      <c r="A175" t="str">
        <f>'rockfish release'!A174</f>
        <v>SC</v>
      </c>
      <c r="B175">
        <f>'rockfish release'!B174</f>
        <v>2002</v>
      </c>
      <c r="C175" t="str">
        <f>'rockfish release'!C174</f>
        <v>PWSO</v>
      </c>
      <c r="D175">
        <f>'rockfish release'!D174</f>
        <v>1719</v>
      </c>
      <c r="E175">
        <f>[1]logbook_release_forR!$F215</f>
        <v>176</v>
      </c>
      <c r="F175" t="str">
        <f>[1]logbook_release_forR!$G215</f>
        <v>NA</v>
      </c>
      <c r="G175" s="13">
        <f>IF([2]species_comp_Region2_forR!$H335&gt;49,[2]species_comp_Region2_forR!$Z335,[2]species_comp_Region2_forR!$AB335)</f>
        <v>0.88427394800000003</v>
      </c>
      <c r="H175" s="13">
        <f>IF([2]species_comp_Region2_forR!$H335&gt;49,[2]species_comp_Region2_forR!$AA335,[2]species_comp_Region2_forR!$AC335)</f>
        <v>3.61603E-4</v>
      </c>
      <c r="I175" s="18">
        <f t="shared" si="149"/>
        <v>155.63221484800002</v>
      </c>
      <c r="J175" s="8">
        <f t="shared" si="150"/>
        <v>11.201014528</v>
      </c>
      <c r="K175">
        <f t="shared" si="134"/>
        <v>3.346791676815275</v>
      </c>
      <c r="L175" s="9">
        <f t="shared" si="135"/>
        <v>6.5597116865579386</v>
      </c>
      <c r="N175" s="2">
        <f>'rockfish release'!O174</f>
        <v>902.67763767355655</v>
      </c>
      <c r="O175">
        <f>'rockfish release'!P174</f>
        <v>663011.55467626557</v>
      </c>
      <c r="P175" s="37">
        <v>0.15778043999999999</v>
      </c>
      <c r="Q175" s="37">
        <v>6.0110550000000004E-3</v>
      </c>
      <c r="T175" s="18">
        <f t="shared" si="148"/>
        <v>142.42487485029432</v>
      </c>
      <c r="U175" s="51">
        <f t="shared" si="151"/>
        <v>17418.022530426846</v>
      </c>
      <c r="V175">
        <f t="shared" si="136"/>
        <v>131.97735612758291</v>
      </c>
      <c r="W175" s="9">
        <f t="shared" si="137"/>
        <v>258.67561801006252</v>
      </c>
      <c r="Y175" s="18">
        <f t="shared" si="132"/>
        <v>298.05708969829436</v>
      </c>
      <c r="Z175" s="50">
        <f t="shared" si="133"/>
        <v>17429.223544954846</v>
      </c>
      <c r="AA175">
        <f t="shared" si="138"/>
        <v>132.01978467243023</v>
      </c>
      <c r="AB175" s="9">
        <f t="shared" si="139"/>
        <v>258.75877795796328</v>
      </c>
      <c r="AC175" s="19">
        <f t="shared" si="131"/>
        <v>0.44293455594720488</v>
      </c>
    </row>
    <row r="176" spans="1:29" x14ac:dyDescent="0.25">
      <c r="A176" t="str">
        <f>'rockfish release'!A175</f>
        <v>SC</v>
      </c>
      <c r="B176">
        <f>'rockfish release'!B175</f>
        <v>2003</v>
      </c>
      <c r="C176" t="str">
        <f>'rockfish release'!C175</f>
        <v>PWSO</v>
      </c>
      <c r="D176">
        <f>'rockfish release'!D175</f>
        <v>1548</v>
      </c>
      <c r="E176">
        <f>[1]logbook_release_forR!$F216</f>
        <v>176</v>
      </c>
      <c r="F176" t="str">
        <f>[1]logbook_release_forR!$G216</f>
        <v>NA</v>
      </c>
      <c r="G176" s="13">
        <f>IF([2]species_comp_Region2_forR!$H336&gt;49,[2]species_comp_Region2_forR!$Z336,[2]species_comp_Region2_forR!$AB336)</f>
        <v>0.84754753500000002</v>
      </c>
      <c r="H176" s="13">
        <f>IF([2]species_comp_Region2_forR!$H336&gt;49,[2]species_comp_Region2_forR!$AA336,[2]species_comp_Region2_forR!$AC336)</f>
        <v>4.5021200000000002E-4</v>
      </c>
      <c r="I176" s="18">
        <f t="shared" si="149"/>
        <v>149.16836616000001</v>
      </c>
      <c r="J176" s="8">
        <f t="shared" si="150"/>
        <v>13.945766912</v>
      </c>
      <c r="K176">
        <f t="shared" si="134"/>
        <v>3.7344031533834157</v>
      </c>
      <c r="L176" s="9">
        <f t="shared" si="135"/>
        <v>7.3194301806314943</v>
      </c>
      <c r="N176" s="2">
        <f>'rockfish release'!O175</f>
        <v>812.88247999922396</v>
      </c>
      <c r="O176">
        <f>'rockfish release'!P175</f>
        <v>537664.36867253203</v>
      </c>
      <c r="P176" s="13">
        <f>IF([2]species_comp_Region2_forR!$D363&gt;49,[2]species_comp_Region2_forR!$J363,[2]species_comp_Region2_forR!$L363)</f>
        <v>7.0760806999999995E-2</v>
      </c>
      <c r="Q176" s="13">
        <f>IF([2]species_comp_Region2_forR!$D363&gt;49,[2]species_comp_Region2_forR!$K363,[2]species_comp_Region2_forR!$M363)</f>
        <v>1.0958949999999999E-3</v>
      </c>
      <c r="T176" s="18">
        <f t="shared" si="148"/>
        <v>57.520220280906443</v>
      </c>
      <c r="U176" s="51">
        <f t="shared" si="151"/>
        <v>2827.0543876775105</v>
      </c>
      <c r="V176">
        <f t="shared" si="136"/>
        <v>53.170051604991983</v>
      </c>
      <c r="W176" s="9">
        <f t="shared" si="137"/>
        <v>104.21330114578429</v>
      </c>
      <c r="Y176" s="18">
        <f t="shared" si="132"/>
        <v>206.68858644090645</v>
      </c>
      <c r="Z176" s="50">
        <f t="shared" si="133"/>
        <v>2841.0001545895107</v>
      </c>
      <c r="AA176">
        <f t="shared" si="138"/>
        <v>53.301033335100648</v>
      </c>
      <c r="AB176" s="9">
        <f t="shared" si="139"/>
        <v>104.47002533679726</v>
      </c>
      <c r="AC176" s="19">
        <f t="shared" si="131"/>
        <v>0.25788087408658023</v>
      </c>
    </row>
    <row r="177" spans="1:29" x14ac:dyDescent="0.25">
      <c r="A177" t="str">
        <f>'rockfish release'!A176</f>
        <v>SC</v>
      </c>
      <c r="B177">
        <f>'rockfish release'!B176</f>
        <v>2004</v>
      </c>
      <c r="C177" t="str">
        <f>'rockfish release'!C176</f>
        <v>PWSO</v>
      </c>
      <c r="D177">
        <f>'rockfish release'!D176</f>
        <v>1830</v>
      </c>
      <c r="E177">
        <f>[1]logbook_release_forR!$F217</f>
        <v>168</v>
      </c>
      <c r="F177" t="str">
        <f>[1]logbook_release_forR!$G217</f>
        <v>NA</v>
      </c>
      <c r="G177" s="13">
        <f>IF([2]species_comp_Region2_forR!$H337&gt;49,[2]species_comp_Region2_forR!$Z337,[2]species_comp_Region2_forR!$AB337)</f>
        <v>0.87092449199999999</v>
      </c>
      <c r="H177" s="13">
        <f>IF([2]species_comp_Region2_forR!$H337&gt;49,[2]species_comp_Region2_forR!$AA337,[2]species_comp_Region2_forR!$AC337)</f>
        <v>3.6617300000000002E-4</v>
      </c>
      <c r="I177" s="18">
        <f t="shared" si="149"/>
        <v>146.315314656</v>
      </c>
      <c r="J177" s="8">
        <f t="shared" si="150"/>
        <v>10.334866752</v>
      </c>
      <c r="K177">
        <f t="shared" si="134"/>
        <v>3.2147887569792202</v>
      </c>
      <c r="L177" s="9">
        <f t="shared" si="135"/>
        <v>6.3009859636792713</v>
      </c>
      <c r="N177" s="2">
        <f>'rockfish release'!O176</f>
        <v>960.96572247970244</v>
      </c>
      <c r="O177">
        <f>'rockfish release'!P176</f>
        <v>751400.57532243093</v>
      </c>
      <c r="P177" s="13">
        <f>IF([2]species_comp_Region2_forR!$D364&gt;49,[2]species_comp_Region2_forR!$J364,[2]species_comp_Region2_forR!$L364)</f>
        <v>7.6303002999999994E-2</v>
      </c>
      <c r="Q177" s="13">
        <f>IF([2]species_comp_Region2_forR!$D364&gt;49,[2]species_comp_Region2_forR!$K364,[2]species_comp_Region2_forR!$M364)</f>
        <v>1.305201E-3</v>
      </c>
      <c r="T177" s="18">
        <f t="shared" si="148"/>
        <v>73.324570405265902</v>
      </c>
      <c r="U177" s="51">
        <f t="shared" si="151"/>
        <v>4599.3313207813317</v>
      </c>
      <c r="V177">
        <f t="shared" si="136"/>
        <v>67.81837008349089</v>
      </c>
      <c r="W177" s="9">
        <f t="shared" si="137"/>
        <v>132.92400536364215</v>
      </c>
      <c r="Y177" s="18">
        <f t="shared" si="132"/>
        <v>219.63988506126589</v>
      </c>
      <c r="Z177" s="50">
        <f t="shared" si="133"/>
        <v>4609.666187533332</v>
      </c>
      <c r="AA177">
        <f t="shared" si="138"/>
        <v>67.894522514952058</v>
      </c>
      <c r="AB177" s="9">
        <f t="shared" si="139"/>
        <v>133.07326412930604</v>
      </c>
      <c r="AC177" s="19">
        <f t="shared" si="131"/>
        <v>0.30911745603952445</v>
      </c>
    </row>
    <row r="178" spans="1:29" x14ac:dyDescent="0.25">
      <c r="A178" t="str">
        <f>'rockfish release'!A177</f>
        <v>SC</v>
      </c>
      <c r="B178">
        <f>'rockfish release'!B177</f>
        <v>2005</v>
      </c>
      <c r="C178" t="str">
        <f>'rockfish release'!C177</f>
        <v>PWSO</v>
      </c>
      <c r="D178">
        <f>'rockfish release'!D177</f>
        <v>1432</v>
      </c>
      <c r="E178">
        <f>[1]logbook_release_forR!$F218</f>
        <v>103</v>
      </c>
      <c r="F178" t="str">
        <f>[1]logbook_release_forR!$G218</f>
        <v>NA</v>
      </c>
      <c r="G178" s="13">
        <f>IF([2]species_comp_Region2_forR!$H338&gt;49,[2]species_comp_Region2_forR!$Z338,[2]species_comp_Region2_forR!$AB338)</f>
        <v>0.71818884400000005</v>
      </c>
      <c r="H178" s="13">
        <f>IF([2]species_comp_Region2_forR!$H338&gt;49,[2]species_comp_Region2_forR!$AA338,[2]species_comp_Region2_forR!$AC338)</f>
        <v>1.9649870000000001E-3</v>
      </c>
      <c r="I178" s="18">
        <f t="shared" si="149"/>
        <v>73.973450932000006</v>
      </c>
      <c r="J178" s="8">
        <f t="shared" si="150"/>
        <v>20.846547083000001</v>
      </c>
      <c r="K178">
        <f t="shared" si="134"/>
        <v>4.5658019101796343</v>
      </c>
      <c r="L178" s="9">
        <f t="shared" si="135"/>
        <v>8.9489717439520824</v>
      </c>
      <c r="N178" s="2">
        <f>'rockfish release'!O177</f>
        <v>751.96880578739592</v>
      </c>
      <c r="O178">
        <f>'rockfish release'!P177</f>
        <v>460103.33344381273</v>
      </c>
      <c r="P178" s="13">
        <f>IF([2]species_comp_Region2_forR!$D365&gt;49,[2]species_comp_Region2_forR!$J365,[2]species_comp_Region2_forR!$L365)</f>
        <v>7.7582278000000005E-2</v>
      </c>
      <c r="Q178" s="13">
        <f>IF([2]species_comp_Region2_forR!$D365&gt;49,[2]species_comp_Region2_forR!$K365,[2]species_comp_Region2_forR!$M365)</f>
        <v>1.233849E-3</v>
      </c>
      <c r="T178" s="18">
        <f t="shared" si="148"/>
        <v>58.339452937925763</v>
      </c>
      <c r="U178" s="51">
        <f t="shared" si="151"/>
        <v>2899.3571213174978</v>
      </c>
      <c r="V178">
        <f t="shared" si="136"/>
        <v>53.845678761786424</v>
      </c>
      <c r="W178" s="9">
        <f t="shared" si="137"/>
        <v>105.53753037310139</v>
      </c>
      <c r="Y178" s="18">
        <f t="shared" si="132"/>
        <v>132.31290386992578</v>
      </c>
      <c r="Z178" s="50">
        <f t="shared" si="133"/>
        <v>2920.2036684004979</v>
      </c>
      <c r="AA178">
        <f t="shared" si="138"/>
        <v>54.038908837989112</v>
      </c>
      <c r="AB178" s="9">
        <f t="shared" si="139"/>
        <v>105.91626132245865</v>
      </c>
      <c r="AC178" s="19">
        <f t="shared" si="131"/>
        <v>0.4084175258606198</v>
      </c>
    </row>
    <row r="179" spans="1:29" x14ac:dyDescent="0.25">
      <c r="A179" t="str">
        <f>'rockfish release'!A178</f>
        <v>SC</v>
      </c>
      <c r="B179">
        <f>'rockfish release'!B178</f>
        <v>2006</v>
      </c>
      <c r="C179" t="str">
        <f>'rockfish release'!C178</f>
        <v>PWSO</v>
      </c>
      <c r="D179">
        <f>'rockfish release'!D178</f>
        <v>1336</v>
      </c>
      <c r="E179">
        <f>[1]logbook_release_forR!$F219</f>
        <v>213</v>
      </c>
      <c r="F179">
        <f>[1]logbook_release_forR!$G219</f>
        <v>166</v>
      </c>
      <c r="G179" s="13"/>
      <c r="H179" s="13"/>
      <c r="I179" s="18">
        <f t="shared" si="141"/>
        <v>166</v>
      </c>
      <c r="J179" s="8">
        <f t="shared" si="140"/>
        <v>0</v>
      </c>
      <c r="K179">
        <f t="shared" si="134"/>
        <v>0</v>
      </c>
      <c r="L179" s="9">
        <f t="shared" si="135"/>
        <v>0</v>
      </c>
      <c r="N179" s="2">
        <f>'rockfish release'!O178</f>
        <v>701.55748919829648</v>
      </c>
      <c r="O179">
        <f>'rockfish release'!P178</f>
        <v>400481.31663850986</v>
      </c>
      <c r="P179" s="37">
        <v>0.15778043999999999</v>
      </c>
      <c r="Q179" s="37">
        <v>6.0110550000000004E-3</v>
      </c>
      <c r="T179" s="18">
        <f t="shared" si="148"/>
        <v>110.69204933100247</v>
      </c>
      <c r="U179" s="51">
        <f t="shared" si="151"/>
        <v>10521.072441385437</v>
      </c>
      <c r="V179">
        <f t="shared" si="136"/>
        <v>102.57227910788293</v>
      </c>
      <c r="W179" s="9">
        <f t="shared" si="137"/>
        <v>201.04166705145056</v>
      </c>
      <c r="Y179" s="18">
        <f t="shared" si="132"/>
        <v>276.69204933100247</v>
      </c>
      <c r="Z179" s="50">
        <f t="shared" si="133"/>
        <v>10521.072441385437</v>
      </c>
      <c r="AA179">
        <f t="shared" si="138"/>
        <v>102.57227910788293</v>
      </c>
      <c r="AB179" s="9">
        <f t="shared" si="139"/>
        <v>201.04166705145056</v>
      </c>
      <c r="AC179" s="19">
        <f t="shared" si="131"/>
        <v>0.37070916694529699</v>
      </c>
    </row>
    <row r="180" spans="1:29" x14ac:dyDescent="0.25">
      <c r="A180" t="str">
        <f>'rockfish release'!A179</f>
        <v>SC</v>
      </c>
      <c r="B180">
        <f>'rockfish release'!B179</f>
        <v>2007</v>
      </c>
      <c r="C180" t="str">
        <f>'rockfish release'!C179</f>
        <v>PWSO</v>
      </c>
      <c r="D180">
        <f>'rockfish release'!D179</f>
        <v>925</v>
      </c>
      <c r="E180">
        <f>[1]logbook_release_forR!$F220</f>
        <v>247</v>
      </c>
      <c r="F180">
        <f>[1]logbook_release_forR!$G220</f>
        <v>217</v>
      </c>
      <c r="G180" s="13"/>
      <c r="H180" s="13"/>
      <c r="I180" s="18">
        <f t="shared" si="141"/>
        <v>217</v>
      </c>
      <c r="J180" s="8">
        <f t="shared" si="140"/>
        <v>0</v>
      </c>
      <c r="K180">
        <f t="shared" si="134"/>
        <v>0</v>
      </c>
      <c r="L180" s="9">
        <f t="shared" si="135"/>
        <v>0</v>
      </c>
      <c r="N180" s="2">
        <f>'rockfish release'!O179</f>
        <v>485.73404005121574</v>
      </c>
      <c r="O180">
        <f>'rockfish release'!P179</f>
        <v>191978.59513877839</v>
      </c>
      <c r="P180" s="37">
        <v>0.15778043999999999</v>
      </c>
      <c r="Q180" s="37">
        <v>6.0110550000000004E-3</v>
      </c>
      <c r="T180" s="18">
        <f t="shared" si="148"/>
        <v>76.639330562258436</v>
      </c>
      <c r="U180" s="51">
        <f t="shared" si="151"/>
        <v>5043.4829859333067</v>
      </c>
      <c r="V180">
        <f t="shared" si="136"/>
        <v>71.017483663766257</v>
      </c>
      <c r="W180" s="9">
        <f t="shared" si="137"/>
        <v>139.19426798098186</v>
      </c>
      <c r="Y180" s="18">
        <f t="shared" si="132"/>
        <v>293.63933056225846</v>
      </c>
      <c r="Z180" s="50">
        <f t="shared" si="133"/>
        <v>5043.4829859333067</v>
      </c>
      <c r="AA180">
        <f t="shared" si="138"/>
        <v>71.017483663766257</v>
      </c>
      <c r="AB180" s="9">
        <f t="shared" si="139"/>
        <v>139.19426798098186</v>
      </c>
      <c r="AC180" s="19">
        <f t="shared" si="131"/>
        <v>0.24185276382350585</v>
      </c>
    </row>
    <row r="181" spans="1:29" x14ac:dyDescent="0.25">
      <c r="A181" t="str">
        <f>'rockfish release'!A180</f>
        <v>SC</v>
      </c>
      <c r="B181">
        <f>'rockfish release'!B180</f>
        <v>2008</v>
      </c>
      <c r="C181" t="str">
        <f>'rockfish release'!C180</f>
        <v>PWSO</v>
      </c>
      <c r="D181">
        <f>'rockfish release'!D180</f>
        <v>962</v>
      </c>
      <c r="E181">
        <f>[1]logbook_release_forR!$F221</f>
        <v>225</v>
      </c>
      <c r="F181">
        <f>[1]logbook_release_forR!$G221</f>
        <v>191</v>
      </c>
      <c r="I181" s="18">
        <f t="shared" si="141"/>
        <v>191</v>
      </c>
      <c r="J181" s="8">
        <f t="shared" si="140"/>
        <v>0</v>
      </c>
      <c r="K181">
        <f t="shared" si="134"/>
        <v>0</v>
      </c>
      <c r="L181" s="9">
        <f t="shared" si="135"/>
        <v>0</v>
      </c>
      <c r="N181" s="2">
        <f>'rockfish release'!O180</f>
        <v>505.16340165326437</v>
      </c>
      <c r="O181">
        <f>'rockfish release'!P180</f>
        <v>207644.0485021027</v>
      </c>
      <c r="P181" s="37">
        <v>0.15778043999999999</v>
      </c>
      <c r="Q181" s="37">
        <v>6.0110550000000004E-3</v>
      </c>
      <c r="T181" s="18">
        <f t="shared" si="148"/>
        <v>79.70490378474878</v>
      </c>
      <c r="U181" s="51">
        <f t="shared" si="151"/>
        <v>5455.0311975854647</v>
      </c>
      <c r="V181">
        <f t="shared" si="136"/>
        <v>73.858183010316907</v>
      </c>
      <c r="W181" s="9">
        <f t="shared" si="137"/>
        <v>144.76203870022113</v>
      </c>
      <c r="Y181" s="18">
        <f t="shared" si="132"/>
        <v>270.70490378474881</v>
      </c>
      <c r="Z181" s="50">
        <f t="shared" si="133"/>
        <v>5455.0311975854647</v>
      </c>
      <c r="AA181">
        <f t="shared" si="138"/>
        <v>73.858183010316907</v>
      </c>
      <c r="AB181" s="9">
        <f t="shared" si="139"/>
        <v>144.76203870022113</v>
      </c>
      <c r="AC181" s="19">
        <f t="shared" si="131"/>
        <v>0.27283651672983839</v>
      </c>
    </row>
    <row r="182" spans="1:29" x14ac:dyDescent="0.25">
      <c r="A182" t="str">
        <f>'rockfish release'!A181</f>
        <v>SC</v>
      </c>
      <c r="B182">
        <f>'rockfish release'!B181</f>
        <v>2009</v>
      </c>
      <c r="C182" t="str">
        <f>'rockfish release'!C181</f>
        <v>PWSO</v>
      </c>
      <c r="D182">
        <f>'rockfish release'!D181</f>
        <v>1119</v>
      </c>
      <c r="E182">
        <f>[1]logbook_release_forR!$F222</f>
        <v>232</v>
      </c>
      <c r="F182">
        <f>[1]logbook_release_forR!$G222</f>
        <v>200</v>
      </c>
      <c r="G182" s="13"/>
      <c r="H182" s="13"/>
      <c r="I182" s="18">
        <f t="shared" si="141"/>
        <v>200</v>
      </c>
      <c r="J182" s="8">
        <f t="shared" si="140"/>
        <v>0</v>
      </c>
      <c r="K182">
        <f t="shared" si="134"/>
        <v>0</v>
      </c>
      <c r="L182" s="9">
        <f t="shared" si="135"/>
        <v>0</v>
      </c>
      <c r="N182" s="2">
        <f>'rockfish release'!O181</f>
        <v>587.60690899168708</v>
      </c>
      <c r="O182">
        <f>'rockfish release'!P181</f>
        <v>280950.31078751542</v>
      </c>
      <c r="P182" s="13">
        <f>IF([2]species_comp_Region2_forR!$D369&gt;49,[2]species_comp_Region2_forR!$J369,[2]species_comp_Region2_forR!$L369)</f>
        <v>0.19363633899999999</v>
      </c>
      <c r="Q182" s="13">
        <f>IF([2]species_comp_Region2_forR!$D369&gt;49,[2]species_comp_Region2_forR!$K369,[2]species_comp_Region2_forR!$M369)</f>
        <v>1.577185E-3</v>
      </c>
      <c r="T182" s="18">
        <f t="shared" si="148"/>
        <v>113.78205062825646</v>
      </c>
      <c r="U182" s="51">
        <f t="shared" si="151"/>
        <v>10635.703617141984</v>
      </c>
      <c r="V182">
        <f t="shared" si="136"/>
        <v>103.12954774041232</v>
      </c>
      <c r="W182" s="9">
        <f t="shared" si="137"/>
        <v>202.13391357120815</v>
      </c>
      <c r="Y182" s="18">
        <f t="shared" si="132"/>
        <v>313.78205062825646</v>
      </c>
      <c r="Z182" s="50">
        <f t="shared" si="133"/>
        <v>10635.703617141984</v>
      </c>
      <c r="AA182">
        <f t="shared" si="138"/>
        <v>103.12954774041232</v>
      </c>
      <c r="AB182" s="9">
        <f t="shared" si="139"/>
        <v>202.13391357120815</v>
      </c>
      <c r="AC182" s="19">
        <f t="shared" si="131"/>
        <v>0.32866617938765352</v>
      </c>
    </row>
    <row r="183" spans="1:29" x14ac:dyDescent="0.25">
      <c r="A183" t="str">
        <f>'rockfish release'!A182</f>
        <v>SC</v>
      </c>
      <c r="B183">
        <f>'rockfish release'!B182</f>
        <v>2010</v>
      </c>
      <c r="C183" t="str">
        <f>'rockfish release'!C182</f>
        <v>PWSO</v>
      </c>
      <c r="D183">
        <f>'rockfish release'!D182</f>
        <v>810</v>
      </c>
      <c r="E183">
        <f>[1]logbook_release_forR!$F223</f>
        <v>320</v>
      </c>
      <c r="F183">
        <f>[1]logbook_release_forR!$G223</f>
        <v>257</v>
      </c>
      <c r="G183" s="13"/>
      <c r="H183" s="13"/>
      <c r="I183" s="18">
        <f t="shared" si="141"/>
        <v>257</v>
      </c>
      <c r="J183" s="8">
        <f t="shared" si="140"/>
        <v>0</v>
      </c>
      <c r="K183">
        <f t="shared" si="134"/>
        <v>0</v>
      </c>
      <c r="L183" s="9">
        <f t="shared" si="135"/>
        <v>0</v>
      </c>
      <c r="N183" s="2">
        <f>'rockfish release'!O182</f>
        <v>425.34548372052404</v>
      </c>
      <c r="O183">
        <f>'rockfish release'!P182</f>
        <v>147210.70126580278</v>
      </c>
      <c r="P183" s="13">
        <f>IF([2]species_comp_Region2_forR!$D370&gt;49,[2]species_comp_Region2_forR!$J370,[2]species_comp_Region2_forR!$L370)</f>
        <v>0.11916523599999999</v>
      </c>
      <c r="Q183" s="13">
        <f>IF([2]species_comp_Region2_forR!$D370&gt;49,[2]species_comp_Region2_forR!$K370,[2]species_comp_Region2_forR!$M370)</f>
        <v>1.029067E-3</v>
      </c>
      <c r="T183" s="18">
        <f t="shared" si="148"/>
        <v>50.686394949090406</v>
      </c>
      <c r="U183" s="51">
        <f t="shared" si="151"/>
        <v>2125.1318646740879</v>
      </c>
      <c r="V183">
        <f t="shared" si="136"/>
        <v>46.099152537482595</v>
      </c>
      <c r="W183" s="9">
        <f t="shared" si="137"/>
        <v>90.354338973465886</v>
      </c>
      <c r="Y183" s="18">
        <f t="shared" si="132"/>
        <v>307.68639494909041</v>
      </c>
      <c r="Z183" s="50">
        <f t="shared" si="133"/>
        <v>2125.1318646740879</v>
      </c>
      <c r="AA183">
        <f t="shared" si="138"/>
        <v>46.099152537482595</v>
      </c>
      <c r="AB183" s="9">
        <f t="shared" si="139"/>
        <v>90.354338973465886</v>
      </c>
      <c r="AC183" s="19">
        <f t="shared" si="131"/>
        <v>0.14982512484866331</v>
      </c>
    </row>
    <row r="184" spans="1:29" x14ac:dyDescent="0.25">
      <c r="A184" t="str">
        <f>'rockfish release'!A183</f>
        <v>SC</v>
      </c>
      <c r="B184">
        <f>'rockfish release'!B183</f>
        <v>2011</v>
      </c>
      <c r="C184" t="str">
        <f>'rockfish release'!C183</f>
        <v>PWSO</v>
      </c>
      <c r="D184">
        <f>'rockfish release'!D183</f>
        <v>594</v>
      </c>
      <c r="E184">
        <f>[1]logbook_release_forR!$F224</f>
        <v>185</v>
      </c>
      <c r="F184">
        <f>[1]logbook_release_forR!$G224</f>
        <v>115</v>
      </c>
      <c r="G184" s="13"/>
      <c r="H184" s="13"/>
      <c r="I184" s="18">
        <f t="shared" si="141"/>
        <v>115</v>
      </c>
      <c r="J184" s="8">
        <f t="shared" si="140"/>
        <v>0</v>
      </c>
      <c r="K184">
        <f t="shared" si="134"/>
        <v>0</v>
      </c>
      <c r="L184" s="9">
        <f t="shared" si="135"/>
        <v>0</v>
      </c>
      <c r="N184" s="2">
        <f>'rockfish release'!O183</f>
        <v>725.36287845546281</v>
      </c>
      <c r="O184">
        <f>'rockfish release'!P183</f>
        <v>641484.02636759693</v>
      </c>
      <c r="P184" s="13">
        <f>IF([2]species_comp_Region2_forR!$D371&gt;49,[2]species_comp_Region2_forR!$J371,[2]species_comp_Region2_forR!$L371)</f>
        <v>0.119794738</v>
      </c>
      <c r="Q184" s="13">
        <f>IF([2]species_comp_Region2_forR!$D371&gt;49,[2]species_comp_Region2_forR!$K371,[2]species_comp_Region2_forR!$M371)</f>
        <v>7.6408699999999999E-4</v>
      </c>
      <c r="T184" s="18">
        <f t="shared" si="148"/>
        <v>86.894655979498012</v>
      </c>
      <c r="U184" s="51">
        <f t="shared" si="151"/>
        <v>9117.6714236644966</v>
      </c>
      <c r="V184">
        <f t="shared" si="136"/>
        <v>95.486498645957781</v>
      </c>
      <c r="W184" s="9">
        <f t="shared" si="137"/>
        <v>187.15353734607726</v>
      </c>
      <c r="Y184" s="18">
        <f t="shared" si="132"/>
        <v>201.894655979498</v>
      </c>
      <c r="Z184" s="50">
        <f t="shared" si="133"/>
        <v>9117.6714236644966</v>
      </c>
      <c r="AA184">
        <f t="shared" si="138"/>
        <v>95.486498645957781</v>
      </c>
      <c r="AB184" s="9">
        <f t="shared" si="139"/>
        <v>187.15353734607726</v>
      </c>
      <c r="AC184" s="19">
        <f t="shared" si="131"/>
        <v>0.47295208574343961</v>
      </c>
    </row>
    <row r="185" spans="1:29" x14ac:dyDescent="0.25">
      <c r="A185" t="str">
        <f>'rockfish release'!A184</f>
        <v>SC</v>
      </c>
      <c r="B185">
        <f>'rockfish release'!B184</f>
        <v>2012</v>
      </c>
      <c r="C185" t="str">
        <f>'rockfish release'!C184</f>
        <v>PWSO</v>
      </c>
      <c r="D185">
        <f>'rockfish release'!D184</f>
        <v>621</v>
      </c>
      <c r="E185">
        <f>[1]logbook_release_forR!$F225</f>
        <v>119</v>
      </c>
      <c r="F185">
        <f>[1]logbook_release_forR!$G225</f>
        <v>74</v>
      </c>
      <c r="G185" s="13"/>
      <c r="H185" s="13"/>
      <c r="I185" s="18">
        <f t="shared" si="141"/>
        <v>74</v>
      </c>
      <c r="J185" s="8">
        <f t="shared" si="140"/>
        <v>0</v>
      </c>
      <c r="K185">
        <f t="shared" si="134"/>
        <v>0</v>
      </c>
      <c r="L185" s="9">
        <f t="shared" si="135"/>
        <v>0</v>
      </c>
      <c r="N185" s="2">
        <f>'rockfish release'!O184</f>
        <v>210.93639344262306</v>
      </c>
      <c r="O185">
        <f>'rockfish release'!P184</f>
        <v>52355.262563031181</v>
      </c>
      <c r="P185" s="13">
        <f>IF([2]species_comp_Region2_forR!$D372&gt;49,[2]species_comp_Region2_forR!$J372,[2]species_comp_Region2_forR!$L372)</f>
        <v>0.20699561999999999</v>
      </c>
      <c r="Q185" s="13">
        <f>IF([2]species_comp_Region2_forR!$D372&gt;49,[2]species_comp_Region2_forR!$K372,[2]species_comp_Region2_forR!$M372)</f>
        <v>5.8624399999999998E-4</v>
      </c>
      <c r="T185" s="18">
        <f t="shared" si="148"/>
        <v>43.66290954121969</v>
      </c>
      <c r="U185" s="51">
        <f t="shared" si="151"/>
        <v>2238.6671867306104</v>
      </c>
      <c r="V185">
        <f t="shared" si="136"/>
        <v>47.31455575962444</v>
      </c>
      <c r="W185" s="9">
        <f t="shared" si="137"/>
        <v>92.736529288863906</v>
      </c>
      <c r="Y185" s="18">
        <f t="shared" si="132"/>
        <v>117.66290954121969</v>
      </c>
      <c r="Z185" s="50">
        <f t="shared" si="133"/>
        <v>2238.6671867306104</v>
      </c>
      <c r="AA185">
        <f t="shared" si="138"/>
        <v>47.31455575962444</v>
      </c>
      <c r="AB185" s="9">
        <f t="shared" si="139"/>
        <v>92.736529288863906</v>
      </c>
      <c r="AC185" s="19">
        <f t="shared" si="131"/>
        <v>0.40211954594790295</v>
      </c>
    </row>
    <row r="186" spans="1:29" x14ac:dyDescent="0.25">
      <c r="A186" t="str">
        <f>'rockfish release'!A185</f>
        <v>SC</v>
      </c>
      <c r="B186">
        <f>'rockfish release'!B185</f>
        <v>2013</v>
      </c>
      <c r="C186" t="str">
        <f>'rockfish release'!C185</f>
        <v>PWSO</v>
      </c>
      <c r="D186">
        <f>'rockfish release'!D185</f>
        <v>604</v>
      </c>
      <c r="E186">
        <f>[1]logbook_release_forR!$F226</f>
        <v>184</v>
      </c>
      <c r="F186">
        <f>[1]logbook_release_forR!$G226</f>
        <v>89</v>
      </c>
      <c r="G186" s="13"/>
      <c r="H186" s="13"/>
      <c r="I186" s="18">
        <f t="shared" si="141"/>
        <v>89</v>
      </c>
      <c r="J186" s="8">
        <f t="shared" si="140"/>
        <v>0</v>
      </c>
      <c r="K186">
        <f t="shared" si="134"/>
        <v>0</v>
      </c>
      <c r="L186" s="9">
        <f t="shared" si="135"/>
        <v>0</v>
      </c>
      <c r="N186" s="2">
        <f>'rockfish release'!O185</f>
        <v>774.18622696411239</v>
      </c>
      <c r="O186">
        <f>'rockfish release'!P185</f>
        <v>1012819.9447599896</v>
      </c>
      <c r="P186" s="13">
        <f>IF([2]species_comp_Region2_forR!$D373&gt;49,[2]species_comp_Region2_forR!$J373,[2]species_comp_Region2_forR!$L373)</f>
        <v>8.3464936000000003E-2</v>
      </c>
      <c r="Q186" s="13">
        <f>IF([2]species_comp_Region2_forR!$D373&gt;49,[2]species_comp_Region2_forR!$K373,[2]species_comp_Region2_forR!$M373)</f>
        <v>2.34658E-4</v>
      </c>
      <c r="T186" s="18">
        <f t="shared" si="148"/>
        <v>64.617403885641124</v>
      </c>
      <c r="U186" s="51">
        <f t="shared" si="151"/>
        <v>6958.6836761041941</v>
      </c>
      <c r="V186">
        <f t="shared" si="136"/>
        <v>83.418724972899184</v>
      </c>
      <c r="W186" s="9">
        <f t="shared" si="137"/>
        <v>163.5007009468824</v>
      </c>
      <c r="Y186" s="18">
        <f t="shared" si="132"/>
        <v>153.61740388564112</v>
      </c>
      <c r="Z186" s="50">
        <f t="shared" si="133"/>
        <v>6958.6836761041941</v>
      </c>
      <c r="AA186">
        <f t="shared" si="138"/>
        <v>83.418724972899184</v>
      </c>
      <c r="AB186" s="9">
        <f t="shared" si="139"/>
        <v>163.5007009468824</v>
      </c>
      <c r="AC186" s="19">
        <f t="shared" si="131"/>
        <v>0.5430291286200839</v>
      </c>
    </row>
    <row r="187" spans="1:29" x14ac:dyDescent="0.25">
      <c r="A187" t="str">
        <f>'rockfish release'!A186</f>
        <v>SC</v>
      </c>
      <c r="B187">
        <f>'rockfish release'!B186</f>
        <v>2014</v>
      </c>
      <c r="C187" t="str">
        <f>'rockfish release'!C186</f>
        <v>PWSO</v>
      </c>
      <c r="D187">
        <f>'rockfish release'!D186</f>
        <v>794</v>
      </c>
      <c r="E187">
        <f>[1]logbook_release_forR!$F227</f>
        <v>306</v>
      </c>
      <c r="F187">
        <f>[1]logbook_release_forR!$G227</f>
        <v>222</v>
      </c>
      <c r="G187" s="13"/>
      <c r="H187" s="13"/>
      <c r="I187" s="18">
        <f t="shared" si="141"/>
        <v>222</v>
      </c>
      <c r="J187" s="8">
        <f t="shared" si="140"/>
        <v>0</v>
      </c>
      <c r="K187">
        <f t="shared" si="134"/>
        <v>0</v>
      </c>
      <c r="L187" s="9">
        <f t="shared" si="135"/>
        <v>0</v>
      </c>
      <c r="N187" s="2">
        <f>'rockfish release'!O186</f>
        <v>498.33045622688041</v>
      </c>
      <c r="O187">
        <f>'rockfish release'!P186</f>
        <v>389455.65517483751</v>
      </c>
      <c r="P187" s="13">
        <f>IF([2]species_comp_Region2_forR!$D374&gt;49,[2]species_comp_Region2_forR!$J374,[2]species_comp_Region2_forR!$L374)</f>
        <v>0.173590098</v>
      </c>
      <c r="Q187" s="13">
        <f>IF([2]species_comp_Region2_forR!$D374&gt;49,[2]species_comp_Region2_forR!$K374,[2]species_comp_Region2_forR!$M374)</f>
        <v>5.3729099999999996E-4</v>
      </c>
      <c r="T187" s="18">
        <f t="shared" si="148"/>
        <v>86.505232732808878</v>
      </c>
      <c r="U187" s="51">
        <f t="shared" si="151"/>
        <v>11659.846799755729</v>
      </c>
      <c r="V187">
        <f t="shared" si="136"/>
        <v>107.98077050917783</v>
      </c>
      <c r="W187" s="9">
        <f t="shared" si="137"/>
        <v>211.64231019798854</v>
      </c>
      <c r="Y187" s="18">
        <f t="shared" si="132"/>
        <v>308.50523273280885</v>
      </c>
      <c r="Z187" s="50">
        <f t="shared" si="133"/>
        <v>11659.846799755729</v>
      </c>
      <c r="AA187">
        <f t="shared" si="138"/>
        <v>107.98077050917783</v>
      </c>
      <c r="AB187" s="9">
        <f t="shared" si="139"/>
        <v>211.64231019798854</v>
      </c>
      <c r="AC187" s="19">
        <f t="shared" si="131"/>
        <v>0.35001276818762472</v>
      </c>
    </row>
    <row r="188" spans="1:29" x14ac:dyDescent="0.25">
      <c r="A188" t="str">
        <f>'rockfish release'!A187</f>
        <v>SC</v>
      </c>
      <c r="B188">
        <f>'rockfish release'!B187</f>
        <v>2015</v>
      </c>
      <c r="C188" t="str">
        <f>'rockfish release'!C187</f>
        <v>PWSO</v>
      </c>
      <c r="D188">
        <f>'rockfish release'!D187</f>
        <v>736</v>
      </c>
      <c r="E188">
        <f>[1]logbook_release_forR!$F228</f>
        <v>186</v>
      </c>
      <c r="F188">
        <f>[1]logbook_release_forR!$G228</f>
        <v>127</v>
      </c>
      <c r="G188" s="13"/>
      <c r="H188" s="13"/>
      <c r="I188" s="18">
        <f t="shared" si="141"/>
        <v>127</v>
      </c>
      <c r="J188" s="8">
        <f t="shared" si="140"/>
        <v>0</v>
      </c>
      <c r="K188">
        <f t="shared" si="134"/>
        <v>0</v>
      </c>
      <c r="L188" s="9">
        <f t="shared" si="135"/>
        <v>0</v>
      </c>
      <c r="N188" s="2">
        <f>'rockfish release'!O187</f>
        <v>196.13046495489243</v>
      </c>
      <c r="O188">
        <f>'rockfish release'!P187</f>
        <v>74505.083446790479</v>
      </c>
      <c r="P188" s="13">
        <f>IF([2]species_comp_Region2_forR!$D375&gt;49,[2]species_comp_Region2_forR!$J375,[2]species_comp_Region2_forR!$L375)</f>
        <v>0.147708798</v>
      </c>
      <c r="Q188" s="13">
        <f>IF([2]species_comp_Region2_forR!$D375&gt;49,[2]species_comp_Region2_forR!$K375,[2]species_comp_Region2_forR!$M375)</f>
        <v>6.2945500000000001E-4</v>
      </c>
      <c r="T188" s="18">
        <f t="shared" si="148"/>
        <v>28.970195229668285</v>
      </c>
      <c r="U188" s="51">
        <f t="shared" si="151"/>
        <v>1602.8593895156507</v>
      </c>
      <c r="V188">
        <f t="shared" si="136"/>
        <v>40.035726414237203</v>
      </c>
      <c r="W188" s="9">
        <f t="shared" si="137"/>
        <v>78.47002377190492</v>
      </c>
      <c r="Y188" s="18">
        <f t="shared" si="132"/>
        <v>155.97019522966829</v>
      </c>
      <c r="Z188" s="50">
        <f t="shared" si="133"/>
        <v>1602.8593895156507</v>
      </c>
      <c r="AA188">
        <f t="shared" si="138"/>
        <v>40.035726414237203</v>
      </c>
      <c r="AB188" s="9">
        <f t="shared" si="139"/>
        <v>78.47002377190492</v>
      </c>
      <c r="AC188" s="19">
        <f t="shared" si="131"/>
        <v>0.25668831378510515</v>
      </c>
    </row>
    <row r="189" spans="1:29" x14ac:dyDescent="0.25">
      <c r="A189" t="str">
        <f>'rockfish release'!A188</f>
        <v>SC</v>
      </c>
      <c r="B189">
        <f>'rockfish release'!B188</f>
        <v>2016</v>
      </c>
      <c r="C189" t="str">
        <f>'rockfish release'!C188</f>
        <v>PWSO</v>
      </c>
      <c r="D189">
        <f>'rockfish release'!D188</f>
        <v>1017</v>
      </c>
      <c r="E189">
        <f>[1]logbook_release_forR!$F229</f>
        <v>272</v>
      </c>
      <c r="F189">
        <f>[1]logbook_release_forR!$G229</f>
        <v>188</v>
      </c>
      <c r="G189" s="13"/>
      <c r="H189" s="13"/>
      <c r="I189" s="18">
        <f t="shared" ref="I189:I210" si="152">F189</f>
        <v>188</v>
      </c>
      <c r="J189" s="8">
        <f t="shared" si="140"/>
        <v>0</v>
      </c>
      <c r="K189">
        <f t="shared" si="134"/>
        <v>0</v>
      </c>
      <c r="L189" s="9">
        <f t="shared" si="135"/>
        <v>0</v>
      </c>
      <c r="N189" s="2">
        <f>'rockfish release'!O188</f>
        <v>262.79743589743589</v>
      </c>
      <c r="O189">
        <f>'rockfish release'!P188</f>
        <v>105363.49222858474</v>
      </c>
      <c r="P189" s="13">
        <f>IF([2]species_comp_Region2_forR!$D376&gt;49,[2]species_comp_Region2_forR!$J376,[2]species_comp_Region2_forR!$L376)</f>
        <v>0.22273826699999999</v>
      </c>
      <c r="Q189" s="13">
        <f>IF([2]species_comp_Region2_forR!$D376&gt;49,[2]species_comp_Region2_forR!$K376,[2]species_comp_Region2_forR!$M376)</f>
        <v>7.7984699999999996E-4</v>
      </c>
      <c r="T189" s="18">
        <f t="shared" si="148"/>
        <v>58.535045443838456</v>
      </c>
      <c r="U189" s="51">
        <f t="shared" si="151"/>
        <v>5199.019709094473</v>
      </c>
      <c r="V189">
        <f t="shared" si="136"/>
        <v>72.104228094436138</v>
      </c>
      <c r="W189" s="9">
        <f t="shared" si="137"/>
        <v>141.32428706509484</v>
      </c>
      <c r="Y189" s="18">
        <f t="shared" si="132"/>
        <v>246.53504544383844</v>
      </c>
      <c r="Z189" s="50">
        <f t="shared" si="133"/>
        <v>5199.019709094473</v>
      </c>
      <c r="AA189">
        <f t="shared" si="138"/>
        <v>72.104228094436138</v>
      </c>
      <c r="AB189" s="9">
        <f t="shared" si="139"/>
        <v>141.32428706509484</v>
      </c>
      <c r="AC189" s="19">
        <f t="shared" si="131"/>
        <v>0.29247050034864813</v>
      </c>
    </row>
    <row r="190" spans="1:29" x14ac:dyDescent="0.25">
      <c r="A190" t="str">
        <f>'rockfish release'!A189</f>
        <v>SC</v>
      </c>
      <c r="B190">
        <f>'rockfish release'!B189</f>
        <v>2017</v>
      </c>
      <c r="C190" t="str">
        <f>'rockfish release'!C189</f>
        <v>PWSO</v>
      </c>
      <c r="D190">
        <f>'rockfish release'!D189</f>
        <v>669</v>
      </c>
      <c r="E190">
        <f>[1]logbook_release_forR!$F230</f>
        <v>271</v>
      </c>
      <c r="F190">
        <f>[1]logbook_release_forR!$G230</f>
        <v>178</v>
      </c>
      <c r="G190" s="13"/>
      <c r="H190" s="13"/>
      <c r="I190" s="18">
        <f t="shared" si="152"/>
        <v>178</v>
      </c>
      <c r="J190" s="8">
        <f t="shared" si="140"/>
        <v>0</v>
      </c>
      <c r="K190">
        <f t="shared" si="134"/>
        <v>0</v>
      </c>
      <c r="L190" s="9">
        <f t="shared" si="135"/>
        <v>0</v>
      </c>
      <c r="N190" s="2">
        <f>'rockfish release'!O189</f>
        <v>403.40867389491245</v>
      </c>
      <c r="O190">
        <f>'rockfish release'!P189</f>
        <v>436676.90102633164</v>
      </c>
      <c r="P190" s="13">
        <f>IF([2]species_comp_Region2_forR!$D377&gt;49,[2]species_comp_Region2_forR!$J377,[2]species_comp_Region2_forR!$L377)</f>
        <v>0.16015768599999999</v>
      </c>
      <c r="Q190" s="13">
        <f>IF([2]species_comp_Region2_forR!$D377&gt;49,[2]species_comp_Region2_forR!$K377,[2]species_comp_Region2_forR!$M377)</f>
        <v>9.6767800000000003E-4</v>
      </c>
      <c r="T190" s="18">
        <f t="shared" si="148"/>
        <v>64.608999723337789</v>
      </c>
      <c r="U190" s="51">
        <f t="shared" si="151"/>
        <v>10935.889923276352</v>
      </c>
      <c r="V190">
        <f t="shared" si="136"/>
        <v>104.57480539439867</v>
      </c>
      <c r="W190" s="9">
        <f t="shared" si="137"/>
        <v>204.96661857302138</v>
      </c>
      <c r="Y190" s="18">
        <f t="shared" si="132"/>
        <v>242.60899972333777</v>
      </c>
      <c r="Z190" s="50">
        <f t="shared" si="133"/>
        <v>10935.889923276352</v>
      </c>
      <c r="AA190">
        <f t="shared" si="138"/>
        <v>104.57480539439867</v>
      </c>
      <c r="AB190" s="9">
        <f t="shared" si="139"/>
        <v>204.96661857302138</v>
      </c>
      <c r="AC190" s="19">
        <f t="shared" si="131"/>
        <v>0.4310425644293982</v>
      </c>
    </row>
    <row r="191" spans="1:29" x14ac:dyDescent="0.25">
      <c r="A191" t="str">
        <f>'rockfish release'!A190</f>
        <v>SC</v>
      </c>
      <c r="B191">
        <f>'rockfish release'!B190</f>
        <v>2018</v>
      </c>
      <c r="C191" t="str">
        <f>'rockfish release'!C190</f>
        <v>PWSO</v>
      </c>
      <c r="D191">
        <f>'rockfish release'!D190</f>
        <v>1046</v>
      </c>
      <c r="E191">
        <f>[1]logbook_release_forR!$F231</f>
        <v>500</v>
      </c>
      <c r="F191">
        <f>[1]logbook_release_forR!$G231</f>
        <v>355</v>
      </c>
      <c r="G191" s="13"/>
      <c r="H191" s="13"/>
      <c r="I191" s="18">
        <f t="shared" si="152"/>
        <v>355</v>
      </c>
      <c r="J191" s="8">
        <f t="shared" si="140"/>
        <v>0</v>
      </c>
      <c r="K191">
        <f t="shared" si="134"/>
        <v>0</v>
      </c>
      <c r="L191" s="9">
        <f t="shared" si="135"/>
        <v>0</v>
      </c>
      <c r="N191" s="2">
        <f>'rockfish release'!O190</f>
        <v>281.24095139607039</v>
      </c>
      <c r="O191">
        <f>'rockfish release'!P190</f>
        <v>349345.97169103171</v>
      </c>
      <c r="P191" s="13">
        <f>IF([2]species_comp_Region2_forR!$D378&gt;49,[2]species_comp_Region2_forR!$J378,[2]species_comp_Region2_forR!$L378)</f>
        <v>0.208137559</v>
      </c>
      <c r="Q191" s="13">
        <f>IF([2]species_comp_Region2_forR!$D378&gt;49,[2]species_comp_Region2_forR!$K378,[2]species_comp_Region2_forR!$M378)</f>
        <v>1.471574E-3</v>
      </c>
      <c r="T191" s="18">
        <f>N191*P191</f>
        <v>58.536805114415735</v>
      </c>
      <c r="U191" s="51">
        <f t="shared" si="151"/>
        <v>14736.409757494508</v>
      </c>
      <c r="V191">
        <f t="shared" si="136"/>
        <v>121.39361497827844</v>
      </c>
      <c r="W191" s="9">
        <f t="shared" si="137"/>
        <v>237.93148535742574</v>
      </c>
      <c r="Y191" s="18">
        <f t="shared" si="132"/>
        <v>413.53680511441576</v>
      </c>
      <c r="Z191" s="50">
        <f t="shared" si="133"/>
        <v>14736.409757494508</v>
      </c>
      <c r="AA191">
        <f t="shared" si="138"/>
        <v>121.39361497827844</v>
      </c>
      <c r="AB191" s="9">
        <f t="shared" si="139"/>
        <v>237.93148535742574</v>
      </c>
      <c r="AC191" s="19">
        <f t="shared" si="131"/>
        <v>0.29354972393495116</v>
      </c>
    </row>
    <row r="192" spans="1:29" x14ac:dyDescent="0.25">
      <c r="A192" t="str">
        <f>'rockfish release'!A191</f>
        <v>SC</v>
      </c>
      <c r="B192">
        <f>'rockfish release'!B191</f>
        <v>2019</v>
      </c>
      <c r="C192" t="str">
        <f>'rockfish release'!C191</f>
        <v>PWSO</v>
      </c>
      <c r="D192">
        <f>'rockfish release'!D191</f>
        <v>1837</v>
      </c>
      <c r="E192">
        <f>[1]logbook_release_forR!$F232</f>
        <v>1148</v>
      </c>
      <c r="F192">
        <f>[1]logbook_release_forR!$G232</f>
        <v>992</v>
      </c>
      <c r="G192" s="13"/>
      <c r="H192" s="13"/>
      <c r="I192" s="18">
        <f t="shared" si="152"/>
        <v>992</v>
      </c>
      <c r="J192" s="8">
        <f t="shared" ref="J192" si="153">(E192^2)*H192</f>
        <v>0</v>
      </c>
      <c r="L192" s="9"/>
      <c r="N192" s="2">
        <f>'rockfish release'!O191</f>
        <v>729.57382645803682</v>
      </c>
      <c r="O192">
        <f>'rockfish release'!P191</f>
        <v>635636.56754388998</v>
      </c>
      <c r="P192" s="13">
        <f>IF([2]species_comp_Region2_forR!$D379&gt;49,[2]species_comp_Region2_forR!$J379,[2]species_comp_Region2_forR!$L379)</f>
        <v>0.153464304</v>
      </c>
      <c r="Q192" s="13">
        <f>IF([2]species_comp_Region2_forR!$D379&gt;49,[2]species_comp_Region2_forR!$K379,[2]species_comp_Region2_forR!$M379)</f>
        <v>5.3025700000000002E-4</v>
      </c>
      <c r="T192" s="18">
        <f t="shared" ref="T192" si="154">N192*P192</f>
        <v>111.96353949399941</v>
      </c>
      <c r="U192" s="51">
        <f t="shared" ref="U192" si="155">(N192^2)*Q192+(P192^2)*O192-(Q192*O192)</f>
        <v>14915.256170102635</v>
      </c>
      <c r="V192"/>
      <c r="W192" s="9"/>
      <c r="Y192" s="18">
        <f t="shared" ref="Y192" si="156">T192+I192</f>
        <v>1103.9635394939994</v>
      </c>
      <c r="Z192" s="50">
        <f t="shared" ref="Z192" si="157">U192+J192</f>
        <v>14915.256170102635</v>
      </c>
      <c r="AA192">
        <f t="shared" ref="AA192" si="158">SQRT(Z192)</f>
        <v>122.12803187680802</v>
      </c>
      <c r="AB192" s="9">
        <f t="shared" ref="AB192" si="159">(1.96*AA192)</f>
        <v>239.37094247854372</v>
      </c>
      <c r="AC192" s="19">
        <f t="shared" si="131"/>
        <v>0.11062687082291259</v>
      </c>
    </row>
    <row r="193" spans="1:29" x14ac:dyDescent="0.25">
      <c r="A193" s="13" t="str">
        <f>'rockfish release'!A192</f>
        <v>SE</v>
      </c>
      <c r="B193" s="13">
        <f>'rockfish release'!B192</f>
        <v>1999</v>
      </c>
      <c r="C193" s="13" t="str">
        <f>'rockfish release'!C192</f>
        <v>CSEO</v>
      </c>
      <c r="D193">
        <f>'rockfish release'!D192</f>
        <v>8490</v>
      </c>
      <c r="E193">
        <f>[1]logbook_release_forR!F317</f>
        <v>1378</v>
      </c>
      <c r="F193" t="str">
        <f>[1]logbook_release_forR!G317</f>
        <v>NA</v>
      </c>
      <c r="G193" s="37">
        <v>0.47160923900000001</v>
      </c>
      <c r="H193" s="37">
        <v>2.4346362999999999E-2</v>
      </c>
      <c r="I193" s="18">
        <f>E193*G193</f>
        <v>649.877531342</v>
      </c>
      <c r="J193" s="8">
        <f>(E193^2)*H193</f>
        <v>46230.919158892</v>
      </c>
      <c r="K193">
        <f t="shared" si="134"/>
        <v>215.01376504515241</v>
      </c>
      <c r="L193" s="9">
        <f t="shared" si="135"/>
        <v>421.42697948849872</v>
      </c>
      <c r="N193" s="2">
        <f>'rockfish release'!O192</f>
        <v>4688.8779783601785</v>
      </c>
      <c r="O193">
        <f>'rockfish release'!P192</f>
        <v>7342918.2871000143</v>
      </c>
      <c r="P193" s="37">
        <v>0.143502775</v>
      </c>
      <c r="Q193" s="37">
        <v>1.71893E-3</v>
      </c>
      <c r="T193" s="18">
        <f t="shared" ref="T193:T211" si="160">N193*P193</f>
        <v>672.86700153107552</v>
      </c>
      <c r="U193" s="51">
        <f>(N193^2)*Q193+(P193^2)*O193-(Q193*O193)</f>
        <v>176382.76205650342</v>
      </c>
      <c r="V193">
        <f t="shared" si="136"/>
        <v>419.97947813732924</v>
      </c>
      <c r="W193" s="9">
        <f t="shared" si="137"/>
        <v>823.15977714916528</v>
      </c>
      <c r="Y193" s="18">
        <f t="shared" si="132"/>
        <v>1322.7445328730755</v>
      </c>
      <c r="Z193" s="50">
        <f t="shared" si="133"/>
        <v>222613.68121539542</v>
      </c>
      <c r="AA193">
        <f t="shared" si="138"/>
        <v>471.81954306217057</v>
      </c>
      <c r="AB193" s="9">
        <f t="shared" si="139"/>
        <v>924.76630440185431</v>
      </c>
      <c r="AC193" s="19">
        <f t="shared" si="131"/>
        <v>0.35669740553555868</v>
      </c>
    </row>
    <row r="194" spans="1:29" x14ac:dyDescent="0.25">
      <c r="A194" s="13" t="str">
        <f>'rockfish release'!A193</f>
        <v>SE</v>
      </c>
      <c r="B194" s="13">
        <f>'rockfish release'!B193</f>
        <v>2000</v>
      </c>
      <c r="C194" s="13" t="str">
        <f>'rockfish release'!C193</f>
        <v>CSEO</v>
      </c>
      <c r="D194">
        <f>'rockfish release'!D193</f>
        <v>6035</v>
      </c>
      <c r="E194">
        <f>[1]logbook_release_forR!F318</f>
        <v>1145</v>
      </c>
      <c r="F194" t="str">
        <f>[1]logbook_release_forR!G318</f>
        <v>NA</v>
      </c>
      <c r="G194" s="37">
        <v>0.47160923900000001</v>
      </c>
      <c r="H194" s="37">
        <v>2.4346362999999999E-2</v>
      </c>
      <c r="I194" s="18">
        <f t="shared" ref="I194:I199" si="161">E194*G194</f>
        <v>539.99257865499999</v>
      </c>
      <c r="J194" s="8">
        <f t="shared" ref="J194:J199" si="162">(E194^2)*H194</f>
        <v>31918.690552075001</v>
      </c>
      <c r="K194">
        <f t="shared" si="134"/>
        <v>178.65802683359905</v>
      </c>
      <c r="L194" s="9">
        <f t="shared" si="135"/>
        <v>350.16973259385412</v>
      </c>
      <c r="N194" s="2">
        <f>'rockfish release'!O193</f>
        <v>3333.0245700122123</v>
      </c>
      <c r="O194">
        <f>'rockfish release'!P193</f>
        <v>3710290.0674539045</v>
      </c>
      <c r="P194" s="37">
        <v>0.143502775</v>
      </c>
      <c r="Q194" s="37">
        <v>1.71893E-3</v>
      </c>
      <c r="T194" s="18">
        <f t="shared" si="160"/>
        <v>478.29827493993423</v>
      </c>
      <c r="U194" s="51">
        <f t="shared" ref="U194:U212" si="163">(N194^2)*Q194+(P194^2)*O194-(Q194*O194)</f>
        <v>89124.130834743206</v>
      </c>
      <c r="V194">
        <f t="shared" si="136"/>
        <v>298.53664906463865</v>
      </c>
      <c r="W194" s="9">
        <f t="shared" si="137"/>
        <v>585.13183216669177</v>
      </c>
      <c r="Y194" s="18">
        <f t="shared" si="132"/>
        <v>1018.2908535949342</v>
      </c>
      <c r="Z194" s="50">
        <f t="shared" si="133"/>
        <v>121042.82138681821</v>
      </c>
      <c r="AA194">
        <f t="shared" si="138"/>
        <v>347.91208858965825</v>
      </c>
      <c r="AB194" s="9">
        <f t="shared" si="139"/>
        <v>681.9076936357302</v>
      </c>
      <c r="AC194" s="19">
        <f t="shared" si="131"/>
        <v>0.34166278461738414</v>
      </c>
    </row>
    <row r="195" spans="1:29" x14ac:dyDescent="0.25">
      <c r="A195" s="13" t="str">
        <f>'rockfish release'!A194</f>
        <v>SE</v>
      </c>
      <c r="B195" s="13">
        <f>'rockfish release'!B194</f>
        <v>2001</v>
      </c>
      <c r="C195" s="13" t="str">
        <f>'rockfish release'!C194</f>
        <v>CSEO</v>
      </c>
      <c r="D195">
        <f>'rockfish release'!D194</f>
        <v>5594</v>
      </c>
      <c r="E195">
        <f>[1]logbook_release_forR!F319</f>
        <v>1090</v>
      </c>
      <c r="F195" t="str">
        <f>[1]logbook_release_forR!G319</f>
        <v>NA</v>
      </c>
      <c r="G195" s="37">
        <v>0.47160923900000001</v>
      </c>
      <c r="H195" s="37">
        <v>2.4346362999999999E-2</v>
      </c>
      <c r="I195" s="18">
        <f t="shared" si="161"/>
        <v>514.05407050999997</v>
      </c>
      <c r="J195" s="8">
        <f t="shared" si="162"/>
        <v>28925.913880299999</v>
      </c>
      <c r="K195">
        <f t="shared" si="134"/>
        <v>170.07620021713797</v>
      </c>
      <c r="L195" s="9">
        <f t="shared" si="135"/>
        <v>333.34935242559038</v>
      </c>
      <c r="N195" s="2">
        <f>'rockfish release'!O194</f>
        <v>3089.4680107122313</v>
      </c>
      <c r="O195">
        <f>'rockfish release'!P194</f>
        <v>3187852.6489228187</v>
      </c>
      <c r="P195" s="37">
        <v>0.143502775</v>
      </c>
      <c r="Q195" s="37">
        <v>1.71893E-3</v>
      </c>
      <c r="T195" s="18">
        <f t="shared" si="160"/>
        <v>443.34723281093488</v>
      </c>
      <c r="U195" s="51">
        <f t="shared" si="163"/>
        <v>76574.76677004034</v>
      </c>
      <c r="V195">
        <f t="shared" si="136"/>
        <v>276.72146062428976</v>
      </c>
      <c r="W195" s="9">
        <f t="shared" si="137"/>
        <v>542.37406282360791</v>
      </c>
      <c r="Y195" s="18">
        <f t="shared" si="132"/>
        <v>957.40130332093486</v>
      </c>
      <c r="Z195" s="50">
        <f t="shared" si="133"/>
        <v>105500.68065034033</v>
      </c>
      <c r="AA195">
        <f t="shared" si="138"/>
        <v>324.80868315108256</v>
      </c>
      <c r="AB195" s="9">
        <f t="shared" si="139"/>
        <v>636.62501897612185</v>
      </c>
      <c r="AC195" s="19">
        <f t="shared" si="131"/>
        <v>0.33926074888807828</v>
      </c>
    </row>
    <row r="196" spans="1:29" x14ac:dyDescent="0.25">
      <c r="A196" s="13" t="str">
        <f>'rockfish release'!A195</f>
        <v>SE</v>
      </c>
      <c r="B196" s="13">
        <f>'rockfish release'!B195</f>
        <v>2002</v>
      </c>
      <c r="C196" s="13" t="str">
        <f>'rockfish release'!C195</f>
        <v>CSEO</v>
      </c>
      <c r="D196">
        <f>'rockfish release'!D195</f>
        <v>6354</v>
      </c>
      <c r="E196">
        <f>[1]logbook_release_forR!F320</f>
        <v>1316</v>
      </c>
      <c r="F196" t="str">
        <f>[1]logbook_release_forR!G320</f>
        <v>NA</v>
      </c>
      <c r="G196" s="37">
        <v>0.47160923900000001</v>
      </c>
      <c r="H196" s="37">
        <v>2.4346362999999999E-2</v>
      </c>
      <c r="I196" s="18">
        <f t="shared" si="161"/>
        <v>620.63775852399999</v>
      </c>
      <c r="J196" s="8">
        <f t="shared" si="162"/>
        <v>42164.394839727996</v>
      </c>
      <c r="K196">
        <f t="shared" si="134"/>
        <v>205.33970595023263</v>
      </c>
      <c r="L196" s="9">
        <f t="shared" si="135"/>
        <v>402.46582366245593</v>
      </c>
      <c r="N196" s="2">
        <f>'rockfish release'!O195</f>
        <v>3509.2026707303394</v>
      </c>
      <c r="O196">
        <f>'rockfish release'!P195</f>
        <v>4112896.0748842969</v>
      </c>
      <c r="P196" s="37">
        <v>0.143502775</v>
      </c>
      <c r="Q196" s="37">
        <v>1.71893E-3</v>
      </c>
      <c r="T196" s="18">
        <f t="shared" si="160"/>
        <v>503.58032128721499</v>
      </c>
      <c r="U196" s="51">
        <f t="shared" si="163"/>
        <v>98795.048695271282</v>
      </c>
      <c r="V196">
        <f t="shared" si="136"/>
        <v>314.31679671196588</v>
      </c>
      <c r="W196" s="9">
        <f t="shared" si="137"/>
        <v>616.06092155545309</v>
      </c>
      <c r="Y196" s="18">
        <f t="shared" si="132"/>
        <v>1124.2180798112149</v>
      </c>
      <c r="Z196" s="50">
        <f t="shared" si="133"/>
        <v>140959.44353499927</v>
      </c>
      <c r="AA196">
        <f t="shared" si="138"/>
        <v>375.4456598963414</v>
      </c>
      <c r="AB196" s="9">
        <f t="shared" si="139"/>
        <v>735.87349339682908</v>
      </c>
      <c r="AC196" s="19">
        <f t="shared" si="131"/>
        <v>0.33396159218448823</v>
      </c>
    </row>
    <row r="197" spans="1:29" x14ac:dyDescent="0.25">
      <c r="A197" s="13" t="str">
        <f>'rockfish release'!A196</f>
        <v>SE</v>
      </c>
      <c r="B197" s="13">
        <f>'rockfish release'!B196</f>
        <v>2003</v>
      </c>
      <c r="C197" s="13" t="str">
        <f>'rockfish release'!C196</f>
        <v>CSEO</v>
      </c>
      <c r="D197">
        <f>'rockfish release'!D196</f>
        <v>8201</v>
      </c>
      <c r="E197">
        <f>[1]logbook_release_forR!F321</f>
        <v>1549</v>
      </c>
      <c r="F197" t="str">
        <f>[1]logbook_release_forR!G321</f>
        <v>NA</v>
      </c>
      <c r="G197" s="37">
        <v>0.47160923900000001</v>
      </c>
      <c r="H197" s="37">
        <v>2.4346362999999999E-2</v>
      </c>
      <c r="I197" s="18">
        <f t="shared" si="161"/>
        <v>730.522711211</v>
      </c>
      <c r="J197" s="8">
        <f t="shared" si="162"/>
        <v>58416.687728562996</v>
      </c>
      <c r="K197">
        <f t="shared" si="134"/>
        <v>241.69544416178596</v>
      </c>
      <c r="L197" s="9">
        <f t="shared" si="135"/>
        <v>473.72307055710047</v>
      </c>
      <c r="N197" s="2">
        <f>'rockfish release'!O196</f>
        <v>4529.2683510638199</v>
      </c>
      <c r="O197">
        <f>'rockfish release'!P196</f>
        <v>6851520.1397810448</v>
      </c>
      <c r="P197" s="37">
        <v>0.143502775</v>
      </c>
      <c r="Q197" s="37">
        <v>1.71893E-3</v>
      </c>
      <c r="T197" s="18">
        <f t="shared" si="160"/>
        <v>649.96257709733231</v>
      </c>
      <c r="U197" s="51">
        <f t="shared" si="163"/>
        <v>164578.98607743022</v>
      </c>
      <c r="V197">
        <f t="shared" si="136"/>
        <v>405.68335691451557</v>
      </c>
      <c r="W197" s="9">
        <f t="shared" si="137"/>
        <v>795.13937955245046</v>
      </c>
      <c r="Y197" s="18">
        <f t="shared" si="132"/>
        <v>1380.4852883083322</v>
      </c>
      <c r="Z197" s="50">
        <f t="shared" si="133"/>
        <v>222995.67380599322</v>
      </c>
      <c r="AA197">
        <f t="shared" si="138"/>
        <v>472.22417748987954</v>
      </c>
      <c r="AB197" s="9">
        <f t="shared" si="139"/>
        <v>925.55938788016385</v>
      </c>
      <c r="AC197" s="19">
        <f t="shared" si="131"/>
        <v>0.34207114084392037</v>
      </c>
    </row>
    <row r="198" spans="1:29" x14ac:dyDescent="0.25">
      <c r="A198" s="13" t="str">
        <f>'rockfish release'!A197</f>
        <v>SE</v>
      </c>
      <c r="B198" s="13">
        <f>'rockfish release'!B197</f>
        <v>2004</v>
      </c>
      <c r="C198" s="13" t="str">
        <f>'rockfish release'!C197</f>
        <v>CSEO</v>
      </c>
      <c r="D198">
        <f>'rockfish release'!D197</f>
        <v>7046</v>
      </c>
      <c r="E198">
        <f>[1]logbook_release_forR!F322</f>
        <v>1205</v>
      </c>
      <c r="F198" t="str">
        <f>[1]logbook_release_forR!G322</f>
        <v>NA</v>
      </c>
      <c r="G198" s="37">
        <v>0.47160923900000001</v>
      </c>
      <c r="H198" s="37">
        <v>2.4346362999999999E-2</v>
      </c>
      <c r="I198" s="18">
        <f t="shared" si="161"/>
        <v>568.28913299500005</v>
      </c>
      <c r="J198" s="8">
        <f t="shared" si="162"/>
        <v>35351.527735074997</v>
      </c>
      <c r="K198">
        <f t="shared" si="134"/>
        <v>188.02001950610205</v>
      </c>
      <c r="L198" s="9">
        <f t="shared" si="135"/>
        <v>368.51923823196</v>
      </c>
      <c r="N198" s="2">
        <f>'rockfish release'!O197</f>
        <v>3891.3821243257735</v>
      </c>
      <c r="O198">
        <f>'rockfish release'!P197</f>
        <v>5057531.4554209635</v>
      </c>
      <c r="P198" s="37">
        <v>0.143502775</v>
      </c>
      <c r="Q198" s="37">
        <v>1.71893E-3</v>
      </c>
      <c r="T198" s="18">
        <f t="shared" si="160"/>
        <v>558.4241334261435</v>
      </c>
      <c r="U198" s="51">
        <f t="shared" si="163"/>
        <v>121485.9450175231</v>
      </c>
      <c r="V198">
        <f t="shared" si="136"/>
        <v>348.54833957074464</v>
      </c>
      <c r="W198" s="9">
        <f t="shared" si="137"/>
        <v>683.15474555865944</v>
      </c>
      <c r="Y198" s="18">
        <f t="shared" si="132"/>
        <v>1126.7132664211435</v>
      </c>
      <c r="Z198" s="50">
        <f t="shared" si="133"/>
        <v>156837.47275259811</v>
      </c>
      <c r="AA198">
        <f t="shared" si="138"/>
        <v>396.02711113331384</v>
      </c>
      <c r="AB198" s="9">
        <f t="shared" si="139"/>
        <v>776.21313782129516</v>
      </c>
      <c r="AC198" s="19">
        <f t="shared" si="131"/>
        <v>0.35148881524333325</v>
      </c>
    </row>
    <row r="199" spans="1:29" x14ac:dyDescent="0.25">
      <c r="A199" s="13" t="str">
        <f>'rockfish release'!A198</f>
        <v>SE</v>
      </c>
      <c r="B199" s="13">
        <f>'rockfish release'!B198</f>
        <v>2005</v>
      </c>
      <c r="C199" s="13" t="str">
        <f>'rockfish release'!C198</f>
        <v>CSEO</v>
      </c>
      <c r="D199">
        <f>'rockfish release'!D198</f>
        <v>8114</v>
      </c>
      <c r="E199">
        <f>[1]logbook_release_forR!F323</f>
        <v>1735</v>
      </c>
      <c r="F199" t="str">
        <f>[1]logbook_release_forR!G323</f>
        <v>NA</v>
      </c>
      <c r="G199" s="37">
        <v>0.47160923900000001</v>
      </c>
      <c r="H199" s="37">
        <v>2.4346362999999999E-2</v>
      </c>
      <c r="I199" s="18">
        <f t="shared" si="161"/>
        <v>818.24202966500002</v>
      </c>
      <c r="J199" s="8">
        <f t="shared" si="162"/>
        <v>73288.030561674997</v>
      </c>
      <c r="K199">
        <f t="shared" si="134"/>
        <v>270.71762144654531</v>
      </c>
      <c r="L199" s="9">
        <f t="shared" si="135"/>
        <v>530.60653803522882</v>
      </c>
      <c r="N199" s="2">
        <f>'rockfish release'!O198</f>
        <v>4481.219778140694</v>
      </c>
      <c r="O199">
        <f>'rockfish release'!P198</f>
        <v>6706923.01892104</v>
      </c>
      <c r="P199" s="37">
        <v>0.143502775</v>
      </c>
      <c r="Q199" s="37">
        <v>1.71893E-3</v>
      </c>
      <c r="T199" s="18">
        <f t="shared" si="160"/>
        <v>643.06747354807396</v>
      </c>
      <c r="U199" s="51">
        <f t="shared" si="163"/>
        <v>161105.64774442551</v>
      </c>
      <c r="V199">
        <f t="shared" si="136"/>
        <v>401.3796802834263</v>
      </c>
      <c r="W199" s="9">
        <f t="shared" si="137"/>
        <v>786.70417335551554</v>
      </c>
      <c r="Y199" s="18">
        <f t="shared" si="132"/>
        <v>1461.3095032130741</v>
      </c>
      <c r="Z199" s="50">
        <f t="shared" si="133"/>
        <v>234393.67830610051</v>
      </c>
      <c r="AA199">
        <f t="shared" si="138"/>
        <v>484.1422087631903</v>
      </c>
      <c r="AB199" s="9">
        <f t="shared" si="139"/>
        <v>948.91872917585295</v>
      </c>
      <c r="AC199" s="19">
        <f t="shared" si="131"/>
        <v>0.33130709661346625</v>
      </c>
    </row>
    <row r="200" spans="1:29" x14ac:dyDescent="0.25">
      <c r="A200" s="13" t="str">
        <f>'rockfish release'!A199</f>
        <v>SE</v>
      </c>
      <c r="B200" s="13">
        <f>'rockfish release'!B199</f>
        <v>2006</v>
      </c>
      <c r="C200" s="13" t="str">
        <f>'rockfish release'!C199</f>
        <v>CSEO</v>
      </c>
      <c r="D200">
        <f>'rockfish release'!D199</f>
        <v>5240</v>
      </c>
      <c r="E200">
        <f>[1]logbook_release_forR!F324</f>
        <v>1185</v>
      </c>
      <c r="F200">
        <f>[1]logbook_release_forR!G324</f>
        <v>677</v>
      </c>
      <c r="G200" s="13"/>
      <c r="H200" s="13"/>
      <c r="I200" s="18">
        <f t="shared" si="152"/>
        <v>677</v>
      </c>
      <c r="J200" s="8">
        <f t="shared" si="140"/>
        <v>0</v>
      </c>
      <c r="K200">
        <f t="shared" si="134"/>
        <v>0</v>
      </c>
      <c r="L200" s="9">
        <f t="shared" si="135"/>
        <v>0</v>
      </c>
      <c r="N200" s="2">
        <f>'rockfish release'!O199</f>
        <v>2893.9600243353761</v>
      </c>
      <c r="O200">
        <f>'rockfish release'!P199</f>
        <v>2797150.8524527205</v>
      </c>
      <c r="P200" s="13">
        <f>IF([3]species_comp_Region1_forR!$D32&gt;49,[3]species_comp_Region1_forR!$J32,[3]species_comp_Region1_forR!$L32)</f>
        <v>0.175675676</v>
      </c>
      <c r="Q200" s="13">
        <f>IF([3]species_comp_Region1_forR!$D32&gt;49,[3]species_comp_Region1_forR!$K32,[3]species_comp_Region1_forR!$M32)</f>
        <v>2.8010399999999999E-4</v>
      </c>
      <c r="T200" s="18">
        <f t="shared" si="160"/>
        <v>508.39838359209364</v>
      </c>
      <c r="U200" s="51">
        <f t="shared" si="163"/>
        <v>87887.88970935512</v>
      </c>
      <c r="V200">
        <f t="shared" si="136"/>
        <v>296.45891740569238</v>
      </c>
      <c r="W200" s="9">
        <f t="shared" si="137"/>
        <v>581.05947811515705</v>
      </c>
      <c r="Y200" s="18">
        <f t="shared" si="132"/>
        <v>1185.3983835920935</v>
      </c>
      <c r="Z200" s="50">
        <f t="shared" si="133"/>
        <v>87887.88970935512</v>
      </c>
      <c r="AA200">
        <f t="shared" si="138"/>
        <v>296.45891740569238</v>
      </c>
      <c r="AB200" s="9">
        <f t="shared" si="139"/>
        <v>581.05947811515705</v>
      </c>
      <c r="AC200" s="19">
        <f t="shared" si="131"/>
        <v>0.25009222343237697</v>
      </c>
    </row>
    <row r="201" spans="1:29" x14ac:dyDescent="0.25">
      <c r="A201" s="13" t="str">
        <f>'rockfish release'!A200</f>
        <v>SE</v>
      </c>
      <c r="B201" s="13">
        <f>'rockfish release'!B200</f>
        <v>2007</v>
      </c>
      <c r="C201" s="13" t="str">
        <f>'rockfish release'!C200</f>
        <v>CSEO</v>
      </c>
      <c r="D201">
        <f>'rockfish release'!D200</f>
        <v>5145</v>
      </c>
      <c r="E201">
        <f>[1]logbook_release_forR!F325</f>
        <v>1070</v>
      </c>
      <c r="F201">
        <f>[1]logbook_release_forR!G325</f>
        <v>678</v>
      </c>
      <c r="G201" s="13"/>
      <c r="H201" s="13"/>
      <c r="I201" s="18">
        <f t="shared" si="152"/>
        <v>678</v>
      </c>
      <c r="J201" s="8">
        <f t="shared" si="140"/>
        <v>0</v>
      </c>
      <c r="K201">
        <f t="shared" si="134"/>
        <v>0</v>
      </c>
      <c r="L201" s="9">
        <f t="shared" si="135"/>
        <v>0</v>
      </c>
      <c r="N201" s="2">
        <f>'rockfish release'!O200</f>
        <v>2841.4931918331122</v>
      </c>
      <c r="O201">
        <f>'rockfish release'!P200</f>
        <v>2696646.8352677319</v>
      </c>
      <c r="P201" s="13">
        <f>IF([3]species_comp_Region1_forR!$D33&gt;49,[3]species_comp_Region1_forR!$J33,[3]species_comp_Region1_forR!$L33)</f>
        <v>0.18820224699999999</v>
      </c>
      <c r="Q201" s="13">
        <f>IF([3]species_comp_Region1_forR!$D33&gt;49,[3]species_comp_Region1_forR!$K33,[3]species_comp_Region1_forR!$M33)</f>
        <v>4.3037199999999999E-4</v>
      </c>
      <c r="T201" s="18">
        <f t="shared" si="160"/>
        <v>534.7754035381937</v>
      </c>
      <c r="U201" s="51">
        <f t="shared" si="163"/>
        <v>97829.760410121613</v>
      </c>
      <c r="V201">
        <f t="shared" si="136"/>
        <v>312.77749345200914</v>
      </c>
      <c r="W201" s="9">
        <f t="shared" si="137"/>
        <v>613.04388716593792</v>
      </c>
      <c r="Y201" s="18">
        <f t="shared" si="132"/>
        <v>1212.7754035381936</v>
      </c>
      <c r="Z201" s="50">
        <f t="shared" si="133"/>
        <v>97829.760410121613</v>
      </c>
      <c r="AA201">
        <f t="shared" si="138"/>
        <v>312.77749345200914</v>
      </c>
      <c r="AB201" s="9">
        <f t="shared" si="139"/>
        <v>613.04388716593792</v>
      </c>
      <c r="AC201" s="19">
        <f t="shared" si="131"/>
        <v>0.25790224021653235</v>
      </c>
    </row>
    <row r="202" spans="1:29" x14ac:dyDescent="0.25">
      <c r="A202" s="13" t="str">
        <f>'rockfish release'!A201</f>
        <v>SE</v>
      </c>
      <c r="B202" s="13">
        <f>'rockfish release'!B201</f>
        <v>2008</v>
      </c>
      <c r="C202" s="13" t="str">
        <f>'rockfish release'!C201</f>
        <v>CSEO</v>
      </c>
      <c r="D202">
        <f>'rockfish release'!D201</f>
        <v>4496</v>
      </c>
      <c r="E202">
        <f>[1]logbook_release_forR!F326</f>
        <v>1119</v>
      </c>
      <c r="F202">
        <f>[1]logbook_release_forR!G326</f>
        <v>561</v>
      </c>
      <c r="I202" s="18">
        <f t="shared" si="152"/>
        <v>561</v>
      </c>
      <c r="J202" s="8">
        <f t="shared" si="140"/>
        <v>0</v>
      </c>
      <c r="K202">
        <f t="shared" ref="K202:K207" si="164">SQRT(J202)</f>
        <v>0</v>
      </c>
      <c r="L202" s="9">
        <f t="shared" ref="L202:L207" si="165">(1.96*K202)</f>
        <v>0</v>
      </c>
      <c r="N202" s="2">
        <f>'rockfish release'!O201</f>
        <v>2483.0618834755442</v>
      </c>
      <c r="O202">
        <f>'rockfish release'!P201</f>
        <v>2059235.0418788581</v>
      </c>
      <c r="P202" s="13">
        <f>IF([3]species_comp_Region1_forR!$D34&gt;49,[3]species_comp_Region1_forR!$J34,[3]species_comp_Region1_forR!$L34)</f>
        <v>0.10836501900000001</v>
      </c>
      <c r="Q202" s="13">
        <f>IF([3]species_comp_Region1_forR!$D34&gt;49,[3]species_comp_Region1_forR!$K34,[3]species_comp_Region1_forR!$M34)</f>
        <v>1.8404200000000001E-4</v>
      </c>
      <c r="R202" s="3"/>
      <c r="T202" s="18">
        <f t="shared" si="160"/>
        <v>269.07704818100314</v>
      </c>
      <c r="U202" s="51">
        <f t="shared" si="163"/>
        <v>24937.293382255102</v>
      </c>
      <c r="V202">
        <f t="shared" ref="V202:V207" si="166">SQRT(U202)</f>
        <v>157.91546277124067</v>
      </c>
      <c r="W202" s="9">
        <f t="shared" ref="W202:W207" si="167">(1.96*V202)</f>
        <v>309.51430703163169</v>
      </c>
      <c r="Y202" s="18">
        <f t="shared" ref="Y202:Z206" si="168">T202+I202</f>
        <v>830.07704818100319</v>
      </c>
      <c r="Z202" s="50">
        <f t="shared" si="168"/>
        <v>24937.293382255102</v>
      </c>
      <c r="AA202">
        <f t="shared" ref="AA202:AA207" si="169">SQRT(Z202)</f>
        <v>157.91546277124067</v>
      </c>
      <c r="AB202" s="9">
        <f t="shared" ref="AB202:AB207" si="170">(1.96*AA202)</f>
        <v>309.51430703163169</v>
      </c>
      <c r="AC202" s="19">
        <f t="shared" si="131"/>
        <v>0.1902419337063832</v>
      </c>
    </row>
    <row r="203" spans="1:29" x14ac:dyDescent="0.25">
      <c r="A203" s="13" t="str">
        <f>'rockfish release'!A202</f>
        <v>SE</v>
      </c>
      <c r="B203" s="13">
        <f>'rockfish release'!B202</f>
        <v>2009</v>
      </c>
      <c r="C203" s="13" t="str">
        <f>'rockfish release'!C202</f>
        <v>CSEO</v>
      </c>
      <c r="D203">
        <f>'rockfish release'!D202</f>
        <v>2028</v>
      </c>
      <c r="E203">
        <f>[1]logbook_release_forR!F327</f>
        <v>472</v>
      </c>
      <c r="F203">
        <f>[1]logbook_release_forR!G327</f>
        <v>367</v>
      </c>
      <c r="G203" s="13"/>
      <c r="H203" s="13"/>
      <c r="I203" s="18">
        <f t="shared" si="152"/>
        <v>367</v>
      </c>
      <c r="J203" s="8">
        <f t="shared" si="140"/>
        <v>0</v>
      </c>
      <c r="K203">
        <f t="shared" si="164"/>
        <v>0</v>
      </c>
      <c r="L203" s="9">
        <f t="shared" si="165"/>
        <v>0</v>
      </c>
      <c r="N203" s="2">
        <f>'rockfish release'!O202</f>
        <v>1120.0288033114775</v>
      </c>
      <c r="O203">
        <f>'rockfish release'!P202</f>
        <v>418976.06752061035</v>
      </c>
      <c r="P203" s="13">
        <f>IF([3]species_comp_Region1_forR!$D35&gt;49,[3]species_comp_Region1_forR!$J35,[3]species_comp_Region1_forR!$L35)</f>
        <v>0.1</v>
      </c>
      <c r="Q203" s="13">
        <f>IF([3]species_comp_Region1_forR!$D35&gt;49,[3]species_comp_Region1_forR!$K35,[3]species_comp_Region1_forR!$M35)</f>
        <v>2.3136200000000001E-4</v>
      </c>
      <c r="R203" s="3"/>
      <c r="T203" s="18">
        <f t="shared" si="160"/>
        <v>112.00288033114776</v>
      </c>
      <c r="U203" s="51">
        <f t="shared" si="163"/>
        <v>4383.0609546058668</v>
      </c>
      <c r="V203">
        <f t="shared" si="166"/>
        <v>66.204689823349128</v>
      </c>
      <c r="W203" s="9">
        <f t="shared" si="167"/>
        <v>129.76119205376429</v>
      </c>
      <c r="Y203" s="18">
        <f t="shared" si="168"/>
        <v>479.00288033114776</v>
      </c>
      <c r="Z203" s="50">
        <f t="shared" si="168"/>
        <v>4383.0609546058668</v>
      </c>
      <c r="AA203">
        <f t="shared" si="169"/>
        <v>66.204689823349128</v>
      </c>
      <c r="AB203" s="9">
        <f t="shared" si="170"/>
        <v>129.76119205376429</v>
      </c>
      <c r="AC203" s="19">
        <f t="shared" si="131"/>
        <v>0.13821355265667717</v>
      </c>
    </row>
    <row r="204" spans="1:29" x14ac:dyDescent="0.25">
      <c r="A204" s="13" t="str">
        <f>'rockfish release'!A203</f>
        <v>SE</v>
      </c>
      <c r="B204" s="13">
        <f>'rockfish release'!B203</f>
        <v>2010</v>
      </c>
      <c r="C204" s="13" t="str">
        <f>'rockfish release'!C203</f>
        <v>CSEO</v>
      </c>
      <c r="D204">
        <f>'rockfish release'!D203</f>
        <v>2413</v>
      </c>
      <c r="E204">
        <f>[1]logbook_release_forR!F328</f>
        <v>888</v>
      </c>
      <c r="F204">
        <f>[1]logbook_release_forR!G328</f>
        <v>659</v>
      </c>
      <c r="G204" s="13"/>
      <c r="H204" s="13"/>
      <c r="I204" s="18">
        <f t="shared" si="152"/>
        <v>659</v>
      </c>
      <c r="J204" s="8">
        <f t="shared" si="140"/>
        <v>0</v>
      </c>
      <c r="K204">
        <f t="shared" si="164"/>
        <v>0</v>
      </c>
      <c r="L204" s="9">
        <f t="shared" si="165"/>
        <v>0</v>
      </c>
      <c r="N204" s="2">
        <f>'rockfish release'!O203</f>
        <v>1332.6575455574925</v>
      </c>
      <c r="O204">
        <f>'rockfish release'!P203</f>
        <v>593154.67636700894</v>
      </c>
      <c r="P204" s="13">
        <f>IF([3]species_comp_Region1_forR!$D36&gt;49,[3]species_comp_Region1_forR!$J36,[3]species_comp_Region1_forR!$L36)</f>
        <v>0.100110011</v>
      </c>
      <c r="Q204" s="13">
        <f>IF([3]species_comp_Region1_forR!$D36&gt;49,[3]species_comp_Region1_forR!$K36,[3]species_comp_Region1_forR!$M36)</f>
        <v>9.9199999999999999E-5</v>
      </c>
      <c r="T204" s="18">
        <f t="shared" si="160"/>
        <v>133.41236154499359</v>
      </c>
      <c r="U204" s="51">
        <f t="shared" si="163"/>
        <v>6061.9405386680819</v>
      </c>
      <c r="V204">
        <f t="shared" si="166"/>
        <v>77.858464784942186</v>
      </c>
      <c r="W204" s="9">
        <f t="shared" si="167"/>
        <v>152.60259097848669</v>
      </c>
      <c r="Y204" s="18">
        <f t="shared" si="168"/>
        <v>792.41236154499359</v>
      </c>
      <c r="Z204" s="50">
        <f t="shared" si="168"/>
        <v>6061.9405386680819</v>
      </c>
      <c r="AA204">
        <f t="shared" si="169"/>
        <v>77.858464784942186</v>
      </c>
      <c r="AB204" s="9">
        <f t="shared" si="170"/>
        <v>152.60259097848669</v>
      </c>
      <c r="AC204" s="19">
        <f t="shared" si="131"/>
        <v>9.8254985110452928E-2</v>
      </c>
    </row>
    <row r="205" spans="1:29" x14ac:dyDescent="0.25">
      <c r="A205" s="13" t="str">
        <f>'rockfish release'!A204</f>
        <v>SE</v>
      </c>
      <c r="B205" s="13">
        <f>'rockfish release'!B204</f>
        <v>2011</v>
      </c>
      <c r="C205" s="13" t="str">
        <f>'rockfish release'!C204</f>
        <v>CSEO</v>
      </c>
      <c r="D205">
        <f>'rockfish release'!D204</f>
        <v>3363</v>
      </c>
      <c r="E205">
        <f>[1]logbook_release_forR!F329</f>
        <v>1058</v>
      </c>
      <c r="F205">
        <f>[1]logbook_release_forR!G329</f>
        <v>647</v>
      </c>
      <c r="G205" s="13"/>
      <c r="H205" s="13"/>
      <c r="I205" s="18">
        <f t="shared" si="152"/>
        <v>647</v>
      </c>
      <c r="J205" s="8">
        <f t="shared" si="140"/>
        <v>0</v>
      </c>
      <c r="K205">
        <f t="shared" si="164"/>
        <v>0</v>
      </c>
      <c r="L205" s="9">
        <f t="shared" si="165"/>
        <v>0</v>
      </c>
      <c r="N205" s="2">
        <f>'rockfish release'!O204</f>
        <v>1640.2403459372481</v>
      </c>
      <c r="O205">
        <f>'rockfish release'!P204</f>
        <v>1713584.9683327924</v>
      </c>
      <c r="P205" s="13">
        <f>IF([3]species_comp_Region1_forR!$D37&gt;49,[3]species_comp_Region1_forR!$J37,[3]species_comp_Region1_forR!$L37)</f>
        <v>0.17507002799999999</v>
      </c>
      <c r="Q205" s="13">
        <f>IF([3]species_comp_Region1_forR!$D37&gt;49,[3]species_comp_Region1_forR!$K37,[3]species_comp_Region1_forR!$M37)</f>
        <v>2.0255300000000001E-4</v>
      </c>
      <c r="T205" s="18">
        <f t="shared" si="160"/>
        <v>287.15692328996369</v>
      </c>
      <c r="U205" s="51">
        <f t="shared" si="163"/>
        <v>52718.402147296802</v>
      </c>
      <c r="V205">
        <f t="shared" si="166"/>
        <v>229.60488267303202</v>
      </c>
      <c r="W205" s="9">
        <f t="shared" si="167"/>
        <v>450.02557003914274</v>
      </c>
      <c r="Y205" s="18">
        <f t="shared" si="168"/>
        <v>934.15692328996374</v>
      </c>
      <c r="Z205" s="50">
        <f t="shared" si="168"/>
        <v>52718.402147296802</v>
      </c>
      <c r="AA205">
        <f t="shared" si="169"/>
        <v>229.60488267303202</v>
      </c>
      <c r="AB205" s="9">
        <f t="shared" si="170"/>
        <v>450.02557003914274</v>
      </c>
      <c r="AC205" s="19">
        <f t="shared" si="131"/>
        <v>0.24578834342349815</v>
      </c>
    </row>
    <row r="206" spans="1:29" x14ac:dyDescent="0.25">
      <c r="A206" s="13" t="str">
        <f>'rockfish release'!A205</f>
        <v>SE</v>
      </c>
      <c r="B206" s="13">
        <f>'rockfish release'!B205</f>
        <v>2012</v>
      </c>
      <c r="C206" s="13" t="str">
        <f>'rockfish release'!C205</f>
        <v>CSEO</v>
      </c>
      <c r="D206">
        <f>'rockfish release'!D205</f>
        <v>3615</v>
      </c>
      <c r="E206">
        <f>[1]logbook_release_forR!F330</f>
        <v>1875</v>
      </c>
      <c r="F206">
        <f>[1]logbook_release_forR!G330</f>
        <v>1123</v>
      </c>
      <c r="G206" s="13"/>
      <c r="H206" s="13"/>
      <c r="I206" s="18">
        <f t="shared" si="152"/>
        <v>1123</v>
      </c>
      <c r="J206" s="8">
        <f t="shared" si="140"/>
        <v>0</v>
      </c>
      <c r="K206">
        <f t="shared" si="164"/>
        <v>0</v>
      </c>
      <c r="L206" s="9">
        <f t="shared" si="165"/>
        <v>0</v>
      </c>
      <c r="N206" s="2">
        <f>'rockfish release'!O205</f>
        <v>1878.6947390166642</v>
      </c>
      <c r="O206">
        <f>'rockfish release'!P205</f>
        <v>984669.71134943073</v>
      </c>
      <c r="P206" s="13">
        <f>IF([3]species_comp_Region1_forR!$D38&gt;49,[3]species_comp_Region1_forR!$J38,[3]species_comp_Region1_forR!$L38)</f>
        <v>0.14499252600000001</v>
      </c>
      <c r="Q206" s="13">
        <f>IF([3]species_comp_Region1_forR!$D38&gt;49,[3]species_comp_Region1_forR!$K38,[3]species_comp_Region1_forR!$M38)</f>
        <v>1.8558299999999999E-4</v>
      </c>
      <c r="T206" s="18">
        <f t="shared" si="160"/>
        <v>272.39669579293695</v>
      </c>
      <c r="U206" s="51">
        <f t="shared" si="163"/>
        <v>21172.822615474586</v>
      </c>
      <c r="V206">
        <f t="shared" si="166"/>
        <v>145.50884033444356</v>
      </c>
      <c r="W206" s="9">
        <f t="shared" si="167"/>
        <v>285.19732705550939</v>
      </c>
      <c r="Y206" s="18">
        <f t="shared" si="168"/>
        <v>1395.396695792937</v>
      </c>
      <c r="Z206" s="50">
        <f t="shared" si="168"/>
        <v>21172.822615474586</v>
      </c>
      <c r="AA206">
        <f t="shared" si="169"/>
        <v>145.50884033444356</v>
      </c>
      <c r="AB206" s="9">
        <f t="shared" si="170"/>
        <v>285.19732705550939</v>
      </c>
      <c r="AC206" s="19">
        <f t="shared" si="131"/>
        <v>0.10427775898649227</v>
      </c>
    </row>
    <row r="207" spans="1:29" x14ac:dyDescent="0.25">
      <c r="A207" s="13" t="str">
        <f>'rockfish release'!A206</f>
        <v>SE</v>
      </c>
      <c r="B207" s="13">
        <f>'rockfish release'!B206</f>
        <v>2013</v>
      </c>
      <c r="C207" s="13" t="str">
        <f>'rockfish release'!C206</f>
        <v>CSEO</v>
      </c>
      <c r="D207">
        <f>'rockfish release'!D206</f>
        <v>3645</v>
      </c>
      <c r="E207">
        <f>[1]logbook_release_forR!F331</f>
        <v>1501</v>
      </c>
      <c r="F207">
        <f>[1]logbook_release_forR!G331</f>
        <v>1053</v>
      </c>
      <c r="G207" s="13"/>
      <c r="H207" s="13"/>
      <c r="I207" s="18">
        <f t="shared" si="152"/>
        <v>1053</v>
      </c>
      <c r="J207" s="8">
        <f t="shared" si="140"/>
        <v>0</v>
      </c>
      <c r="K207">
        <f t="shared" si="164"/>
        <v>0</v>
      </c>
      <c r="L207" s="9">
        <f t="shared" si="165"/>
        <v>0</v>
      </c>
      <c r="N207" s="2">
        <f>'rockfish release'!O206</f>
        <v>1123.5556170448262</v>
      </c>
      <c r="O207">
        <f>'rockfish release'!P206</f>
        <v>578647.0898395332</v>
      </c>
      <c r="P207" s="13">
        <f>IF([3]species_comp_Region1_forR!$D39&gt;49,[3]species_comp_Region1_forR!$J39,[3]species_comp_Region1_forR!$L39)</f>
        <v>9.9128540000000001E-2</v>
      </c>
      <c r="Q207" s="13">
        <f>IF([3]species_comp_Region1_forR!$D39&gt;49,[3]species_comp_Region1_forR!$K39,[3]species_comp_Region1_forR!$M39)</f>
        <v>9.7399999999999996E-5</v>
      </c>
      <c r="T207" s="18">
        <f t="shared" si="160"/>
        <v>111.37642792645275</v>
      </c>
      <c r="U207" s="51">
        <f t="shared" si="163"/>
        <v>5752.6521041488168</v>
      </c>
      <c r="V207">
        <f t="shared" si="166"/>
        <v>75.846239881412828</v>
      </c>
      <c r="W207" s="9">
        <f t="shared" si="167"/>
        <v>148.65863016756913</v>
      </c>
      <c r="Y207" s="18">
        <f t="shared" ref="Y207:Y251" si="171">T207+I207</f>
        <v>1164.3764279264528</v>
      </c>
      <c r="Z207" s="50">
        <f t="shared" ref="Z207:Z251" si="172">U207+J207</f>
        <v>5752.6521041488168</v>
      </c>
      <c r="AA207">
        <f t="shared" si="169"/>
        <v>75.846239881412828</v>
      </c>
      <c r="AB207" s="9">
        <f t="shared" si="170"/>
        <v>148.65863016756913</v>
      </c>
      <c r="AC207" s="19">
        <f t="shared" si="131"/>
        <v>6.5138934508045199E-2</v>
      </c>
    </row>
    <row r="208" spans="1:29" x14ac:dyDescent="0.25">
      <c r="A208" s="13" t="str">
        <f>'rockfish release'!A207</f>
        <v>SE</v>
      </c>
      <c r="B208" s="13">
        <f>'rockfish release'!B207</f>
        <v>2014</v>
      </c>
      <c r="C208" s="13" t="str">
        <f>'rockfish release'!C207</f>
        <v>CSEO</v>
      </c>
      <c r="D208">
        <f>'rockfish release'!D207</f>
        <v>2622</v>
      </c>
      <c r="E208">
        <f>[1]logbook_release_forR!F332</f>
        <v>1114</v>
      </c>
      <c r="F208">
        <f>[1]logbook_release_forR!G332</f>
        <v>737</v>
      </c>
      <c r="G208" s="13"/>
      <c r="H208" s="13"/>
      <c r="I208" s="18">
        <f t="shared" si="152"/>
        <v>737</v>
      </c>
      <c r="J208" s="8">
        <f t="shared" si="140"/>
        <v>0</v>
      </c>
      <c r="K208">
        <f t="shared" ref="K208:K252" si="173">SQRT(J208)</f>
        <v>0</v>
      </c>
      <c r="L208" s="9">
        <f t="shared" ref="L208:L252" si="174">(1.96*K208)</f>
        <v>0</v>
      </c>
      <c r="N208" s="2">
        <f>'rockfish release'!O207</f>
        <v>3265.0060795267827</v>
      </c>
      <c r="O208">
        <f>'rockfish release'!P207</f>
        <v>5538426.3829656541</v>
      </c>
      <c r="P208" s="13">
        <f>IF([3]species_comp_Region1_forR!$D40&gt;49,[3]species_comp_Region1_forR!$J40,[3]species_comp_Region1_forR!$L40)</f>
        <v>9.4339622999999997E-2</v>
      </c>
      <c r="Q208" s="13">
        <f>IF([3]species_comp_Region1_forR!$D40&gt;49,[3]species_comp_Region1_forR!$K40,[3]species_comp_Region1_forR!$M40)</f>
        <v>8.0699999999999996E-5</v>
      </c>
      <c r="T208" s="18">
        <f t="shared" si="160"/>
        <v>308.01944263526468</v>
      </c>
      <c r="U208" s="51">
        <f t="shared" si="163"/>
        <v>49705.130367953381</v>
      </c>
      <c r="V208">
        <f t="shared" ref="V208:V252" si="175">SQRT(U208)</f>
        <v>222.94647422184855</v>
      </c>
      <c r="W208" s="9">
        <f t="shared" ref="W208:W252" si="176">(1.96*V208)</f>
        <v>436.97508947482316</v>
      </c>
      <c r="Y208" s="18">
        <f t="shared" si="171"/>
        <v>1045.0194426352646</v>
      </c>
      <c r="Z208" s="50">
        <f t="shared" si="172"/>
        <v>49705.130367953381</v>
      </c>
      <c r="AA208">
        <f t="shared" ref="AA208:AA252" si="177">SQRT(Z208)</f>
        <v>222.94647422184855</v>
      </c>
      <c r="AB208" s="9">
        <f t="shared" ref="AB208:AB252" si="178">(1.96*AA208)</f>
        <v>436.97508947482316</v>
      </c>
      <c r="AC208" s="19">
        <f t="shared" si="131"/>
        <v>0.21334193903573323</v>
      </c>
    </row>
    <row r="209" spans="1:29" x14ac:dyDescent="0.25">
      <c r="A209" s="13" t="str">
        <f>'rockfish release'!A208</f>
        <v>SE</v>
      </c>
      <c r="B209" s="13">
        <f>'rockfish release'!B208</f>
        <v>2015</v>
      </c>
      <c r="C209" s="13" t="str">
        <f>'rockfish release'!C208</f>
        <v>CSEO</v>
      </c>
      <c r="D209">
        <f>'rockfish release'!D208</f>
        <v>3178</v>
      </c>
      <c r="E209">
        <f>[1]logbook_release_forR!F333</f>
        <v>1555</v>
      </c>
      <c r="F209">
        <f>[1]logbook_release_forR!G333</f>
        <v>908</v>
      </c>
      <c r="G209" s="13"/>
      <c r="H209" s="13"/>
      <c r="I209" s="18">
        <f t="shared" si="152"/>
        <v>908</v>
      </c>
      <c r="J209" s="8">
        <f t="shared" si="140"/>
        <v>0</v>
      </c>
      <c r="K209">
        <f t="shared" si="173"/>
        <v>0</v>
      </c>
      <c r="L209" s="9">
        <f t="shared" si="174"/>
        <v>0</v>
      </c>
      <c r="N209" s="2">
        <f>'rockfish release'!O208</f>
        <v>1201.026725480021</v>
      </c>
      <c r="O209">
        <f>'rockfish release'!P208</f>
        <v>773658.92489022878</v>
      </c>
      <c r="P209" s="13">
        <f>IF([3]species_comp_Region1_forR!$D41&gt;49,[3]species_comp_Region1_forR!$J41,[3]species_comp_Region1_forR!$L41)</f>
        <v>0.121836926</v>
      </c>
      <c r="Q209" s="13">
        <f>IF([3]species_comp_Region1_forR!$D41&gt;49,[3]species_comp_Region1_forR!$K41,[3]species_comp_Region1_forR!$M41)</f>
        <v>1.00368E-4</v>
      </c>
      <c r="T209" s="18">
        <f t="shared" si="160"/>
        <v>146.32940427633164</v>
      </c>
      <c r="U209" s="51">
        <f t="shared" si="163"/>
        <v>11551.502827882063</v>
      </c>
      <c r="V209">
        <f t="shared" si="175"/>
        <v>107.47791786168014</v>
      </c>
      <c r="W209" s="9">
        <f t="shared" si="176"/>
        <v>210.65671900889308</v>
      </c>
      <c r="Y209" s="18">
        <f t="shared" si="171"/>
        <v>1054.3294042763316</v>
      </c>
      <c r="Z209" s="50">
        <f t="shared" si="172"/>
        <v>11551.502827882063</v>
      </c>
      <c r="AA209">
        <f t="shared" si="177"/>
        <v>107.47791786168014</v>
      </c>
      <c r="AB209" s="9">
        <f t="shared" si="178"/>
        <v>210.65671900889308</v>
      </c>
      <c r="AC209" s="19">
        <f t="shared" si="131"/>
        <v>0.10193960011525108</v>
      </c>
    </row>
    <row r="210" spans="1:29" x14ac:dyDescent="0.25">
      <c r="A210" s="13" t="str">
        <f>'rockfish release'!A209</f>
        <v>SE</v>
      </c>
      <c r="B210" s="13">
        <f>'rockfish release'!B209</f>
        <v>2016</v>
      </c>
      <c r="C210" s="13" t="str">
        <f>'rockfish release'!C209</f>
        <v>CSEO</v>
      </c>
      <c r="D210">
        <f>'rockfish release'!D209</f>
        <v>3587</v>
      </c>
      <c r="E210">
        <f>[1]logbook_release_forR!F334</f>
        <v>1935</v>
      </c>
      <c r="F210">
        <f>[1]logbook_release_forR!G334</f>
        <v>926</v>
      </c>
      <c r="G210" s="13"/>
      <c r="H210" s="13"/>
      <c r="I210" s="18">
        <f t="shared" si="152"/>
        <v>926</v>
      </c>
      <c r="J210" s="8">
        <f t="shared" si="140"/>
        <v>0</v>
      </c>
      <c r="K210">
        <f t="shared" si="173"/>
        <v>0</v>
      </c>
      <c r="L210" s="9">
        <f t="shared" si="174"/>
        <v>0</v>
      </c>
      <c r="N210" s="2">
        <f>'rockfish release'!O209</f>
        <v>3568.611022108299</v>
      </c>
      <c r="O210">
        <f>'rockfish release'!P209</f>
        <v>3499836.0048137954</v>
      </c>
      <c r="P210" s="13">
        <f>IF([3]species_comp_Region1_forR!$D42&gt;49,[3]species_comp_Region1_forR!$J42,[3]species_comp_Region1_forR!$L42)</f>
        <v>0.12372013699999999</v>
      </c>
      <c r="Q210" s="13">
        <f>IF([3]species_comp_Region1_forR!$D42&gt;49,[3]species_comp_Region1_forR!$K42,[3]species_comp_Region1_forR!$M42)</f>
        <v>9.2600000000000001E-5</v>
      </c>
      <c r="T210" s="18">
        <f t="shared" si="160"/>
        <v>441.50904455494879</v>
      </c>
      <c r="U210" s="51">
        <f t="shared" si="163"/>
        <v>54426.017589396673</v>
      </c>
      <c r="V210">
        <f t="shared" si="175"/>
        <v>233.29384387376507</v>
      </c>
      <c r="W210" s="9">
        <f t="shared" si="176"/>
        <v>457.25593399257951</v>
      </c>
      <c r="Y210" s="18">
        <f t="shared" si="171"/>
        <v>1367.5090445549488</v>
      </c>
      <c r="Z210" s="50">
        <f t="shared" si="172"/>
        <v>54426.017589396673</v>
      </c>
      <c r="AA210">
        <f t="shared" si="177"/>
        <v>233.29384387376507</v>
      </c>
      <c r="AB210" s="9">
        <f t="shared" si="178"/>
        <v>457.25593399257951</v>
      </c>
      <c r="AC210" s="19">
        <f t="shared" si="131"/>
        <v>0.17059766061707457</v>
      </c>
    </row>
    <row r="211" spans="1:29" x14ac:dyDescent="0.25">
      <c r="A211" s="13" t="str">
        <f>'rockfish release'!A210</f>
        <v>SE</v>
      </c>
      <c r="B211" s="13">
        <f>'rockfish release'!B210</f>
        <v>2017</v>
      </c>
      <c r="C211" s="13" t="str">
        <f>'rockfish release'!C210</f>
        <v>CSEO</v>
      </c>
      <c r="D211">
        <f>'rockfish release'!D210</f>
        <v>5317</v>
      </c>
      <c r="E211">
        <f>[1]logbook_release_forR!F335</f>
        <v>3316</v>
      </c>
      <c r="F211">
        <f>[1]logbook_release_forR!G335</f>
        <v>1623</v>
      </c>
      <c r="G211" s="13"/>
      <c r="H211" s="13"/>
      <c r="I211" s="18">
        <f t="shared" ref="I211:I234" si="179">F211</f>
        <v>1623</v>
      </c>
      <c r="J211" s="8">
        <f>(E211^2)*H211</f>
        <v>0</v>
      </c>
      <c r="K211">
        <f t="shared" si="173"/>
        <v>0</v>
      </c>
      <c r="L211" s="9">
        <f t="shared" si="174"/>
        <v>0</v>
      </c>
      <c r="N211" s="2">
        <f>'rockfish release'!O210</f>
        <v>2561.4321525885562</v>
      </c>
      <c r="O211">
        <f>'rockfish release'!P210</f>
        <v>4371531.4306587288</v>
      </c>
      <c r="P211" s="13">
        <f>IF([3]species_comp_Region1_forR!$D43&gt;49,[3]species_comp_Region1_forR!$J43,[3]species_comp_Region1_forR!$L43)</f>
        <v>0.20811518300000001</v>
      </c>
      <c r="Q211" s="13">
        <f>IF([3]species_comp_Region1_forR!$D43&gt;49,[3]species_comp_Region1_forR!$K43,[3]species_comp_Region1_forR!$M43)</f>
        <v>2.1599400000000001E-4</v>
      </c>
      <c r="T211" s="18">
        <f t="shared" si="160"/>
        <v>533.07292117805127</v>
      </c>
      <c r="U211" s="51">
        <f t="shared" si="163"/>
        <v>189812.35863703224</v>
      </c>
      <c r="V211">
        <f t="shared" si="175"/>
        <v>435.67460178099924</v>
      </c>
      <c r="W211" s="9">
        <f t="shared" si="176"/>
        <v>853.92221949075849</v>
      </c>
      <c r="Y211" s="18">
        <f t="shared" si="171"/>
        <v>2156.0729211780513</v>
      </c>
      <c r="Z211" s="50">
        <f t="shared" si="172"/>
        <v>189812.35863703224</v>
      </c>
      <c r="AA211">
        <f t="shared" si="177"/>
        <v>435.67460178099924</v>
      </c>
      <c r="AB211" s="9">
        <f t="shared" si="178"/>
        <v>853.92221949075849</v>
      </c>
      <c r="AC211" s="19">
        <f t="shared" si="131"/>
        <v>0.2020685838134603</v>
      </c>
    </row>
    <row r="212" spans="1:29" x14ac:dyDescent="0.25">
      <c r="A212" s="13" t="str">
        <f>'rockfish release'!A211</f>
        <v>SE</v>
      </c>
      <c r="B212" s="13">
        <f>'rockfish release'!B211</f>
        <v>2018</v>
      </c>
      <c r="C212" s="13" t="str">
        <f>'rockfish release'!C211</f>
        <v>CSEO</v>
      </c>
      <c r="D212">
        <f>'rockfish release'!D211</f>
        <v>5432</v>
      </c>
      <c r="E212">
        <f>[1]logbook_release_forR!F336</f>
        <v>3527</v>
      </c>
      <c r="F212">
        <f>[1]logbook_release_forR!G336</f>
        <v>1460</v>
      </c>
      <c r="G212" s="13"/>
      <c r="H212" s="13"/>
      <c r="I212" s="18">
        <f t="shared" si="179"/>
        <v>1460</v>
      </c>
      <c r="J212" s="8">
        <f>(E212^2)*H212</f>
        <v>0</v>
      </c>
      <c r="K212">
        <f t="shared" si="173"/>
        <v>0</v>
      </c>
      <c r="L212" s="9">
        <f t="shared" si="174"/>
        <v>0</v>
      </c>
      <c r="N212" s="2">
        <f>'rockfish release'!O211</f>
        <v>2198.9043109540635</v>
      </c>
      <c r="O212">
        <f>'rockfish release'!P211</f>
        <v>1795545.6799634765</v>
      </c>
      <c r="P212" s="13">
        <f>IF([3]species_comp_Region1_forR!$D44&gt;49,[3]species_comp_Region1_forR!$J44,[3]species_comp_Region1_forR!$L44)</f>
        <v>0.17302798999999999</v>
      </c>
      <c r="Q212" s="13">
        <f>IF([3]species_comp_Region1_forR!$D44&gt;49,[3]species_comp_Region1_forR!$K44,[3]species_comp_Region1_forR!$M44)</f>
        <v>1.8227900000000001E-4</v>
      </c>
      <c r="T212" s="18">
        <f>N212*P212</f>
        <v>380.4719931267166</v>
      </c>
      <c r="U212" s="51">
        <f t="shared" si="163"/>
        <v>54310.338631267106</v>
      </c>
      <c r="V212">
        <f t="shared" si="175"/>
        <v>233.04578655549022</v>
      </c>
      <c r="W212" s="9">
        <f t="shared" si="176"/>
        <v>456.76974164876083</v>
      </c>
      <c r="Y212" s="18">
        <f t="shared" si="171"/>
        <v>1840.4719931267166</v>
      </c>
      <c r="Z212" s="50">
        <f t="shared" si="172"/>
        <v>54310.338631267106</v>
      </c>
      <c r="AA212">
        <f t="shared" si="177"/>
        <v>233.04578655549022</v>
      </c>
      <c r="AB212" s="9">
        <f t="shared" si="178"/>
        <v>456.76974164876083</v>
      </c>
      <c r="AC212" s="19">
        <f t="shared" si="131"/>
        <v>0.12662283774260347</v>
      </c>
    </row>
    <row r="213" spans="1:29" x14ac:dyDescent="0.25">
      <c r="A213" s="13" t="str">
        <f>'rockfish release'!A212</f>
        <v>SE</v>
      </c>
      <c r="B213" s="13">
        <f>'rockfish release'!B212</f>
        <v>2019</v>
      </c>
      <c r="C213" s="13" t="str">
        <f>'rockfish release'!C212</f>
        <v>CSEO</v>
      </c>
      <c r="D213">
        <f>'rockfish release'!D212</f>
        <v>6082</v>
      </c>
      <c r="E213">
        <f>[1]logbook_release_forR!F337</f>
        <v>3802</v>
      </c>
      <c r="F213">
        <f>[1]logbook_release_forR!G337</f>
        <v>1696</v>
      </c>
      <c r="G213" s="13"/>
      <c r="H213" s="13"/>
      <c r="I213" s="18">
        <f t="shared" si="179"/>
        <v>1696</v>
      </c>
      <c r="J213" s="8">
        <f t="shared" ref="J213" si="180">(E213^2)*H213</f>
        <v>0</v>
      </c>
      <c r="L213" s="9"/>
      <c r="N213" s="2">
        <f>'rockfish release'!O212</f>
        <v>4129.6820289580774</v>
      </c>
      <c r="O213">
        <f>'rockfish release'!P212</f>
        <v>6461933.0359656289</v>
      </c>
      <c r="P213">
        <v>0.18926174496644296</v>
      </c>
      <c r="Q213">
        <v>2.0623889362728502E-4</v>
      </c>
      <c r="T213" s="18">
        <f t="shared" ref="T213" si="181">N213*P213</f>
        <v>781.59082695716631</v>
      </c>
      <c r="U213" s="51">
        <f t="shared" ref="U213" si="182">(N213^2)*Q213+(P213^2)*O213-(Q213*O213)</f>
        <v>233651.04635126641</v>
      </c>
      <c r="V213">
        <f t="shared" ref="V213" si="183">SQRT(U213)</f>
        <v>483.37464388532669</v>
      </c>
      <c r="W213" s="9">
        <f t="shared" ref="W213" si="184">(1.96*V213)</f>
        <v>947.41430201524031</v>
      </c>
      <c r="Y213" s="18">
        <f t="shared" ref="Y213" si="185">T213+I213</f>
        <v>2477.5908269571664</v>
      </c>
      <c r="Z213" s="50">
        <f t="shared" ref="Z213" si="186">U213+J213</f>
        <v>233651.04635126641</v>
      </c>
      <c r="AA213">
        <f t="shared" ref="AA213" si="187">SQRT(Z213)</f>
        <v>483.37464388532669</v>
      </c>
      <c r="AB213" s="9">
        <f t="shared" ref="AB213" si="188">(1.96*AA213)</f>
        <v>947.41430201524031</v>
      </c>
      <c r="AC213" s="19">
        <f t="shared" si="131"/>
        <v>0.19509865738362434</v>
      </c>
    </row>
    <row r="214" spans="1:29" x14ac:dyDescent="0.25">
      <c r="A214" s="13" t="str">
        <f>'rockfish release'!A213</f>
        <v>SE</v>
      </c>
      <c r="B214" s="13">
        <f>'rockfish release'!B213</f>
        <v>1999</v>
      </c>
      <c r="C214" s="13" t="str">
        <f>'rockfish release'!C213</f>
        <v>NSEI</v>
      </c>
      <c r="D214">
        <f>'rockfish release'!D213</f>
        <v>6691</v>
      </c>
      <c r="E214">
        <f>[1]logbook_release_forR!F380</f>
        <v>1645</v>
      </c>
      <c r="F214" t="str">
        <f>[1]logbook_release_forR!G380</f>
        <v>NA</v>
      </c>
      <c r="G214" s="37">
        <v>0.30371494999999998</v>
      </c>
      <c r="H214" s="37">
        <v>1.6418268E-2</v>
      </c>
      <c r="I214" s="18">
        <f>E214*G214</f>
        <v>499.61109274999995</v>
      </c>
      <c r="J214" s="8">
        <f>(E214^2)*H214</f>
        <v>44428.243664699999</v>
      </c>
      <c r="K214">
        <f t="shared" si="173"/>
        <v>210.78008365284421</v>
      </c>
      <c r="L214" s="9">
        <f t="shared" si="174"/>
        <v>413.12896395957466</v>
      </c>
      <c r="N214" s="2">
        <f>'rockfish release'!O213</f>
        <v>9629.9384940119708</v>
      </c>
      <c r="O214">
        <f>'rockfish release'!P213</f>
        <v>20762404.05734273</v>
      </c>
      <c r="P214" s="37">
        <v>0.12447847099999999</v>
      </c>
      <c r="Q214" s="37">
        <v>4.2601679999999999E-3</v>
      </c>
      <c r="T214" s="18">
        <f t="shared" ref="T214:T232" si="189">N214*P214</f>
        <v>1198.7200195586527</v>
      </c>
      <c r="U214" s="51">
        <f>(N214^2)*Q214+(P214^2)*O214-(Q214*O214)</f>
        <v>628329.55948715284</v>
      </c>
      <c r="V214">
        <f t="shared" si="175"/>
        <v>792.67241625223267</v>
      </c>
      <c r="W214" s="9">
        <f t="shared" si="176"/>
        <v>1553.6379358543759</v>
      </c>
      <c r="Y214" s="18">
        <f t="shared" si="171"/>
        <v>1698.3311123086526</v>
      </c>
      <c r="Z214" s="50">
        <f t="shared" si="172"/>
        <v>672757.8031518528</v>
      </c>
      <c r="AA214">
        <f t="shared" si="177"/>
        <v>820.21814363732096</v>
      </c>
      <c r="AB214" s="9">
        <f t="shared" si="178"/>
        <v>1607.627561529149</v>
      </c>
      <c r="AC214" s="19">
        <f t="shared" si="131"/>
        <v>0.48295537760145296</v>
      </c>
    </row>
    <row r="215" spans="1:29" x14ac:dyDescent="0.25">
      <c r="A215" s="13" t="str">
        <f>'rockfish release'!A214</f>
        <v>SE</v>
      </c>
      <c r="B215" s="13">
        <f>'rockfish release'!B214</f>
        <v>2000</v>
      </c>
      <c r="C215" s="13" t="str">
        <f>'rockfish release'!C214</f>
        <v>NSEI</v>
      </c>
      <c r="D215">
        <f>'rockfish release'!D214</f>
        <v>7565</v>
      </c>
      <c r="E215">
        <f>[1]logbook_release_forR!F381</f>
        <v>2164</v>
      </c>
      <c r="F215" t="str">
        <f>[1]logbook_release_forR!G381</f>
        <v>NA</v>
      </c>
      <c r="G215" s="37">
        <v>0.30371494999999998</v>
      </c>
      <c r="H215" s="37">
        <v>1.6418268E-2</v>
      </c>
      <c r="I215" s="18">
        <f t="shared" ref="I215:I220" si="190">E215*G215</f>
        <v>657.23915179999995</v>
      </c>
      <c r="J215" s="8">
        <f t="shared" ref="J215:J219" si="191">(E215^2)*H215</f>
        <v>76885.041544128006</v>
      </c>
      <c r="K215">
        <f t="shared" si="173"/>
        <v>277.28152037979021</v>
      </c>
      <c r="L215" s="9">
        <f t="shared" si="174"/>
        <v>543.4717799443888</v>
      </c>
      <c r="N215" s="2">
        <f>'rockfish release'!O214</f>
        <v>10887.832118846294</v>
      </c>
      <c r="O215">
        <f>'rockfish release'!P214</f>
        <v>26540765.423181478</v>
      </c>
      <c r="P215" s="37">
        <v>0.12447847099999999</v>
      </c>
      <c r="Q215" s="37">
        <v>4.2601679999999999E-3</v>
      </c>
      <c r="T215" s="18">
        <f t="shared" si="189"/>
        <v>1355.300694658677</v>
      </c>
      <c r="U215" s="51">
        <f t="shared" ref="U215:U233" si="192">(N215^2)*Q215+(P215^2)*O215-(Q215*O215)</f>
        <v>803199.25384082843</v>
      </c>
      <c r="V215">
        <f t="shared" si="175"/>
        <v>896.21384381230598</v>
      </c>
      <c r="W215" s="9">
        <f t="shared" si="176"/>
        <v>1756.5791338721197</v>
      </c>
      <c r="Y215" s="18">
        <f t="shared" si="171"/>
        <v>2012.5398464586769</v>
      </c>
      <c r="Z215" s="50">
        <f t="shared" si="172"/>
        <v>880084.29538495641</v>
      </c>
      <c r="AA215">
        <f t="shared" si="177"/>
        <v>938.12808047992917</v>
      </c>
      <c r="AB215" s="9">
        <f t="shared" si="178"/>
        <v>1838.7310377406611</v>
      </c>
      <c r="AC215" s="19">
        <f t="shared" si="131"/>
        <v>0.46614136963831365</v>
      </c>
    </row>
    <row r="216" spans="1:29" x14ac:dyDescent="0.25">
      <c r="A216" s="13" t="str">
        <f>'rockfish release'!A215</f>
        <v>SE</v>
      </c>
      <c r="B216" s="13">
        <f>'rockfish release'!B215</f>
        <v>2001</v>
      </c>
      <c r="C216" s="13" t="str">
        <f>'rockfish release'!C215</f>
        <v>NSEI</v>
      </c>
      <c r="D216">
        <f>'rockfish release'!D215</f>
        <v>5344</v>
      </c>
      <c r="E216">
        <f>[1]logbook_release_forR!F382</f>
        <v>1327</v>
      </c>
      <c r="F216" t="str">
        <f>[1]logbook_release_forR!G382</f>
        <v>NA</v>
      </c>
      <c r="G216" s="37">
        <v>0.30371494999999998</v>
      </c>
      <c r="H216" s="37">
        <v>1.6418268E-2</v>
      </c>
      <c r="I216" s="18">
        <f t="shared" si="190"/>
        <v>403.02973864999996</v>
      </c>
      <c r="J216" s="8">
        <f t="shared" si="191"/>
        <v>28911.404250971998</v>
      </c>
      <c r="K216">
        <f t="shared" si="173"/>
        <v>170.03353860627615</v>
      </c>
      <c r="L216" s="9">
        <f t="shared" si="174"/>
        <v>333.26573566830126</v>
      </c>
      <c r="N216" s="2">
        <f>'rockfish release'!O215</f>
        <v>7691.2855047078119</v>
      </c>
      <c r="O216">
        <f>'rockfish release'!P215</f>
        <v>13244283.78424483</v>
      </c>
      <c r="P216" s="37">
        <v>0.12447847099999999</v>
      </c>
      <c r="Q216" s="37">
        <v>4.2601679999999999E-3</v>
      </c>
      <c r="T216" s="18">
        <f t="shared" si="189"/>
        <v>957.39945965049174</v>
      </c>
      <c r="U216" s="51">
        <f t="shared" si="192"/>
        <v>400809.79894687847</v>
      </c>
      <c r="V216">
        <f t="shared" si="175"/>
        <v>633.09541061903019</v>
      </c>
      <c r="W216" s="9">
        <f t="shared" si="176"/>
        <v>1240.8670048132992</v>
      </c>
      <c r="Y216" s="18">
        <f t="shared" si="171"/>
        <v>1360.4291983004916</v>
      </c>
      <c r="Z216" s="50">
        <f t="shared" si="172"/>
        <v>429721.20319785044</v>
      </c>
      <c r="AA216">
        <f t="shared" si="177"/>
        <v>655.53123739288765</v>
      </c>
      <c r="AB216" s="9">
        <f t="shared" si="178"/>
        <v>1284.8412252900598</v>
      </c>
      <c r="AC216" s="19">
        <f t="shared" ref="AC216:AC279" si="193">AA216/Y216</f>
        <v>0.48185619524471124</v>
      </c>
    </row>
    <row r="217" spans="1:29" x14ac:dyDescent="0.25">
      <c r="A217" s="13" t="str">
        <f>'rockfish release'!A216</f>
        <v>SE</v>
      </c>
      <c r="B217" s="13">
        <f>'rockfish release'!B216</f>
        <v>2002</v>
      </c>
      <c r="C217" s="13" t="str">
        <f>'rockfish release'!C216</f>
        <v>NSEI</v>
      </c>
      <c r="D217">
        <f>'rockfish release'!D216</f>
        <v>5038</v>
      </c>
      <c r="E217">
        <f>[1]logbook_release_forR!F383</f>
        <v>1129</v>
      </c>
      <c r="F217" t="str">
        <f>[1]logbook_release_forR!G383</f>
        <v>NA</v>
      </c>
      <c r="G217" s="37">
        <v>0.30371494999999998</v>
      </c>
      <c r="H217" s="37">
        <v>1.6418268E-2</v>
      </c>
      <c r="I217" s="18">
        <f t="shared" si="190"/>
        <v>342.89417854999999</v>
      </c>
      <c r="J217" s="8">
        <f t="shared" si="191"/>
        <v>20927.397541787999</v>
      </c>
      <c r="K217">
        <f t="shared" si="173"/>
        <v>144.66304829426207</v>
      </c>
      <c r="L217" s="9">
        <f t="shared" si="174"/>
        <v>283.53957465675364</v>
      </c>
      <c r="N217" s="2">
        <f>'rockfish release'!O216</f>
        <v>7250.8788122600981</v>
      </c>
      <c r="O217">
        <f>'rockfish release'!P216</f>
        <v>11770960.576621769</v>
      </c>
      <c r="P217" s="37">
        <v>0.12447847099999999</v>
      </c>
      <c r="Q217" s="37">
        <v>4.2601679999999999E-3</v>
      </c>
      <c r="T217" s="18">
        <f t="shared" si="189"/>
        <v>902.57830795643304</v>
      </c>
      <c r="U217" s="51">
        <f t="shared" si="192"/>
        <v>356222.83688452491</v>
      </c>
      <c r="V217">
        <f t="shared" si="175"/>
        <v>596.84406412774592</v>
      </c>
      <c r="W217" s="9">
        <f t="shared" si="176"/>
        <v>1169.8143656903819</v>
      </c>
      <c r="Y217" s="18">
        <f t="shared" si="171"/>
        <v>1245.4724865064331</v>
      </c>
      <c r="Z217" s="50">
        <f t="shared" si="172"/>
        <v>377150.23442631291</v>
      </c>
      <c r="AA217">
        <f t="shared" si="177"/>
        <v>614.12558522366817</v>
      </c>
      <c r="AB217" s="9">
        <f t="shared" si="178"/>
        <v>1203.6861470383897</v>
      </c>
      <c r="AC217" s="19">
        <f t="shared" si="193"/>
        <v>0.49308643256046431</v>
      </c>
    </row>
    <row r="218" spans="1:29" x14ac:dyDescent="0.25">
      <c r="A218" s="13" t="str">
        <f>'rockfish release'!A217</f>
        <v>SE</v>
      </c>
      <c r="B218" s="13">
        <f>'rockfish release'!B217</f>
        <v>2003</v>
      </c>
      <c r="C218" s="13" t="str">
        <f>'rockfish release'!C217</f>
        <v>NSEI</v>
      </c>
      <c r="D218">
        <f>'rockfish release'!D217</f>
        <v>6124</v>
      </c>
      <c r="E218">
        <f>[1]logbook_release_forR!F384</f>
        <v>1422</v>
      </c>
      <c r="F218" t="str">
        <f>[1]logbook_release_forR!G384</f>
        <v>NA</v>
      </c>
      <c r="G218" s="37">
        <v>0.30371494999999998</v>
      </c>
      <c r="H218" s="37">
        <v>1.6418268E-2</v>
      </c>
      <c r="I218" s="18">
        <f t="shared" si="190"/>
        <v>431.88265889999997</v>
      </c>
      <c r="J218" s="8">
        <f t="shared" si="191"/>
        <v>33199.117030512003</v>
      </c>
      <c r="K218">
        <f t="shared" si="173"/>
        <v>182.20624860446472</v>
      </c>
      <c r="L218" s="9">
        <f t="shared" si="174"/>
        <v>357.12424726475086</v>
      </c>
      <c r="N218" s="2">
        <f>'rockfish release'!O217</f>
        <v>8813.8907991823817</v>
      </c>
      <c r="O218">
        <f>'rockfish release'!P217</f>
        <v>17392657.422730677</v>
      </c>
      <c r="P218" s="37">
        <v>0.12447847099999999</v>
      </c>
      <c r="Q218" s="37">
        <v>4.2601679999999999E-3</v>
      </c>
      <c r="T218" s="18">
        <f t="shared" si="189"/>
        <v>1097.1396502431908</v>
      </c>
      <c r="U218" s="51">
        <f t="shared" si="192"/>
        <v>526351.41607652465</v>
      </c>
      <c r="V218">
        <f t="shared" si="175"/>
        <v>725.50080363602956</v>
      </c>
      <c r="W218" s="9">
        <f t="shared" si="176"/>
        <v>1421.9815751266178</v>
      </c>
      <c r="Y218" s="18">
        <f t="shared" si="171"/>
        <v>1529.0223091431908</v>
      </c>
      <c r="Z218" s="50">
        <f t="shared" si="172"/>
        <v>559550.53310703661</v>
      </c>
      <c r="AA218">
        <f t="shared" si="177"/>
        <v>748.03110437136013</v>
      </c>
      <c r="AB218" s="9">
        <f t="shared" si="178"/>
        <v>1466.1409645678659</v>
      </c>
      <c r="AC218" s="19">
        <f t="shared" si="193"/>
        <v>0.48922183796685731</v>
      </c>
    </row>
    <row r="219" spans="1:29" x14ac:dyDescent="0.25">
      <c r="A219" s="13" t="str">
        <f>'rockfish release'!A218</f>
        <v>SE</v>
      </c>
      <c r="B219" s="13">
        <f>'rockfish release'!B218</f>
        <v>2004</v>
      </c>
      <c r="C219" s="13" t="str">
        <f>'rockfish release'!C218</f>
        <v>NSEI</v>
      </c>
      <c r="D219">
        <f>'rockfish release'!D218</f>
        <v>4849</v>
      </c>
      <c r="E219">
        <f>[1]logbook_release_forR!F385</f>
        <v>1124</v>
      </c>
      <c r="F219" t="str">
        <f>[1]logbook_release_forR!G385</f>
        <v>NA</v>
      </c>
      <c r="G219" s="37">
        <v>0.30371494999999998</v>
      </c>
      <c r="H219" s="37">
        <v>1.6418268E-2</v>
      </c>
      <c r="I219" s="18">
        <f t="shared" si="190"/>
        <v>341.37560379999996</v>
      </c>
      <c r="J219" s="8">
        <f t="shared" si="191"/>
        <v>20742.445752767999</v>
      </c>
      <c r="K219">
        <f t="shared" si="173"/>
        <v>144.02237934698897</v>
      </c>
      <c r="L219" s="9">
        <f t="shared" si="174"/>
        <v>282.28386352009835</v>
      </c>
      <c r="N219" s="2">
        <f>'rockfish release'!O218</f>
        <v>6978.8629139835666</v>
      </c>
      <c r="O219">
        <f>'rockfish release'!P218</f>
        <v>10904354.126461556</v>
      </c>
      <c r="P219" s="37">
        <v>0.12447847099999999</v>
      </c>
      <c r="Q219" s="37">
        <v>4.2601679999999999E-3</v>
      </c>
      <c r="T219" s="18">
        <f t="shared" si="189"/>
        <v>868.71818485127881</v>
      </c>
      <c r="U219" s="51">
        <f t="shared" si="192"/>
        <v>329996.85421055212</v>
      </c>
      <c r="V219">
        <f t="shared" si="175"/>
        <v>574.45352658901152</v>
      </c>
      <c r="W219" s="9">
        <f t="shared" si="176"/>
        <v>1125.9289121144625</v>
      </c>
      <c r="Y219" s="18">
        <f t="shared" si="171"/>
        <v>1210.0937886512788</v>
      </c>
      <c r="Z219" s="50">
        <f t="shared" si="172"/>
        <v>350739.29996332014</v>
      </c>
      <c r="AA219">
        <f t="shared" si="177"/>
        <v>592.23247121659927</v>
      </c>
      <c r="AB219" s="9">
        <f t="shared" si="178"/>
        <v>1160.7756435845345</v>
      </c>
      <c r="AC219" s="19">
        <f t="shared" si="193"/>
        <v>0.48941038849284352</v>
      </c>
    </row>
    <row r="220" spans="1:29" x14ac:dyDescent="0.25">
      <c r="A220" s="13" t="str">
        <f>'rockfish release'!A219</f>
        <v>SE</v>
      </c>
      <c r="B220" s="13">
        <f>'rockfish release'!B219</f>
        <v>2005</v>
      </c>
      <c r="C220" s="13" t="str">
        <f>'rockfish release'!C219</f>
        <v>NSEI</v>
      </c>
      <c r="D220">
        <f>'rockfish release'!D219</f>
        <v>6055</v>
      </c>
      <c r="E220">
        <f>[1]logbook_release_forR!F386</f>
        <v>1305</v>
      </c>
      <c r="F220" t="str">
        <f>[1]logbook_release_forR!G386</f>
        <v>NA</v>
      </c>
      <c r="G220" s="37">
        <v>0.30371494999999998</v>
      </c>
      <c r="H220" s="37">
        <v>1.6418268E-2</v>
      </c>
      <c r="I220" s="18">
        <f t="shared" si="190"/>
        <v>396.34800974999996</v>
      </c>
      <c r="J220" s="8">
        <f>(E220^2)*H220</f>
        <v>27960.720860699999</v>
      </c>
      <c r="K220">
        <f t="shared" si="173"/>
        <v>167.21459523827457</v>
      </c>
      <c r="L220" s="9">
        <f t="shared" si="174"/>
        <v>327.74060666701814</v>
      </c>
      <c r="N220" s="2">
        <f>'rockfish release'!O219</f>
        <v>8714.5834077480922</v>
      </c>
      <c r="O220">
        <f>'rockfish release'!P219</f>
        <v>17002934.186671898</v>
      </c>
      <c r="P220" s="37">
        <v>0.12447847099999999</v>
      </c>
      <c r="Q220" s="37">
        <v>4.2601679999999999E-3</v>
      </c>
      <c r="T220" s="18">
        <f t="shared" si="189"/>
        <v>1084.778017998452</v>
      </c>
      <c r="U220" s="51">
        <f t="shared" si="192"/>
        <v>514557.27949395857</v>
      </c>
      <c r="V220">
        <f t="shared" si="175"/>
        <v>717.3264804076025</v>
      </c>
      <c r="W220" s="9">
        <f t="shared" si="176"/>
        <v>1405.9599015989008</v>
      </c>
      <c r="Y220" s="18">
        <f t="shared" si="171"/>
        <v>1481.1260277484521</v>
      </c>
      <c r="Z220" s="50">
        <f t="shared" si="172"/>
        <v>542518.00035465858</v>
      </c>
      <c r="AA220">
        <f t="shared" si="177"/>
        <v>736.55821246840947</v>
      </c>
      <c r="AB220" s="9">
        <f t="shared" si="178"/>
        <v>1443.6540964380824</v>
      </c>
      <c r="AC220" s="19">
        <f t="shared" si="193"/>
        <v>0.4972961103033855</v>
      </c>
    </row>
    <row r="221" spans="1:29" x14ac:dyDescent="0.25">
      <c r="A221" s="13" t="str">
        <f>'rockfish release'!A220</f>
        <v>SE</v>
      </c>
      <c r="B221" s="13">
        <f>'rockfish release'!B220</f>
        <v>2006</v>
      </c>
      <c r="C221" s="13" t="str">
        <f>'rockfish release'!C220</f>
        <v>NSEI</v>
      </c>
      <c r="D221">
        <f>'rockfish release'!D220</f>
        <v>4774</v>
      </c>
      <c r="E221">
        <f>[1]logbook_release_forR!F387</f>
        <v>1141</v>
      </c>
      <c r="F221">
        <f>[1]logbook_release_forR!G387</f>
        <v>122</v>
      </c>
      <c r="G221" s="13"/>
      <c r="H221" s="13"/>
      <c r="I221" s="18">
        <f t="shared" si="179"/>
        <v>122</v>
      </c>
      <c r="J221" s="8">
        <f t="shared" ref="J221:J234" si="194">(E221^2)*H221</f>
        <v>0</v>
      </c>
      <c r="K221">
        <f t="shared" si="173"/>
        <v>0</v>
      </c>
      <c r="L221" s="9">
        <f t="shared" si="174"/>
        <v>0</v>
      </c>
      <c r="N221" s="2">
        <f>'rockfish release'!O220</f>
        <v>6870.9200972071667</v>
      </c>
      <c r="O221">
        <f>'rockfish release'!P220</f>
        <v>10569645.174434936</v>
      </c>
      <c r="P221" s="13">
        <f>IF([3]species_comp_Region1_forR!$D164&gt;49,[3]species_comp_Region1_forR!$J164,[3]species_comp_Region1_forR!$L164)</f>
        <v>0.15263157899999999</v>
      </c>
      <c r="Q221" s="13">
        <f>IF([3]species_comp_Region1_forR!$D164&gt;49,[3]species_comp_Region1_forR!$K164,[3]species_comp_Region1_forR!$M164)</f>
        <v>6.8431299999999998E-4</v>
      </c>
      <c r="T221" s="18">
        <f t="shared" si="189"/>
        <v>1048.7193836195634</v>
      </c>
      <c r="U221" s="51">
        <f t="shared" si="192"/>
        <v>271307.82868853363</v>
      </c>
      <c r="V221">
        <f t="shared" si="175"/>
        <v>520.87218075890132</v>
      </c>
      <c r="W221" s="9">
        <f t="shared" si="176"/>
        <v>1020.9094742874465</v>
      </c>
      <c r="Y221" s="18">
        <f t="shared" si="171"/>
        <v>1170.7193836195634</v>
      </c>
      <c r="Z221" s="50">
        <f t="shared" si="172"/>
        <v>271307.82868853363</v>
      </c>
      <c r="AA221">
        <f t="shared" si="177"/>
        <v>520.87218075890132</v>
      </c>
      <c r="AB221" s="9">
        <f t="shared" si="178"/>
        <v>1020.9094742874465</v>
      </c>
      <c r="AC221" s="19">
        <f t="shared" si="193"/>
        <v>0.44491633780633105</v>
      </c>
    </row>
    <row r="222" spans="1:29" x14ac:dyDescent="0.25">
      <c r="A222" s="13" t="str">
        <f>'rockfish release'!A221</f>
        <v>SE</v>
      </c>
      <c r="B222" s="13">
        <f>'rockfish release'!B221</f>
        <v>2007</v>
      </c>
      <c r="C222" s="13" t="str">
        <f>'rockfish release'!C221</f>
        <v>NSEI</v>
      </c>
      <c r="D222">
        <f>'rockfish release'!D221</f>
        <v>2342</v>
      </c>
      <c r="E222">
        <f>[1]logbook_release_forR!F388</f>
        <v>452</v>
      </c>
      <c r="F222">
        <f>[1]logbook_release_forR!G388</f>
        <v>100</v>
      </c>
      <c r="G222" s="13"/>
      <c r="H222" s="13"/>
      <c r="I222" s="18">
        <f t="shared" si="179"/>
        <v>100</v>
      </c>
      <c r="J222" s="8">
        <f t="shared" si="194"/>
        <v>0</v>
      </c>
      <c r="K222">
        <f t="shared" si="173"/>
        <v>0</v>
      </c>
      <c r="L222" s="9">
        <f t="shared" si="174"/>
        <v>0</v>
      </c>
      <c r="N222" s="2">
        <f>'rockfish release'!O221</f>
        <v>3370.694358537743</v>
      </c>
      <c r="O222">
        <f>'rockfish release'!P221</f>
        <v>2543720.326085058</v>
      </c>
      <c r="P222" s="13">
        <f>IF([3]species_comp_Region1_forR!$D165&gt;49,[3]species_comp_Region1_forR!$J165,[3]species_comp_Region1_forR!$L165)</f>
        <v>0.23444976100000001</v>
      </c>
      <c r="Q222" s="13">
        <f>IF([3]species_comp_Region1_forR!$D165&gt;49,[3]species_comp_Region1_forR!$K165,[3]species_comp_Region1_forR!$M165)</f>
        <v>8.6289899999999998E-4</v>
      </c>
      <c r="T222" s="18">
        <f t="shared" si="189"/>
        <v>790.25848676322221</v>
      </c>
      <c r="U222" s="51">
        <f t="shared" si="192"/>
        <v>147428.81040249261</v>
      </c>
      <c r="V222">
        <f t="shared" si="175"/>
        <v>383.96459524608855</v>
      </c>
      <c r="W222" s="9">
        <f t="shared" si="176"/>
        <v>752.5706066823335</v>
      </c>
      <c r="Y222" s="18">
        <f t="shared" si="171"/>
        <v>890.25848676322221</v>
      </c>
      <c r="Z222" s="50">
        <f t="shared" si="172"/>
        <v>147428.81040249261</v>
      </c>
      <c r="AA222">
        <f t="shared" si="177"/>
        <v>383.96459524608855</v>
      </c>
      <c r="AB222" s="9">
        <f t="shared" si="178"/>
        <v>752.5706066823335</v>
      </c>
      <c r="AC222" s="19">
        <f t="shared" si="193"/>
        <v>0.43129563037595592</v>
      </c>
    </row>
    <row r="223" spans="1:29" x14ac:dyDescent="0.25">
      <c r="A223" s="13" t="str">
        <f>'rockfish release'!A222</f>
        <v>SE</v>
      </c>
      <c r="B223" s="13">
        <f>'rockfish release'!B222</f>
        <v>2008</v>
      </c>
      <c r="C223" s="13" t="str">
        <f>'rockfish release'!C222</f>
        <v>NSEI</v>
      </c>
      <c r="D223">
        <f>'rockfish release'!D222</f>
        <v>2770</v>
      </c>
      <c r="E223">
        <f>[1]logbook_release_forR!F389</f>
        <v>734</v>
      </c>
      <c r="F223">
        <f>[1]logbook_release_forR!G389</f>
        <v>108</v>
      </c>
      <c r="G223" s="13"/>
      <c r="H223" s="13"/>
      <c r="I223" s="18">
        <f t="shared" si="179"/>
        <v>108</v>
      </c>
      <c r="J223" s="8">
        <f t="shared" si="194"/>
        <v>0</v>
      </c>
      <c r="K223">
        <f t="shared" si="173"/>
        <v>0</v>
      </c>
      <c r="L223" s="9">
        <f t="shared" si="174"/>
        <v>0</v>
      </c>
      <c r="N223" s="2">
        <f>'rockfish release'!O222</f>
        <v>3986.6880329417372</v>
      </c>
      <c r="O223">
        <f>'rockfish release'!P222</f>
        <v>3558402.8792199991</v>
      </c>
      <c r="P223" s="13">
        <f>IF([3]species_comp_Region1_forR!$D166&gt;49,[3]species_comp_Region1_forR!$J166,[3]species_comp_Region1_forR!$L166)</f>
        <v>0.20930232600000001</v>
      </c>
      <c r="Q223" s="13">
        <f>IF([3]species_comp_Region1_forR!$D166&gt;49,[3]species_comp_Region1_forR!$K166,[3]species_comp_Region1_forR!$M166)</f>
        <v>9.6780599999999998E-4</v>
      </c>
      <c r="T223" s="18">
        <f t="shared" si="189"/>
        <v>834.42307833107031</v>
      </c>
      <c r="U223" s="51">
        <f t="shared" si="192"/>
        <v>167822.76148489659</v>
      </c>
      <c r="V223">
        <f t="shared" si="175"/>
        <v>409.66176473390408</v>
      </c>
      <c r="W223" s="9">
        <f t="shared" si="176"/>
        <v>802.93705887845204</v>
      </c>
      <c r="Y223" s="18">
        <f t="shared" si="171"/>
        <v>942.42307833107031</v>
      </c>
      <c r="Z223" s="50">
        <f t="shared" si="172"/>
        <v>167822.76148489659</v>
      </c>
      <c r="AA223">
        <f t="shared" si="177"/>
        <v>409.66176473390408</v>
      </c>
      <c r="AB223" s="9">
        <f t="shared" si="178"/>
        <v>802.93705887845204</v>
      </c>
      <c r="AC223" s="19">
        <f t="shared" si="193"/>
        <v>0.43468986928818731</v>
      </c>
    </row>
    <row r="224" spans="1:29" x14ac:dyDescent="0.25">
      <c r="A224" s="13" t="str">
        <f>'rockfish release'!A223</f>
        <v>SE</v>
      </c>
      <c r="B224" s="13">
        <f>'rockfish release'!B223</f>
        <v>2009</v>
      </c>
      <c r="C224" s="13" t="str">
        <f>'rockfish release'!C223</f>
        <v>NSEI</v>
      </c>
      <c r="D224">
        <f>'rockfish release'!D223</f>
        <v>1738</v>
      </c>
      <c r="E224">
        <f>[1]logbook_release_forR!F390</f>
        <v>306</v>
      </c>
      <c r="F224">
        <f>[1]logbook_release_forR!G390</f>
        <v>93</v>
      </c>
      <c r="G224" s="13"/>
      <c r="H224" s="13"/>
      <c r="I224" s="18">
        <f t="shared" si="179"/>
        <v>93</v>
      </c>
      <c r="J224" s="8">
        <f t="shared" si="194"/>
        <v>0</v>
      </c>
      <c r="K224">
        <f t="shared" si="173"/>
        <v>0</v>
      </c>
      <c r="L224" s="9">
        <f t="shared" si="174"/>
        <v>0</v>
      </c>
      <c r="N224" s="2">
        <f>'rockfish release'!O223</f>
        <v>2501.3948740984615</v>
      </c>
      <c r="O224">
        <f>'rockfish release'!P223</f>
        <v>1400861.2528116638</v>
      </c>
      <c r="P224" s="13">
        <f>IF([3]species_comp_Region1_forR!$D167&gt;49,[3]species_comp_Region1_forR!$J167,[3]species_comp_Region1_forR!$L167)</f>
        <v>0.21719457</v>
      </c>
      <c r="Q224" s="13">
        <f>IF([3]species_comp_Region1_forR!$D167&gt;49,[3]species_comp_Region1_forR!$K167,[3]species_comp_Region1_forR!$M167)</f>
        <v>7.7282299999999996E-4</v>
      </c>
      <c r="T224" s="18">
        <f t="shared" si="189"/>
        <v>543.28938408001954</v>
      </c>
      <c r="U224" s="51">
        <f t="shared" si="192"/>
        <v>69836.419437437347</v>
      </c>
      <c r="V224">
        <f t="shared" si="175"/>
        <v>264.2658120859324</v>
      </c>
      <c r="W224" s="9">
        <f t="shared" si="176"/>
        <v>517.9609916884275</v>
      </c>
      <c r="Y224" s="18">
        <f t="shared" si="171"/>
        <v>636.28938408001954</v>
      </c>
      <c r="Z224" s="50">
        <f t="shared" si="172"/>
        <v>69836.419437437347</v>
      </c>
      <c r="AA224">
        <f t="shared" si="177"/>
        <v>264.2658120859324</v>
      </c>
      <c r="AB224" s="9">
        <f t="shared" si="178"/>
        <v>517.9609916884275</v>
      </c>
      <c r="AC224" s="19">
        <f t="shared" si="193"/>
        <v>0.41532330838431591</v>
      </c>
    </row>
    <row r="225" spans="1:29" x14ac:dyDescent="0.25">
      <c r="A225" s="13" t="str">
        <f>'rockfish release'!A224</f>
        <v>SE</v>
      </c>
      <c r="B225" s="13">
        <f>'rockfish release'!B224</f>
        <v>2010</v>
      </c>
      <c r="C225" s="13" t="str">
        <f>'rockfish release'!C224</f>
        <v>NSEI</v>
      </c>
      <c r="D225">
        <f>'rockfish release'!D224</f>
        <v>1607</v>
      </c>
      <c r="E225">
        <f>[1]logbook_release_forR!F391</f>
        <v>533</v>
      </c>
      <c r="F225">
        <f>[1]logbook_release_forR!G391</f>
        <v>122</v>
      </c>
      <c r="G225" s="13"/>
      <c r="H225" s="13"/>
      <c r="I225" s="18">
        <f t="shared" si="179"/>
        <v>122</v>
      </c>
      <c r="J225" s="8">
        <f t="shared" si="194"/>
        <v>0</v>
      </c>
      <c r="K225">
        <f t="shared" si="173"/>
        <v>0</v>
      </c>
      <c r="L225" s="9">
        <f t="shared" si="174"/>
        <v>0</v>
      </c>
      <c r="N225" s="2">
        <f>'rockfish release'!O224</f>
        <v>2312.854754129015</v>
      </c>
      <c r="O225">
        <f>'rockfish release'!P224</f>
        <v>1197642.867369418</v>
      </c>
      <c r="P225" s="13">
        <f>IF([3]species_comp_Region1_forR!$D168&gt;49,[3]species_comp_Region1_forR!$J168,[3]species_comp_Region1_forR!$L168)</f>
        <v>0.16136919299999999</v>
      </c>
      <c r="Q225" s="13">
        <f>IF([3]species_comp_Region1_forR!$D168&gt;49,[3]species_comp_Region1_forR!$K168,[3]species_comp_Region1_forR!$M168)</f>
        <v>3.3168899999999997E-4</v>
      </c>
      <c r="T225" s="18">
        <f t="shared" si="189"/>
        <v>373.22350520001254</v>
      </c>
      <c r="U225" s="51">
        <f t="shared" si="192"/>
        <v>32563.69801220177</v>
      </c>
      <c r="V225">
        <f t="shared" si="175"/>
        <v>180.45414379337973</v>
      </c>
      <c r="W225" s="9">
        <f t="shared" si="176"/>
        <v>353.69012183502429</v>
      </c>
      <c r="Y225" s="18">
        <f t="shared" si="171"/>
        <v>495.22350520001254</v>
      </c>
      <c r="Z225" s="50">
        <f t="shared" si="172"/>
        <v>32563.69801220177</v>
      </c>
      <c r="AA225">
        <f t="shared" si="177"/>
        <v>180.45414379337973</v>
      </c>
      <c r="AB225" s="9">
        <f t="shared" si="178"/>
        <v>353.69012183502429</v>
      </c>
      <c r="AC225" s="19">
        <f t="shared" si="193"/>
        <v>0.36438929472965403</v>
      </c>
    </row>
    <row r="226" spans="1:29" x14ac:dyDescent="0.25">
      <c r="A226" s="13" t="str">
        <f>'rockfish release'!A225</f>
        <v>SE</v>
      </c>
      <c r="B226" s="13">
        <f>'rockfish release'!B225</f>
        <v>2011</v>
      </c>
      <c r="C226" s="13" t="str">
        <f>'rockfish release'!C225</f>
        <v>NSEI</v>
      </c>
      <c r="D226">
        <f>'rockfish release'!D225</f>
        <v>1442</v>
      </c>
      <c r="E226">
        <f>[1]logbook_release_forR!F392</f>
        <v>429</v>
      </c>
      <c r="F226">
        <f>[1]logbook_release_forR!G392</f>
        <v>51</v>
      </c>
      <c r="G226" s="13"/>
      <c r="H226" s="13"/>
      <c r="I226" s="18">
        <f t="shared" si="179"/>
        <v>51</v>
      </c>
      <c r="J226" s="8">
        <f t="shared" si="194"/>
        <v>0</v>
      </c>
      <c r="K226">
        <f t="shared" si="173"/>
        <v>0</v>
      </c>
      <c r="L226" s="9">
        <f t="shared" si="174"/>
        <v>0</v>
      </c>
      <c r="N226" s="2">
        <f>'rockfish release'!O225</f>
        <v>1731.915900131406</v>
      </c>
      <c r="O226">
        <f>'rockfish release'!P225</f>
        <v>874226.18574345601</v>
      </c>
      <c r="P226" s="13">
        <f>IF([3]species_comp_Region1_forR!$D169&gt;49,[3]species_comp_Region1_forR!$J169,[3]species_comp_Region1_forR!$L169)</f>
        <v>0.18390804599999999</v>
      </c>
      <c r="Q226" s="13">
        <f>IF([3]species_comp_Region1_forR!$D169&gt;49,[3]species_comp_Region1_forR!$K169,[3]species_comp_Region1_forR!$M169)</f>
        <v>4.3252399999999999E-4</v>
      </c>
      <c r="T226" s="18">
        <f t="shared" si="189"/>
        <v>318.51326902949802</v>
      </c>
      <c r="U226" s="51">
        <f t="shared" si="192"/>
        <v>30487.472202079411</v>
      </c>
      <c r="V226">
        <f t="shared" si="175"/>
        <v>174.6066213007955</v>
      </c>
      <c r="W226" s="9">
        <f t="shared" si="176"/>
        <v>342.22897774955919</v>
      </c>
      <c r="Y226" s="18">
        <f t="shared" si="171"/>
        <v>369.51326902949802</v>
      </c>
      <c r="Z226" s="50">
        <f t="shared" si="172"/>
        <v>30487.472202079411</v>
      </c>
      <c r="AA226">
        <f t="shared" si="177"/>
        <v>174.6066213007955</v>
      </c>
      <c r="AB226" s="9">
        <f t="shared" si="178"/>
        <v>342.22897774955919</v>
      </c>
      <c r="AC226" s="19">
        <f t="shared" si="193"/>
        <v>0.47253139720635245</v>
      </c>
    </row>
    <row r="227" spans="1:29" x14ac:dyDescent="0.25">
      <c r="A227" s="13" t="str">
        <f>'rockfish release'!A226</f>
        <v>SE</v>
      </c>
      <c r="B227" s="13">
        <f>'rockfish release'!B226</f>
        <v>2012</v>
      </c>
      <c r="C227" s="13" t="str">
        <f>'rockfish release'!C226</f>
        <v>NSEI</v>
      </c>
      <c r="D227">
        <f>'rockfish release'!D226</f>
        <v>1202</v>
      </c>
      <c r="E227">
        <f>[1]logbook_release_forR!F393</f>
        <v>549</v>
      </c>
      <c r="F227">
        <f>[1]logbook_release_forR!G393</f>
        <v>159</v>
      </c>
      <c r="G227" s="13"/>
      <c r="H227" s="13"/>
      <c r="I227" s="18">
        <f t="shared" si="179"/>
        <v>159</v>
      </c>
      <c r="J227" s="8">
        <f t="shared" si="194"/>
        <v>0</v>
      </c>
      <c r="K227">
        <f t="shared" si="173"/>
        <v>0</v>
      </c>
      <c r="L227" s="9">
        <f t="shared" si="174"/>
        <v>0</v>
      </c>
      <c r="N227" s="2">
        <f>'rockfish release'!O226</f>
        <v>2392.910119047619</v>
      </c>
      <c r="O227">
        <f>'rockfish release'!P226</f>
        <v>3409167.6191169489</v>
      </c>
      <c r="P227" s="13">
        <f>IF([3]species_comp_Region1_forR!$D170&gt;49,[3]species_comp_Region1_forR!$J170,[3]species_comp_Region1_forR!$L170)</f>
        <v>6.8093385000000006E-2</v>
      </c>
      <c r="Q227" s="13">
        <f>IF([3]species_comp_Region1_forR!$D170&gt;49,[3]species_comp_Region1_forR!$K170,[3]species_comp_Region1_forR!$M170)</f>
        <v>1.2369700000000001E-4</v>
      </c>
      <c r="T227" s="18">
        <f t="shared" si="189"/>
        <v>162.94135000670536</v>
      </c>
      <c r="U227" s="51">
        <f t="shared" si="192"/>
        <v>16093.906002588905</v>
      </c>
      <c r="V227">
        <f t="shared" si="175"/>
        <v>126.86175941783601</v>
      </c>
      <c r="W227" s="9">
        <f t="shared" si="176"/>
        <v>248.64904845895859</v>
      </c>
      <c r="Y227" s="18">
        <f t="shared" si="171"/>
        <v>321.94135000670536</v>
      </c>
      <c r="Z227" s="50">
        <f t="shared" si="172"/>
        <v>16093.906002588905</v>
      </c>
      <c r="AA227">
        <f t="shared" si="177"/>
        <v>126.86175941783601</v>
      </c>
      <c r="AB227" s="9">
        <f t="shared" si="178"/>
        <v>248.64904845895859</v>
      </c>
      <c r="AC227" s="19">
        <f t="shared" si="193"/>
        <v>0.3940523931305927</v>
      </c>
    </row>
    <row r="228" spans="1:29" x14ac:dyDescent="0.25">
      <c r="A228" s="13" t="str">
        <f>'rockfish release'!A227</f>
        <v>SE</v>
      </c>
      <c r="B228" s="13">
        <f>'rockfish release'!B227</f>
        <v>2013</v>
      </c>
      <c r="C228" s="13" t="str">
        <f>'rockfish release'!C227</f>
        <v>NSEI</v>
      </c>
      <c r="D228">
        <f>'rockfish release'!D227</f>
        <v>940</v>
      </c>
      <c r="E228">
        <f>[1]logbook_release_forR!F394</f>
        <v>281</v>
      </c>
      <c r="F228">
        <f>[1]logbook_release_forR!G394</f>
        <v>101</v>
      </c>
      <c r="G228" s="13"/>
      <c r="H228" s="13"/>
      <c r="I228" s="18">
        <f t="shared" si="179"/>
        <v>101</v>
      </c>
      <c r="J228" s="8">
        <f t="shared" si="194"/>
        <v>0</v>
      </c>
      <c r="K228">
        <f t="shared" si="173"/>
        <v>0</v>
      </c>
      <c r="L228" s="9">
        <f t="shared" si="174"/>
        <v>0</v>
      </c>
      <c r="N228" s="2">
        <f>'rockfish release'!O227</f>
        <v>1650.4613250086713</v>
      </c>
      <c r="O228">
        <f>'rockfish release'!P227</f>
        <v>967135.27460771427</v>
      </c>
      <c r="P228" s="13">
        <f>IF([3]species_comp_Region1_forR!$D171&gt;49,[3]species_comp_Region1_forR!$J171,[3]species_comp_Region1_forR!$L171)</f>
        <v>8.0366225999999999E-2</v>
      </c>
      <c r="Q228" s="13">
        <f>IF([3]species_comp_Region1_forR!$D171&gt;49,[3]species_comp_Region1_forR!$K171,[3]species_comp_Region1_forR!$M171)</f>
        <v>7.5300000000000001E-5</v>
      </c>
      <c r="T228" s="18">
        <f t="shared" si="189"/>
        <v>132.64134784990634</v>
      </c>
      <c r="U228" s="51">
        <f t="shared" si="192"/>
        <v>6378.7594988981409</v>
      </c>
      <c r="V228">
        <f t="shared" si="175"/>
        <v>79.867136538742528</v>
      </c>
      <c r="W228" s="9">
        <f t="shared" si="176"/>
        <v>156.53958761593535</v>
      </c>
      <c r="Y228" s="18">
        <f t="shared" si="171"/>
        <v>233.64134784990634</v>
      </c>
      <c r="Z228" s="50">
        <f t="shared" si="172"/>
        <v>6378.7594988981409</v>
      </c>
      <c r="AA228">
        <f t="shared" si="177"/>
        <v>79.867136538742528</v>
      </c>
      <c r="AB228" s="9">
        <f t="shared" si="178"/>
        <v>156.53958761593535</v>
      </c>
      <c r="AC228" s="19">
        <f t="shared" si="193"/>
        <v>0.34183648259917598</v>
      </c>
    </row>
    <row r="229" spans="1:29" x14ac:dyDescent="0.25">
      <c r="A229" s="13" t="str">
        <f>'rockfish release'!A228</f>
        <v>SE</v>
      </c>
      <c r="B229" s="13">
        <f>'rockfish release'!B228</f>
        <v>2014</v>
      </c>
      <c r="C229" s="13" t="str">
        <f>'rockfish release'!C228</f>
        <v>NSEI</v>
      </c>
      <c r="D229">
        <f>'rockfish release'!D228</f>
        <v>1454</v>
      </c>
      <c r="E229">
        <f>[1]logbook_release_forR!F395</f>
        <v>428</v>
      </c>
      <c r="F229">
        <f>[1]logbook_release_forR!G395</f>
        <v>75</v>
      </c>
      <c r="G229" s="13"/>
      <c r="H229" s="13"/>
      <c r="I229" s="18">
        <f t="shared" si="179"/>
        <v>75</v>
      </c>
      <c r="J229" s="8">
        <f t="shared" si="194"/>
        <v>0</v>
      </c>
      <c r="K229">
        <f t="shared" si="173"/>
        <v>0</v>
      </c>
      <c r="L229" s="9">
        <f t="shared" si="174"/>
        <v>0</v>
      </c>
      <c r="N229" s="2">
        <f>'rockfish release'!O228</f>
        <v>1367.7182048605932</v>
      </c>
      <c r="O229">
        <f>'rockfish release'!P228</f>
        <v>1884001.5970322466</v>
      </c>
      <c r="P229" s="13">
        <f>IF([3]species_comp_Region1_forR!$D172&gt;49,[3]species_comp_Region1_forR!$J172,[3]species_comp_Region1_forR!$L172)</f>
        <v>6.5004452000000004E-2</v>
      </c>
      <c r="Q229" s="13">
        <f>IF([3]species_comp_Region1_forR!$D172&gt;49,[3]species_comp_Region1_forR!$K172,[3]species_comp_Region1_forR!$M172)</f>
        <v>5.4200000000000003E-5</v>
      </c>
      <c r="T229" s="18">
        <f t="shared" si="189"/>
        <v>88.907772397386609</v>
      </c>
      <c r="U229" s="51">
        <f t="shared" si="192"/>
        <v>7960.273680372441</v>
      </c>
      <c r="V229">
        <f t="shared" si="175"/>
        <v>89.220365838593381</v>
      </c>
      <c r="W229" s="9">
        <f t="shared" si="176"/>
        <v>174.87191704364301</v>
      </c>
      <c r="Y229" s="18">
        <f t="shared" si="171"/>
        <v>163.90777239738662</v>
      </c>
      <c r="Z229" s="50">
        <f t="shared" si="172"/>
        <v>7960.273680372441</v>
      </c>
      <c r="AA229">
        <f t="shared" si="177"/>
        <v>89.220365838593381</v>
      </c>
      <c r="AB229" s="9">
        <f t="shared" si="178"/>
        <v>174.87191704364301</v>
      </c>
      <c r="AC229" s="19">
        <f t="shared" si="193"/>
        <v>0.54433273379057845</v>
      </c>
    </row>
    <row r="230" spans="1:29" x14ac:dyDescent="0.25">
      <c r="A230" s="13" t="str">
        <f>'rockfish release'!A229</f>
        <v>SE</v>
      </c>
      <c r="B230" s="13">
        <f>'rockfish release'!B229</f>
        <v>2015</v>
      </c>
      <c r="C230" s="13" t="str">
        <f>'rockfish release'!C229</f>
        <v>NSEI</v>
      </c>
      <c r="D230">
        <f>'rockfish release'!D229</f>
        <v>1252</v>
      </c>
      <c r="E230">
        <f>[1]logbook_release_forR!F396</f>
        <v>404</v>
      </c>
      <c r="F230">
        <f>[1]logbook_release_forR!G396</f>
        <v>73</v>
      </c>
      <c r="G230" s="13"/>
      <c r="H230" s="13"/>
      <c r="I230" s="18">
        <f t="shared" si="179"/>
        <v>73</v>
      </c>
      <c r="J230" s="8">
        <f t="shared" si="194"/>
        <v>0</v>
      </c>
      <c r="K230">
        <f t="shared" si="173"/>
        <v>0</v>
      </c>
      <c r="L230" s="9">
        <f t="shared" si="174"/>
        <v>0</v>
      </c>
      <c r="N230" s="2">
        <f>'rockfish release'!O229</f>
        <v>1286.3276064956458</v>
      </c>
      <c r="O230">
        <f>'rockfish release'!P229</f>
        <v>807027.48868769652</v>
      </c>
      <c r="P230" s="13">
        <f>IF([3]species_comp_Region1_forR!$D173&gt;49,[3]species_comp_Region1_forR!$J173,[3]species_comp_Region1_forR!$L173)</f>
        <v>7.3190789000000006E-2</v>
      </c>
      <c r="Q230" s="13">
        <f>IF([3]species_comp_Region1_forR!$D173&gt;49,[3]species_comp_Region1_forR!$K173,[3]species_comp_Region1_forR!$M173)</f>
        <v>5.5800000000000001E-5</v>
      </c>
      <c r="T230" s="18">
        <f t="shared" si="189"/>
        <v>94.147332431897851</v>
      </c>
      <c r="U230" s="51">
        <f t="shared" si="192"/>
        <v>4370.4554768531971</v>
      </c>
      <c r="V230">
        <f t="shared" si="175"/>
        <v>66.109420484929359</v>
      </c>
      <c r="W230" s="9">
        <f t="shared" si="176"/>
        <v>129.57446415046155</v>
      </c>
      <c r="Y230" s="18">
        <f t="shared" si="171"/>
        <v>167.14733243189784</v>
      </c>
      <c r="Z230" s="50">
        <f t="shared" si="172"/>
        <v>4370.4554768531971</v>
      </c>
      <c r="AA230">
        <f t="shared" si="177"/>
        <v>66.109420484929359</v>
      </c>
      <c r="AB230" s="9">
        <f t="shared" si="178"/>
        <v>129.57446415046155</v>
      </c>
      <c r="AC230" s="19">
        <f t="shared" si="193"/>
        <v>0.39551585731626826</v>
      </c>
    </row>
    <row r="231" spans="1:29" x14ac:dyDescent="0.25">
      <c r="A231" s="13" t="str">
        <f>'rockfish release'!A230</f>
        <v>SE</v>
      </c>
      <c r="B231" s="13">
        <f>'rockfish release'!B230</f>
        <v>2016</v>
      </c>
      <c r="C231" s="13" t="str">
        <f>'rockfish release'!C230</f>
        <v>NSEI</v>
      </c>
      <c r="D231">
        <f>'rockfish release'!D230</f>
        <v>1537</v>
      </c>
      <c r="E231">
        <f>[1]logbook_release_forR!F397</f>
        <v>554</v>
      </c>
      <c r="F231">
        <f>[1]logbook_release_forR!G397</f>
        <v>73</v>
      </c>
      <c r="G231" s="13"/>
      <c r="H231" s="13"/>
      <c r="I231" s="18">
        <f t="shared" si="179"/>
        <v>73</v>
      </c>
      <c r="J231" s="8">
        <f t="shared" si="194"/>
        <v>0</v>
      </c>
      <c r="K231">
        <f t="shared" si="173"/>
        <v>0</v>
      </c>
      <c r="L231" s="9">
        <f t="shared" si="174"/>
        <v>0</v>
      </c>
      <c r="N231" s="2">
        <f>'rockfish release'!O230</f>
        <v>1900.1187857457103</v>
      </c>
      <c r="O231">
        <f>'rockfish release'!P230</f>
        <v>2125067.1913722819</v>
      </c>
      <c r="P231" s="13">
        <f>IF([3]species_comp_Region1_forR!$D174&gt;49,[3]species_comp_Region1_forR!$J174,[3]species_comp_Region1_forR!$L174)</f>
        <v>6.4073226999999996E-2</v>
      </c>
      <c r="Q231" s="13">
        <f>IF([3]species_comp_Region1_forR!$D174&gt;49,[3]species_comp_Region1_forR!$K174,[3]species_comp_Region1_forR!$M174)</f>
        <v>4.5800000000000002E-5</v>
      </c>
      <c r="T231" s="18">
        <f t="shared" si="189"/>
        <v>121.74674228604925</v>
      </c>
      <c r="U231" s="51">
        <f t="shared" si="192"/>
        <v>8792.2355814234743</v>
      </c>
      <c r="V231">
        <f t="shared" si="175"/>
        <v>93.766921573780351</v>
      </c>
      <c r="W231" s="9">
        <f t="shared" si="176"/>
        <v>183.78316628460948</v>
      </c>
      <c r="Y231" s="18">
        <f t="shared" si="171"/>
        <v>194.74674228604925</v>
      </c>
      <c r="Z231" s="50">
        <f t="shared" si="172"/>
        <v>8792.2355814234743</v>
      </c>
      <c r="AA231">
        <f t="shared" si="177"/>
        <v>93.766921573780351</v>
      </c>
      <c r="AB231" s="9">
        <f t="shared" si="178"/>
        <v>183.78316628460948</v>
      </c>
      <c r="AC231" s="19">
        <f t="shared" si="193"/>
        <v>0.481481335569932</v>
      </c>
    </row>
    <row r="232" spans="1:29" x14ac:dyDescent="0.25">
      <c r="A232" s="13" t="str">
        <f>'rockfish release'!A231</f>
        <v>SE</v>
      </c>
      <c r="B232" s="13">
        <f>'rockfish release'!B231</f>
        <v>2017</v>
      </c>
      <c r="C232" s="13" t="str">
        <f>'rockfish release'!C231</f>
        <v>NSEI</v>
      </c>
      <c r="D232">
        <f>'rockfish release'!D231</f>
        <v>1943</v>
      </c>
      <c r="E232">
        <f>[1]logbook_release_forR!F398</f>
        <v>752</v>
      </c>
      <c r="F232">
        <f>[1]logbook_release_forR!G398</f>
        <v>90</v>
      </c>
      <c r="G232" s="13"/>
      <c r="H232" s="13"/>
      <c r="I232" s="18">
        <f t="shared" si="179"/>
        <v>90</v>
      </c>
      <c r="J232" s="8">
        <f t="shared" si="194"/>
        <v>0</v>
      </c>
      <c r="K232">
        <f t="shared" si="173"/>
        <v>0</v>
      </c>
      <c r="L232" s="9">
        <f t="shared" si="174"/>
        <v>0</v>
      </c>
      <c r="N232" s="2">
        <f>'rockfish release'!O231</f>
        <v>3475.217154627042</v>
      </c>
      <c r="O232">
        <f>'rockfish release'!P231</f>
        <v>5155138.9606057033</v>
      </c>
      <c r="P232" s="13">
        <f>IF([3]species_comp_Region1_forR!$D175&gt;49,[3]species_comp_Region1_forR!$J175,[3]species_comp_Region1_forR!$L175)</f>
        <v>7.7260755E-2</v>
      </c>
      <c r="Q232" s="13">
        <f>IF([3]species_comp_Region1_forR!$D175&gt;49,[3]species_comp_Region1_forR!$K175,[3]species_comp_Region1_forR!$M175)</f>
        <v>6.2600000000000004E-5</v>
      </c>
      <c r="T232" s="18">
        <f t="shared" si="189"/>
        <v>268.49790115543703</v>
      </c>
      <c r="U232" s="51">
        <f t="shared" si="192"/>
        <v>31205.497470142316</v>
      </c>
      <c r="V232">
        <f t="shared" si="175"/>
        <v>176.65077828909307</v>
      </c>
      <c r="W232" s="9">
        <f t="shared" si="176"/>
        <v>346.23552544662243</v>
      </c>
      <c r="Y232" s="18">
        <f t="shared" si="171"/>
        <v>358.49790115543703</v>
      </c>
      <c r="Z232" s="50">
        <f t="shared" si="172"/>
        <v>31205.497470142316</v>
      </c>
      <c r="AA232">
        <f t="shared" si="177"/>
        <v>176.65077828909307</v>
      </c>
      <c r="AB232" s="9">
        <f t="shared" si="178"/>
        <v>346.23552544662243</v>
      </c>
      <c r="AC232" s="19">
        <f t="shared" si="193"/>
        <v>0.49275261506343121</v>
      </c>
    </row>
    <row r="233" spans="1:29" x14ac:dyDescent="0.25">
      <c r="A233" s="13" t="str">
        <f>'rockfish release'!A232</f>
        <v>SE</v>
      </c>
      <c r="B233" s="13">
        <f>'rockfish release'!B232</f>
        <v>2018</v>
      </c>
      <c r="C233" s="13" t="str">
        <f>'rockfish release'!C232</f>
        <v>NSEI</v>
      </c>
      <c r="D233">
        <f>'rockfish release'!D232</f>
        <v>3774</v>
      </c>
      <c r="E233">
        <f>[1]logbook_release_forR!F399</f>
        <v>2103</v>
      </c>
      <c r="F233">
        <f>[1]logbook_release_forR!G399</f>
        <v>260</v>
      </c>
      <c r="G233" s="13"/>
      <c r="H233" s="13"/>
      <c r="I233" s="18">
        <f t="shared" ref="I233:I255" si="195">F233</f>
        <v>260</v>
      </c>
      <c r="J233" s="8">
        <f t="shared" si="194"/>
        <v>0</v>
      </c>
      <c r="K233">
        <f t="shared" si="173"/>
        <v>0</v>
      </c>
      <c r="L233" s="9">
        <f t="shared" si="174"/>
        <v>0</v>
      </c>
      <c r="N233" s="2">
        <f>'rockfish release'!O232</f>
        <v>8251.0551415797327</v>
      </c>
      <c r="O233">
        <f>'rockfish release'!P232</f>
        <v>44703940.975887701</v>
      </c>
      <c r="P233" s="13">
        <f>IF([3]species_comp_Region1_forR!$D176&gt;49,[3]species_comp_Region1_forR!$J176,[3]species_comp_Region1_forR!$L176)</f>
        <v>8.1145585000000006E-2</v>
      </c>
      <c r="Q233" s="13">
        <f>IF([3]species_comp_Region1_forR!$D176&gt;49,[3]species_comp_Region1_forR!$K176,[3]species_comp_Region1_forR!$M176)</f>
        <v>5.94E-5</v>
      </c>
      <c r="T233" s="18">
        <f>N233*P233</f>
        <v>669.53669633074526</v>
      </c>
      <c r="U233" s="51">
        <f t="shared" si="192"/>
        <v>295746.36902491655</v>
      </c>
      <c r="V233">
        <f t="shared" si="175"/>
        <v>543.82567889436461</v>
      </c>
      <c r="W233" s="9">
        <f t="shared" si="176"/>
        <v>1065.8983306329546</v>
      </c>
      <c r="Y233" s="18">
        <f t="shared" si="171"/>
        <v>929.53669633074526</v>
      </c>
      <c r="Z233" s="50">
        <f t="shared" si="172"/>
        <v>295746.36902491655</v>
      </c>
      <c r="AA233">
        <f t="shared" si="177"/>
        <v>543.82567889436461</v>
      </c>
      <c r="AB233" s="9">
        <f t="shared" si="178"/>
        <v>1065.8983306329546</v>
      </c>
      <c r="AC233" s="19">
        <f t="shared" si="193"/>
        <v>0.58505025249789822</v>
      </c>
    </row>
    <row r="234" spans="1:29" x14ac:dyDescent="0.25">
      <c r="A234" s="13" t="str">
        <f>'rockfish release'!A233</f>
        <v>SE</v>
      </c>
      <c r="B234" s="13">
        <f>'rockfish release'!B233</f>
        <v>2019</v>
      </c>
      <c r="C234" s="13" t="str">
        <f>'rockfish release'!C233</f>
        <v>NSEI</v>
      </c>
      <c r="D234">
        <f>'rockfish release'!D233</f>
        <v>5817</v>
      </c>
      <c r="E234">
        <f>[1]logbook_release_forR!F400</f>
        <v>2821</v>
      </c>
      <c r="F234">
        <f>[1]logbook_release_forR!G400</f>
        <v>325</v>
      </c>
      <c r="G234" s="13"/>
      <c r="H234" s="13"/>
      <c r="I234" s="18">
        <f t="shared" si="179"/>
        <v>325</v>
      </c>
      <c r="J234" s="8">
        <f t="shared" si="194"/>
        <v>0</v>
      </c>
      <c r="L234" s="9"/>
      <c r="N234" s="2">
        <f>'rockfish release'!O233</f>
        <v>13496.763593776141</v>
      </c>
      <c r="O234">
        <f>'rockfish release'!P233</f>
        <v>92145960.902456507</v>
      </c>
      <c r="P234">
        <v>6.2632696390658174E-2</v>
      </c>
      <c r="Q234">
        <v>3.1178885678966438E-5</v>
      </c>
      <c r="T234" s="18">
        <f t="shared" ref="T234" si="196">N234*P234</f>
        <v>845.33869642546949</v>
      </c>
      <c r="U234" s="51">
        <f t="shared" ref="U234" si="197">(N234^2)*Q234+(P234^2)*O234-(Q234*O234)</f>
        <v>364281.83122232935</v>
      </c>
      <c r="V234">
        <f t="shared" ref="V234" si="198">SQRT(U234)</f>
        <v>603.55764531843136</v>
      </c>
      <c r="W234" s="9">
        <f t="shared" ref="W234" si="199">(1.96*V234)</f>
        <v>1182.9729848241254</v>
      </c>
      <c r="Y234" s="18">
        <f t="shared" ref="Y234" si="200">T234+I234</f>
        <v>1170.3386964254696</v>
      </c>
      <c r="Z234" s="50">
        <f t="shared" ref="Z234" si="201">U234+J234</f>
        <v>364281.83122232935</v>
      </c>
      <c r="AA234">
        <f t="shared" ref="AA234" si="202">SQRT(Z234)</f>
        <v>603.55764531843136</v>
      </c>
      <c r="AB234" s="9">
        <f t="shared" ref="AB234" si="203">(1.96*AA234)</f>
        <v>1182.9729848241254</v>
      </c>
      <c r="AC234" s="19">
        <f t="shared" si="193"/>
        <v>0.51571194489412286</v>
      </c>
    </row>
    <row r="235" spans="1:29" x14ac:dyDescent="0.25">
      <c r="A235" s="13" t="str">
        <f>'rockfish release'!A234</f>
        <v>SE</v>
      </c>
      <c r="B235" s="13">
        <f>'rockfish release'!B234</f>
        <v>1999</v>
      </c>
      <c r="C235" s="13" t="str">
        <f>'rockfish release'!C234</f>
        <v>NSEO</v>
      </c>
      <c r="D235">
        <f>'rockfish release'!D234</f>
        <v>1134</v>
      </c>
      <c r="E235">
        <f>[1]logbook_release_forR!F401</f>
        <v>236</v>
      </c>
      <c r="F235" t="str">
        <f>[1]logbook_release_forR!G401</f>
        <v>NA</v>
      </c>
      <c r="G235" s="37">
        <v>0.43998231500000001</v>
      </c>
      <c r="H235" s="37">
        <v>8.6081189999999991E-3</v>
      </c>
      <c r="I235" s="18">
        <f>E235*G235</f>
        <v>103.83582634</v>
      </c>
      <c r="J235" s="8">
        <f>(E235^2)*H235</f>
        <v>479.43779582399998</v>
      </c>
      <c r="K235">
        <f t="shared" si="173"/>
        <v>21.896068044833985</v>
      </c>
      <c r="L235" s="9">
        <f t="shared" si="174"/>
        <v>42.916293367874609</v>
      </c>
      <c r="N235" s="2">
        <f>'rockfish release'!O234</f>
        <v>722.83789538781252</v>
      </c>
      <c r="O235">
        <f>'rockfish release'!P234</f>
        <v>286195.98709423444</v>
      </c>
      <c r="P235" s="37">
        <v>0.19025525099999999</v>
      </c>
      <c r="Q235" s="37">
        <v>1.3070167000000001E-2</v>
      </c>
      <c r="T235" s="18">
        <f t="shared" ref="T235:T253" si="204">N235*P235</f>
        <v>137.52370521931999</v>
      </c>
      <c r="U235" s="51">
        <f>(N235^2)*Q235+(P235^2)*O235-(Q235*O235)</f>
        <v>13447.916102446612</v>
      </c>
      <c r="V235">
        <f t="shared" si="175"/>
        <v>115.96515037909714</v>
      </c>
      <c r="W235" s="9">
        <f t="shared" si="176"/>
        <v>227.29169474303038</v>
      </c>
      <c r="Y235" s="18">
        <f t="shared" si="171"/>
        <v>241.35953155931998</v>
      </c>
      <c r="Z235" s="50">
        <f t="shared" si="172"/>
        <v>13927.353898270612</v>
      </c>
      <c r="AA235">
        <f t="shared" si="177"/>
        <v>118.01421057766989</v>
      </c>
      <c r="AB235" s="9">
        <f t="shared" si="178"/>
        <v>231.30785273223296</v>
      </c>
      <c r="AC235" s="19">
        <f t="shared" si="193"/>
        <v>0.48895608064546242</v>
      </c>
    </row>
    <row r="236" spans="1:29" x14ac:dyDescent="0.25">
      <c r="A236" s="13" t="str">
        <f>'rockfish release'!A235</f>
        <v>SE</v>
      </c>
      <c r="B236" s="13">
        <f>'rockfish release'!B235</f>
        <v>2000</v>
      </c>
      <c r="C236" s="13" t="str">
        <f>'rockfish release'!C235</f>
        <v>NSEO</v>
      </c>
      <c r="D236">
        <f>'rockfish release'!D235</f>
        <v>2094</v>
      </c>
      <c r="E236">
        <f>[1]logbook_release_forR!F402</f>
        <v>464</v>
      </c>
      <c r="F236" t="str">
        <f>[1]logbook_release_forR!G402</f>
        <v>NA</v>
      </c>
      <c r="G236" s="37">
        <v>0.43998231500000001</v>
      </c>
      <c r="H236" s="37">
        <v>8.6081189999999991E-3</v>
      </c>
      <c r="I236" s="18">
        <f t="shared" ref="I236:I241" si="205">E236*G236</f>
        <v>204.15179416000001</v>
      </c>
      <c r="J236" s="8">
        <f t="shared" ref="J236:J241" si="206">(E236^2)*H236</f>
        <v>1853.2935882239999</v>
      </c>
      <c r="K236">
        <f t="shared" si="173"/>
        <v>43.049896494927836</v>
      </c>
      <c r="L236" s="9">
        <f t="shared" si="174"/>
        <v>84.377797130058553</v>
      </c>
      <c r="N236" s="2">
        <f>'rockfish release'!O235</f>
        <v>1334.7641560335796</v>
      </c>
      <c r="O236">
        <f>'rockfish release'!P235</f>
        <v>975867.34481299098</v>
      </c>
      <c r="P236" s="37">
        <v>0.19025525099999999</v>
      </c>
      <c r="Q236" s="37">
        <v>1.3070167000000001E-2</v>
      </c>
      <c r="T236" s="18">
        <f t="shared" si="204"/>
        <v>253.94588953197183</v>
      </c>
      <c r="U236" s="51">
        <f t="shared" ref="U236:U254" si="207">(N236^2)*Q236+(P236^2)*O236-(Q236*O236)</f>
        <v>45854.528965989186</v>
      </c>
      <c r="V236">
        <f t="shared" si="175"/>
        <v>214.13670625558149</v>
      </c>
      <c r="W236" s="9">
        <f t="shared" si="176"/>
        <v>419.70794426093971</v>
      </c>
      <c r="Y236" s="18">
        <f t="shared" si="171"/>
        <v>458.09768369197184</v>
      </c>
      <c r="Z236" s="50">
        <f t="shared" si="172"/>
        <v>47707.822554213184</v>
      </c>
      <c r="AA236">
        <f t="shared" si="177"/>
        <v>218.42120445188738</v>
      </c>
      <c r="AB236" s="9">
        <f t="shared" si="178"/>
        <v>428.10556072569926</v>
      </c>
      <c r="AC236" s="19">
        <f t="shared" si="193"/>
        <v>0.47680049960426202</v>
      </c>
    </row>
    <row r="237" spans="1:29" x14ac:dyDescent="0.25">
      <c r="A237" s="13" t="str">
        <f>'rockfish release'!A236</f>
        <v>SE</v>
      </c>
      <c r="B237" s="13">
        <f>'rockfish release'!B236</f>
        <v>2001</v>
      </c>
      <c r="C237" s="13" t="str">
        <f>'rockfish release'!C236</f>
        <v>NSEO</v>
      </c>
      <c r="D237">
        <f>'rockfish release'!D236</f>
        <v>1662</v>
      </c>
      <c r="E237">
        <f>[1]logbook_release_forR!F403</f>
        <v>370</v>
      </c>
      <c r="F237" t="str">
        <f>[1]logbook_release_forR!G403</f>
        <v>NA</v>
      </c>
      <c r="G237" s="37">
        <v>0.43998231500000001</v>
      </c>
      <c r="H237" s="37">
        <v>8.6081189999999991E-3</v>
      </c>
      <c r="I237" s="18">
        <f t="shared" si="205"/>
        <v>162.79345655</v>
      </c>
      <c r="J237" s="8">
        <f t="shared" si="206"/>
        <v>1178.4514910999999</v>
      </c>
      <c r="K237">
        <f t="shared" si="173"/>
        <v>34.328581256731248</v>
      </c>
      <c r="L237" s="9">
        <f t="shared" si="174"/>
        <v>67.284019263193244</v>
      </c>
      <c r="N237" s="2">
        <f>'rockfish release'!O236</f>
        <v>1059.3973387429842</v>
      </c>
      <c r="O237">
        <f>'rockfish release'!P236</f>
        <v>614751.31977698032</v>
      </c>
      <c r="P237" s="37">
        <v>0.19025525099999999</v>
      </c>
      <c r="Q237" s="37">
        <v>1.3070167000000001E-2</v>
      </c>
      <c r="T237" s="18">
        <f t="shared" si="204"/>
        <v>201.55590659127847</v>
      </c>
      <c r="U237" s="51">
        <f t="shared" si="207"/>
        <v>28886.233717550622</v>
      </c>
      <c r="V237">
        <f t="shared" si="175"/>
        <v>169.95950611116351</v>
      </c>
      <c r="W237" s="9">
        <f t="shared" si="176"/>
        <v>333.12063197788046</v>
      </c>
      <c r="Y237" s="18">
        <f t="shared" si="171"/>
        <v>364.34936314127845</v>
      </c>
      <c r="Z237" s="50">
        <f t="shared" si="172"/>
        <v>30064.685208650622</v>
      </c>
      <c r="AA237">
        <f t="shared" si="177"/>
        <v>173.39171032275627</v>
      </c>
      <c r="AB237" s="9">
        <f t="shared" si="178"/>
        <v>339.84775223260226</v>
      </c>
      <c r="AC237" s="19">
        <f t="shared" si="193"/>
        <v>0.47589409468933996</v>
      </c>
    </row>
    <row r="238" spans="1:29" x14ac:dyDescent="0.25">
      <c r="A238" s="13" t="str">
        <f>'rockfish release'!A237</f>
        <v>SE</v>
      </c>
      <c r="B238" s="13">
        <f>'rockfish release'!B237</f>
        <v>2002</v>
      </c>
      <c r="C238" s="13" t="str">
        <f>'rockfish release'!C237</f>
        <v>NSEO</v>
      </c>
      <c r="D238">
        <f>'rockfish release'!D237</f>
        <v>2182</v>
      </c>
      <c r="E238">
        <f>[1]logbook_release_forR!F404</f>
        <v>380</v>
      </c>
      <c r="F238" t="str">
        <f>[1]logbook_release_forR!G404</f>
        <v>NA</v>
      </c>
      <c r="G238" s="37">
        <v>0.43998231500000001</v>
      </c>
      <c r="H238" s="37">
        <v>8.6081189999999991E-3</v>
      </c>
      <c r="I238" s="18">
        <f t="shared" si="205"/>
        <v>167.19327970000001</v>
      </c>
      <c r="J238" s="8">
        <f t="shared" si="206"/>
        <v>1243.0123835999998</v>
      </c>
      <c r="K238">
        <f t="shared" si="173"/>
        <v>35.256380750156417</v>
      </c>
      <c r="L238" s="9">
        <f t="shared" si="174"/>
        <v>69.102506270306577</v>
      </c>
      <c r="N238" s="2">
        <f>'rockfish release'!O237</f>
        <v>1390.8573965927749</v>
      </c>
      <c r="O238">
        <f>'rockfish release'!P237</f>
        <v>1059612.135141521</v>
      </c>
      <c r="P238" s="37">
        <v>0.19025525099999999</v>
      </c>
      <c r="Q238" s="37">
        <v>1.3070167000000001E-2</v>
      </c>
      <c r="T238" s="18">
        <f t="shared" si="204"/>
        <v>264.61792309396492</v>
      </c>
      <c r="U238" s="51">
        <f t="shared" si="207"/>
        <v>49789.569865022611</v>
      </c>
      <c r="V238">
        <f t="shared" si="175"/>
        <v>223.13576554425919</v>
      </c>
      <c r="W238" s="9">
        <f t="shared" si="176"/>
        <v>437.346100466748</v>
      </c>
      <c r="Y238" s="18">
        <f t="shared" si="171"/>
        <v>431.81120279396492</v>
      </c>
      <c r="Z238" s="50">
        <f t="shared" si="172"/>
        <v>51032.58224862261</v>
      </c>
      <c r="AA238">
        <f t="shared" si="177"/>
        <v>225.90392260565687</v>
      </c>
      <c r="AB238" s="9">
        <f t="shared" si="178"/>
        <v>442.77168830708746</v>
      </c>
      <c r="AC238" s="19">
        <f t="shared" si="193"/>
        <v>0.52315438122953239</v>
      </c>
    </row>
    <row r="239" spans="1:29" x14ac:dyDescent="0.25">
      <c r="A239" s="13" t="str">
        <f>'rockfish release'!A238</f>
        <v>SE</v>
      </c>
      <c r="B239" s="13">
        <f>'rockfish release'!B238</f>
        <v>2003</v>
      </c>
      <c r="C239" s="13" t="str">
        <f>'rockfish release'!C238</f>
        <v>NSEO</v>
      </c>
      <c r="D239">
        <f>'rockfish release'!D238</f>
        <v>2025</v>
      </c>
      <c r="E239">
        <f>[1]logbook_release_forR!F405</f>
        <v>402</v>
      </c>
      <c r="F239" t="str">
        <f>[1]logbook_release_forR!G405</f>
        <v>NA</v>
      </c>
      <c r="G239" s="37">
        <v>0.43998231500000001</v>
      </c>
      <c r="H239" s="37">
        <v>8.6081189999999991E-3</v>
      </c>
      <c r="I239" s="18">
        <f t="shared" si="205"/>
        <v>176.87289063</v>
      </c>
      <c r="J239" s="8">
        <f t="shared" si="206"/>
        <v>1391.1064628759998</v>
      </c>
      <c r="K239">
        <f t="shared" si="173"/>
        <v>37.297539635691784</v>
      </c>
      <c r="L239" s="9">
        <f t="shared" si="174"/>
        <v>73.103177685955899</v>
      </c>
      <c r="N239" s="2">
        <f>'rockfish release'!O238</f>
        <v>1290.781956049665</v>
      </c>
      <c r="O239">
        <f>'rockfish release'!P238</f>
        <v>912614.75476477819</v>
      </c>
      <c r="P239" s="37">
        <v>0.19025525099999999</v>
      </c>
      <c r="Q239" s="37">
        <v>1.3070167000000001E-2</v>
      </c>
      <c r="T239" s="18">
        <f t="shared" si="204"/>
        <v>245.57804503449998</v>
      </c>
      <c r="U239" s="51">
        <f t="shared" si="207"/>
        <v>42882.385530760876</v>
      </c>
      <c r="V239">
        <f t="shared" si="175"/>
        <v>207.08062567695916</v>
      </c>
      <c r="W239" s="9">
        <f t="shared" si="176"/>
        <v>405.87802632683992</v>
      </c>
      <c r="Y239" s="18">
        <f t="shared" si="171"/>
        <v>422.45093566449998</v>
      </c>
      <c r="Z239" s="50">
        <f t="shared" si="172"/>
        <v>44273.491993636875</v>
      </c>
      <c r="AA239">
        <f t="shared" si="177"/>
        <v>210.41267070601256</v>
      </c>
      <c r="AB239" s="9">
        <f t="shared" si="178"/>
        <v>412.4088345837846</v>
      </c>
      <c r="AC239" s="19">
        <f t="shared" si="193"/>
        <v>0.49807599638770139</v>
      </c>
    </row>
    <row r="240" spans="1:29" x14ac:dyDescent="0.25">
      <c r="A240" s="13" t="str">
        <f>'rockfish release'!A239</f>
        <v>SE</v>
      </c>
      <c r="B240" s="13">
        <f>'rockfish release'!B239</f>
        <v>2004</v>
      </c>
      <c r="C240" s="13" t="str">
        <f>'rockfish release'!C239</f>
        <v>NSEO</v>
      </c>
      <c r="D240">
        <f>'rockfish release'!D239</f>
        <v>2356</v>
      </c>
      <c r="E240">
        <f>[1]logbook_release_forR!F406</f>
        <v>428</v>
      </c>
      <c r="F240" t="str">
        <f>[1]logbook_release_forR!G406</f>
        <v>NA</v>
      </c>
      <c r="G240" s="37">
        <v>0.43998231500000001</v>
      </c>
      <c r="H240" s="37">
        <v>8.6081189999999991E-3</v>
      </c>
      <c r="I240" s="18">
        <f t="shared" si="205"/>
        <v>188.31243082</v>
      </c>
      <c r="J240" s="8">
        <f t="shared" si="206"/>
        <v>1576.8696708959999</v>
      </c>
      <c r="K240">
        <f t="shared" si="173"/>
        <v>39.709818318597229</v>
      </c>
      <c r="L240" s="9">
        <f t="shared" si="174"/>
        <v>77.831243904450574</v>
      </c>
      <c r="N240" s="2">
        <f>'rockfish release'!O239</f>
        <v>1501.7690313348203</v>
      </c>
      <c r="O240">
        <f>'rockfish release'!P239</f>
        <v>1235344.2642046092</v>
      </c>
      <c r="P240" s="37">
        <v>0.19025525099999999</v>
      </c>
      <c r="Q240" s="37">
        <v>1.3070167000000001E-2</v>
      </c>
      <c r="T240" s="18">
        <f t="shared" si="204"/>
        <v>285.71944400063308</v>
      </c>
      <c r="U240" s="51">
        <f t="shared" si="207"/>
        <v>58046.956532595272</v>
      </c>
      <c r="V240">
        <f t="shared" si="175"/>
        <v>240.92936004687198</v>
      </c>
      <c r="W240" s="9">
        <f t="shared" si="176"/>
        <v>472.22154569186904</v>
      </c>
      <c r="Y240" s="18">
        <f t="shared" si="171"/>
        <v>474.03187482063311</v>
      </c>
      <c r="Z240" s="50">
        <f t="shared" si="172"/>
        <v>59623.82620349127</v>
      </c>
      <c r="AA240">
        <f t="shared" si="177"/>
        <v>244.17990540478812</v>
      </c>
      <c r="AB240" s="9">
        <f t="shared" si="178"/>
        <v>478.59261459338472</v>
      </c>
      <c r="AC240" s="19">
        <f t="shared" si="193"/>
        <v>0.51511284024345894</v>
      </c>
    </row>
    <row r="241" spans="1:29" x14ac:dyDescent="0.25">
      <c r="A241" s="13" t="str">
        <f>'rockfish release'!A240</f>
        <v>SE</v>
      </c>
      <c r="B241" s="13">
        <f>'rockfish release'!B240</f>
        <v>2005</v>
      </c>
      <c r="C241" s="13" t="str">
        <f>'rockfish release'!C240</f>
        <v>NSEO</v>
      </c>
      <c r="D241">
        <f>'rockfish release'!D240</f>
        <v>2502</v>
      </c>
      <c r="E241">
        <f>[1]logbook_release_forR!F407</f>
        <v>474</v>
      </c>
      <c r="F241" t="str">
        <f>[1]logbook_release_forR!G407</f>
        <v>NA</v>
      </c>
      <c r="G241" s="37">
        <v>0.43998231500000001</v>
      </c>
      <c r="H241" s="37">
        <v>8.6081189999999991E-3</v>
      </c>
      <c r="I241" s="18">
        <f t="shared" si="205"/>
        <v>208.55161731000001</v>
      </c>
      <c r="J241" s="8">
        <f t="shared" si="206"/>
        <v>1934.0377444439998</v>
      </c>
      <c r="K241">
        <f t="shared" si="173"/>
        <v>43.977695988353005</v>
      </c>
      <c r="L241" s="9">
        <f t="shared" si="174"/>
        <v>86.196284137171887</v>
      </c>
      <c r="N241" s="2">
        <f>'rockfish release'!O240</f>
        <v>1594.8328168080307</v>
      </c>
      <c r="O241">
        <f>'rockfish release'!P240</f>
        <v>1393195.4312541455</v>
      </c>
      <c r="P241" s="37">
        <v>0.19025525099999999</v>
      </c>
      <c r="Q241" s="37">
        <v>1.3070167000000001E-2</v>
      </c>
      <c r="T241" s="18">
        <f t="shared" si="204"/>
        <v>303.42531786484886</v>
      </c>
      <c r="U241" s="51">
        <f t="shared" si="207"/>
        <v>65464.143868826141</v>
      </c>
      <c r="V241">
        <f t="shared" si="175"/>
        <v>255.85961750308729</v>
      </c>
      <c r="W241" s="9">
        <f t="shared" si="176"/>
        <v>501.4848503060511</v>
      </c>
      <c r="Y241" s="18">
        <f t="shared" si="171"/>
        <v>511.9769351748489</v>
      </c>
      <c r="Z241" s="50">
        <f t="shared" si="172"/>
        <v>67398.181613270135</v>
      </c>
      <c r="AA241">
        <f t="shared" si="177"/>
        <v>259.61159760933282</v>
      </c>
      <c r="AB241" s="9">
        <f t="shared" si="178"/>
        <v>508.83873131429232</v>
      </c>
      <c r="AC241" s="19">
        <f t="shared" si="193"/>
        <v>0.5070767446206752</v>
      </c>
    </row>
    <row r="242" spans="1:29" x14ac:dyDescent="0.25">
      <c r="A242" s="13" t="str">
        <f>'rockfish release'!A241</f>
        <v>SE</v>
      </c>
      <c r="B242" s="13">
        <f>'rockfish release'!B241</f>
        <v>2006</v>
      </c>
      <c r="C242" s="13" t="str">
        <f>'rockfish release'!C241</f>
        <v>NSEO</v>
      </c>
      <c r="D242">
        <f>'rockfish release'!D241</f>
        <v>1591</v>
      </c>
      <c r="E242">
        <f>[1]logbook_release_forR!F408</f>
        <v>183</v>
      </c>
      <c r="F242">
        <f>[1]logbook_release_forR!G408</f>
        <v>126</v>
      </c>
      <c r="G242" s="13"/>
      <c r="H242" s="13"/>
      <c r="I242" s="18">
        <f t="shared" si="195"/>
        <v>126</v>
      </c>
      <c r="J242" s="8">
        <f t="shared" ref="J242:J255" si="208">(E242^2)*H242</f>
        <v>0</v>
      </c>
      <c r="K242">
        <f t="shared" si="173"/>
        <v>0</v>
      </c>
      <c r="L242" s="9">
        <f t="shared" si="174"/>
        <v>0</v>
      </c>
      <c r="N242" s="2">
        <f>'rockfish release'!O241</f>
        <v>1014.1402923827245</v>
      </c>
      <c r="O242">
        <f>'rockfish release'!P241</f>
        <v>563349.34041901969</v>
      </c>
      <c r="P242" s="13">
        <f>IF([3]species_comp_Region1_forR!$D208&gt;49,[3]species_comp_Region1_forR!$J208,[3]species_comp_Region1_forR!$L208)</f>
        <v>0.393939394</v>
      </c>
      <c r="Q242" s="13">
        <f>IF([3]species_comp_Region1_forR!$D208&gt;49,[3]species_comp_Region1_forR!$K208,[3]species_comp_Region1_forR!$M208)</f>
        <v>3.6730949999999999E-3</v>
      </c>
      <c r="T242" s="18">
        <f t="shared" si="204"/>
        <v>399.50981221223333</v>
      </c>
      <c r="U242" s="51">
        <f t="shared" si="207"/>
        <v>89133.66716308867</v>
      </c>
      <c r="V242">
        <f t="shared" si="175"/>
        <v>298.55262042576123</v>
      </c>
      <c r="W242" s="9">
        <f t="shared" si="176"/>
        <v>585.16313603449203</v>
      </c>
      <c r="Y242" s="18">
        <f t="shared" si="171"/>
        <v>525.50981221223333</v>
      </c>
      <c r="Z242" s="50">
        <f t="shared" si="172"/>
        <v>89133.66716308867</v>
      </c>
      <c r="AA242">
        <f t="shared" si="177"/>
        <v>298.55262042576123</v>
      </c>
      <c r="AB242" s="9">
        <f t="shared" si="178"/>
        <v>585.16313603449203</v>
      </c>
      <c r="AC242" s="19">
        <f t="shared" si="193"/>
        <v>0.56811997319126606</v>
      </c>
    </row>
    <row r="243" spans="1:29" x14ac:dyDescent="0.25">
      <c r="A243" s="13" t="str">
        <f>'rockfish release'!A242</f>
        <v>SE</v>
      </c>
      <c r="B243" s="13">
        <f>'rockfish release'!B242</f>
        <v>2007</v>
      </c>
      <c r="C243" s="13" t="str">
        <f>'rockfish release'!C242</f>
        <v>NSEO</v>
      </c>
      <c r="D243">
        <f>'rockfish release'!D242</f>
        <v>1002</v>
      </c>
      <c r="E243">
        <f>[1]logbook_release_forR!F409</f>
        <v>179</v>
      </c>
      <c r="F243">
        <f>[1]logbook_release_forR!G409</f>
        <v>73</v>
      </c>
      <c r="G243" s="13"/>
      <c r="H243" s="13"/>
      <c r="I243" s="18">
        <f t="shared" si="195"/>
        <v>73</v>
      </c>
      <c r="J243" s="8">
        <f t="shared" si="208"/>
        <v>0</v>
      </c>
      <c r="K243">
        <f t="shared" si="173"/>
        <v>0</v>
      </c>
      <c r="L243" s="9">
        <f t="shared" si="174"/>
        <v>0</v>
      </c>
      <c r="N243" s="2">
        <f>'rockfish release'!O242</f>
        <v>638.69803454901944</v>
      </c>
      <c r="O243">
        <f>'rockfish release'!P242</f>
        <v>223446.14887800187</v>
      </c>
      <c r="P243" s="13">
        <f>IF([3]species_comp_Region1_forR!$D209&gt;49,[3]species_comp_Region1_forR!$J209,[3]species_comp_Region1_forR!$L209)</f>
        <v>0.44262295099999999</v>
      </c>
      <c r="Q243" s="13">
        <f>IF([3]species_comp_Region1_forR!$D209&gt;49,[3]species_comp_Region1_forR!$K209,[3]species_comp_Region1_forR!$M209)</f>
        <v>4.1117979999999998E-3</v>
      </c>
      <c r="T243" s="18">
        <f t="shared" si="204"/>
        <v>282.70240884998691</v>
      </c>
      <c r="U243" s="51">
        <f t="shared" si="207"/>
        <v>44535.051033823373</v>
      </c>
      <c r="V243">
        <f t="shared" si="175"/>
        <v>211.03329366197971</v>
      </c>
      <c r="W243" s="9">
        <f t="shared" si="176"/>
        <v>413.62525557748023</v>
      </c>
      <c r="Y243" s="18">
        <f t="shared" si="171"/>
        <v>355.70240884998691</v>
      </c>
      <c r="Z243" s="50">
        <f t="shared" si="172"/>
        <v>44535.051033823373</v>
      </c>
      <c r="AA243">
        <f t="shared" si="177"/>
        <v>211.03329366197971</v>
      </c>
      <c r="AB243" s="9">
        <f t="shared" si="178"/>
        <v>413.62525557748023</v>
      </c>
      <c r="AC243" s="19">
        <f t="shared" si="193"/>
        <v>0.59328609649922381</v>
      </c>
    </row>
    <row r="244" spans="1:29" x14ac:dyDescent="0.25">
      <c r="A244" s="13" t="str">
        <f>'rockfish release'!A243</f>
        <v>SE</v>
      </c>
      <c r="B244" s="13">
        <f>'rockfish release'!B243</f>
        <v>2008</v>
      </c>
      <c r="C244" s="13" t="str">
        <f>'rockfish release'!C243</f>
        <v>NSEO</v>
      </c>
      <c r="D244">
        <f>'rockfish release'!D243</f>
        <v>576</v>
      </c>
      <c r="E244">
        <f>[1]logbook_release_forR!F410</f>
        <v>113</v>
      </c>
      <c r="F244">
        <f>[1]logbook_release_forR!G410</f>
        <v>65</v>
      </c>
      <c r="G244" s="13"/>
      <c r="H244" s="13"/>
      <c r="I244" s="18">
        <f t="shared" si="195"/>
        <v>65</v>
      </c>
      <c r="J244" s="8">
        <f t="shared" si="208"/>
        <v>0</v>
      </c>
      <c r="K244">
        <f t="shared" si="173"/>
        <v>0</v>
      </c>
      <c r="L244" s="9">
        <f t="shared" si="174"/>
        <v>0</v>
      </c>
      <c r="N244" s="2">
        <f>'rockfish release'!O243</f>
        <v>367.15575638746031</v>
      </c>
      <c r="O244">
        <f>'rockfish release'!P243</f>
        <v>73838.420454647538</v>
      </c>
      <c r="P244" s="13">
        <f>IF([3]species_comp_Region1_forR!$D210&gt;49,[3]species_comp_Region1_forR!$J210,[3]species_comp_Region1_forR!$L210)</f>
        <v>0.19801980199999999</v>
      </c>
      <c r="Q244" s="13">
        <f>IF([3]species_comp_Region1_forR!$D210&gt;49,[3]species_comp_Region1_forR!$K210,[3]species_comp_Region1_forR!$M210)</f>
        <v>1.58808E-3</v>
      </c>
      <c r="T244" s="18">
        <f t="shared" si="204"/>
        <v>72.704110183005128</v>
      </c>
      <c r="U244" s="51">
        <f t="shared" si="207"/>
        <v>2992.1576596610689</v>
      </c>
      <c r="V244">
        <f t="shared" si="175"/>
        <v>54.700618457756661</v>
      </c>
      <c r="W244" s="9">
        <f t="shared" si="176"/>
        <v>107.21321217720306</v>
      </c>
      <c r="Y244" s="18">
        <f t="shared" si="171"/>
        <v>137.70411018300513</v>
      </c>
      <c r="Z244" s="50">
        <f t="shared" si="172"/>
        <v>2992.1576596610689</v>
      </c>
      <c r="AA244">
        <f t="shared" si="177"/>
        <v>54.700618457756661</v>
      </c>
      <c r="AB244" s="9">
        <f t="shared" si="178"/>
        <v>107.21321217720306</v>
      </c>
      <c r="AC244" s="19">
        <f t="shared" si="193"/>
        <v>0.39723301203617656</v>
      </c>
    </row>
    <row r="245" spans="1:29" x14ac:dyDescent="0.25">
      <c r="A245" s="13" t="str">
        <f>'rockfish release'!A244</f>
        <v>SE</v>
      </c>
      <c r="B245" s="13">
        <f>'rockfish release'!B244</f>
        <v>2009</v>
      </c>
      <c r="C245" s="13" t="str">
        <f>'rockfish release'!C244</f>
        <v>NSEO</v>
      </c>
      <c r="D245">
        <f>'rockfish release'!D244</f>
        <v>406</v>
      </c>
      <c r="E245">
        <f>[1]logbook_release_forR!F411</f>
        <v>46</v>
      </c>
      <c r="F245">
        <f>[1]logbook_release_forR!G411</f>
        <v>25</v>
      </c>
      <c r="G245" s="13"/>
      <c r="H245" s="13"/>
      <c r="I245" s="18">
        <f t="shared" si="195"/>
        <v>25</v>
      </c>
      <c r="J245" s="8">
        <f t="shared" si="208"/>
        <v>0</v>
      </c>
      <c r="K245">
        <f t="shared" si="173"/>
        <v>0</v>
      </c>
      <c r="L245" s="9">
        <f t="shared" si="174"/>
        <v>0</v>
      </c>
      <c r="N245" s="2">
        <f>'rockfish release'!O244</f>
        <v>258.79381439810572</v>
      </c>
      <c r="O245">
        <f>'rockfish release'!P244</f>
        <v>36685.082326817734</v>
      </c>
      <c r="P245" s="13">
        <f>IF([3]species_comp_Region1_forR!$D211&gt;49,[3]species_comp_Region1_forR!$J211,[3]species_comp_Region1_forR!$L211)</f>
        <v>0.23076923099999999</v>
      </c>
      <c r="Q245" s="13">
        <f>IF([3]species_comp_Region1_forR!$D211&gt;49,[3]species_comp_Region1_forR!$K211,[3]species_comp_Region1_forR!$M211)</f>
        <v>2.3053869999999999E-3</v>
      </c>
      <c r="T245" s="18">
        <f t="shared" si="204"/>
        <v>59.721649536207586</v>
      </c>
      <c r="U245" s="51">
        <f t="shared" si="207"/>
        <v>2023.4716680147112</v>
      </c>
      <c r="V245">
        <f t="shared" si="175"/>
        <v>44.983015328173714</v>
      </c>
      <c r="W245" s="9">
        <f t="shared" si="176"/>
        <v>88.166710043220476</v>
      </c>
      <c r="Y245" s="18">
        <f t="shared" si="171"/>
        <v>84.721649536207593</v>
      </c>
      <c r="Z245" s="50">
        <f t="shared" si="172"/>
        <v>2023.4716680147112</v>
      </c>
      <c r="AA245">
        <f t="shared" si="177"/>
        <v>44.983015328173714</v>
      </c>
      <c r="AB245" s="9">
        <f t="shared" si="178"/>
        <v>88.166710043220476</v>
      </c>
      <c r="AC245" s="19">
        <f t="shared" si="193"/>
        <v>0.53095065516812523</v>
      </c>
    </row>
    <row r="246" spans="1:29" x14ac:dyDescent="0.25">
      <c r="A246" s="13" t="str">
        <f>'rockfish release'!A245</f>
        <v>SE</v>
      </c>
      <c r="B246" s="13">
        <f>'rockfish release'!B245</f>
        <v>2010</v>
      </c>
      <c r="C246" s="13" t="str">
        <f>'rockfish release'!C245</f>
        <v>NSEO</v>
      </c>
      <c r="D246">
        <f>'rockfish release'!D245</f>
        <v>591</v>
      </c>
      <c r="E246">
        <f>[1]logbook_release_forR!F412</f>
        <v>210</v>
      </c>
      <c r="F246">
        <f>[1]logbook_release_forR!G412</f>
        <v>117</v>
      </c>
      <c r="I246" s="18">
        <f t="shared" si="195"/>
        <v>117</v>
      </c>
      <c r="J246" s="8">
        <f t="shared" si="208"/>
        <v>0</v>
      </c>
      <c r="K246">
        <f t="shared" si="173"/>
        <v>0</v>
      </c>
      <c r="L246" s="9">
        <f t="shared" si="174"/>
        <v>0</v>
      </c>
      <c r="N246" s="2">
        <f>'rockfish release'!O245</f>
        <v>376.71710421005037</v>
      </c>
      <c r="O246">
        <f>'rockfish release'!P245</f>
        <v>77734.246403657118</v>
      </c>
      <c r="P246" s="13">
        <f>IF([3]species_comp_Region1_forR!$D212&gt;49,[3]species_comp_Region1_forR!$J212,[3]species_comp_Region1_forR!$L212)</f>
        <v>0.27160493800000002</v>
      </c>
      <c r="Q246" s="13">
        <f>IF([3]species_comp_Region1_forR!$D212&gt;49,[3]species_comp_Region1_forR!$K212,[3]species_comp_Region1_forR!$M212)</f>
        <v>1.2287929999999999E-3</v>
      </c>
      <c r="T246" s="18">
        <f t="shared" si="204"/>
        <v>102.31822573251027</v>
      </c>
      <c r="U246" s="51">
        <f t="shared" si="207"/>
        <v>5813.2622765737742</v>
      </c>
      <c r="V246">
        <f t="shared" si="175"/>
        <v>76.244752452701775</v>
      </c>
      <c r="W246" s="9">
        <f t="shared" si="176"/>
        <v>149.43971480729547</v>
      </c>
      <c r="Y246" s="18">
        <f t="shared" si="171"/>
        <v>219.31822573251026</v>
      </c>
      <c r="Z246" s="50">
        <f t="shared" si="172"/>
        <v>5813.2622765737742</v>
      </c>
      <c r="AA246">
        <f t="shared" si="177"/>
        <v>76.244752452701775</v>
      </c>
      <c r="AB246" s="9">
        <f t="shared" si="178"/>
        <v>149.43971480729547</v>
      </c>
      <c r="AC246" s="19">
        <f t="shared" si="193"/>
        <v>0.34764439753262039</v>
      </c>
    </row>
    <row r="247" spans="1:29" x14ac:dyDescent="0.25">
      <c r="A247" s="13" t="str">
        <f>'rockfish release'!A246</f>
        <v>SE</v>
      </c>
      <c r="B247" s="13">
        <f>'rockfish release'!B246</f>
        <v>2011</v>
      </c>
      <c r="C247" s="13" t="str">
        <f>'rockfish release'!C246</f>
        <v>NSEO</v>
      </c>
      <c r="D247">
        <f>'rockfish release'!D246</f>
        <v>681</v>
      </c>
      <c r="E247">
        <f>[1]logbook_release_forR!F413</f>
        <v>192</v>
      </c>
      <c r="F247">
        <f>[1]logbook_release_forR!G413</f>
        <v>73</v>
      </c>
      <c r="G247" s="13"/>
      <c r="H247" s="13"/>
      <c r="I247" s="18">
        <f t="shared" si="195"/>
        <v>73</v>
      </c>
      <c r="J247" s="8">
        <f t="shared" si="208"/>
        <v>0</v>
      </c>
      <c r="K247">
        <f t="shared" si="173"/>
        <v>0</v>
      </c>
      <c r="L247" s="9">
        <f t="shared" si="174"/>
        <v>0</v>
      </c>
      <c r="N247" s="2">
        <f>'rockfish release'!O246</f>
        <v>321.7540613718412</v>
      </c>
      <c r="O247">
        <f>'rockfish release'!P246</f>
        <v>136323.34865886826</v>
      </c>
      <c r="P247" s="13">
        <f>IF([3]species_comp_Region1_forR!$D213&gt;49,[3]species_comp_Region1_forR!$J213,[3]species_comp_Region1_forR!$L213)</f>
        <v>0.212121212</v>
      </c>
      <c r="Q247" s="13">
        <f>IF([3]species_comp_Region1_forR!$D213&gt;49,[3]species_comp_Region1_forR!$K213,[3]species_comp_Region1_forR!$M213)</f>
        <v>1.01906E-3</v>
      </c>
      <c r="T247" s="18">
        <f t="shared" si="204"/>
        <v>68.250861464117335</v>
      </c>
      <c r="U247" s="51">
        <f t="shared" si="207"/>
        <v>6100.5019756568463</v>
      </c>
      <c r="V247">
        <f t="shared" si="175"/>
        <v>78.105710262802461</v>
      </c>
      <c r="W247" s="9">
        <f t="shared" si="176"/>
        <v>153.08719211509282</v>
      </c>
      <c r="Y247" s="18">
        <f t="shared" si="171"/>
        <v>141.25086146411735</v>
      </c>
      <c r="Z247" s="50">
        <f t="shared" si="172"/>
        <v>6100.5019756568463</v>
      </c>
      <c r="AA247">
        <f t="shared" si="177"/>
        <v>78.105710262802461</v>
      </c>
      <c r="AB247" s="9">
        <f t="shared" si="178"/>
        <v>153.08719211509282</v>
      </c>
      <c r="AC247" s="19">
        <f t="shared" si="193"/>
        <v>0.5529574082112344</v>
      </c>
    </row>
    <row r="248" spans="1:29" x14ac:dyDescent="0.25">
      <c r="A248" s="13" t="str">
        <f>'rockfish release'!A247</f>
        <v>SE</v>
      </c>
      <c r="B248" s="13">
        <f>'rockfish release'!B247</f>
        <v>2012</v>
      </c>
      <c r="C248" s="13" t="str">
        <f>'rockfish release'!C247</f>
        <v>NSEO</v>
      </c>
      <c r="D248">
        <f>'rockfish release'!D247</f>
        <v>537</v>
      </c>
      <c r="E248">
        <f>[1]logbook_release_forR!F414</f>
        <v>302</v>
      </c>
      <c r="F248">
        <f>[1]logbook_release_forR!G414</f>
        <v>181</v>
      </c>
      <c r="G248" s="13"/>
      <c r="H248" s="13"/>
      <c r="I248" s="18">
        <f t="shared" si="195"/>
        <v>181</v>
      </c>
      <c r="J248" s="8">
        <f t="shared" si="208"/>
        <v>0</v>
      </c>
      <c r="K248">
        <f t="shared" si="173"/>
        <v>0</v>
      </c>
      <c r="L248" s="9">
        <f t="shared" si="174"/>
        <v>0</v>
      </c>
      <c r="N248" s="2">
        <f>'rockfish release'!O247</f>
        <v>178.1005025125628</v>
      </c>
      <c r="O248">
        <f>'rockfish release'!P247</f>
        <v>39771.168659006915</v>
      </c>
      <c r="P248" s="13">
        <f>IF([3]species_comp_Region1_forR!$D214&gt;49,[3]species_comp_Region1_forR!$J214,[3]species_comp_Region1_forR!$L214)</f>
        <v>0.13618677000000001</v>
      </c>
      <c r="Q248" s="13">
        <f>IF([3]species_comp_Region1_forR!$D214&gt;49,[3]species_comp_Region1_forR!$K214,[3]species_comp_Region1_forR!$M214)</f>
        <v>4.59531E-4</v>
      </c>
      <c r="T248" s="18">
        <f t="shared" si="204"/>
        <v>24.254932172562814</v>
      </c>
      <c r="U248" s="51">
        <f t="shared" si="207"/>
        <v>733.92949694606091</v>
      </c>
      <c r="V248">
        <f t="shared" si="175"/>
        <v>27.091133179438266</v>
      </c>
      <c r="W248" s="9">
        <f t="shared" si="176"/>
        <v>53.098621031699004</v>
      </c>
      <c r="Y248" s="18">
        <f t="shared" si="171"/>
        <v>205.2549321725628</v>
      </c>
      <c r="Z248" s="50">
        <f t="shared" si="172"/>
        <v>733.92949694606091</v>
      </c>
      <c r="AA248">
        <f t="shared" si="177"/>
        <v>27.091133179438266</v>
      </c>
      <c r="AB248" s="9">
        <f t="shared" si="178"/>
        <v>53.098621031699004</v>
      </c>
      <c r="AC248" s="19">
        <f t="shared" si="193"/>
        <v>0.13198773297521588</v>
      </c>
    </row>
    <row r="249" spans="1:29" x14ac:dyDescent="0.25">
      <c r="A249" s="13" t="str">
        <f>'rockfish release'!A248</f>
        <v>SE</v>
      </c>
      <c r="B249" s="13">
        <f>'rockfish release'!B248</f>
        <v>2013</v>
      </c>
      <c r="C249" s="13" t="str">
        <f>'rockfish release'!C248</f>
        <v>NSEO</v>
      </c>
      <c r="D249">
        <f>'rockfish release'!D248</f>
        <v>622</v>
      </c>
      <c r="E249">
        <f>[1]logbook_release_forR!F415</f>
        <v>271</v>
      </c>
      <c r="F249">
        <f>[1]logbook_release_forR!G415</f>
        <v>191</v>
      </c>
      <c r="G249" s="13"/>
      <c r="H249" s="13"/>
      <c r="I249" s="18">
        <f t="shared" si="195"/>
        <v>191</v>
      </c>
      <c r="J249" s="8">
        <f t="shared" si="208"/>
        <v>0</v>
      </c>
      <c r="K249">
        <f t="shared" si="173"/>
        <v>0</v>
      </c>
      <c r="L249" s="9">
        <f t="shared" si="174"/>
        <v>0</v>
      </c>
      <c r="N249" s="2">
        <f>'rockfish release'!O248</f>
        <v>369.63203917453654</v>
      </c>
      <c r="O249">
        <f>'rockfish release'!P248</f>
        <v>242983.44603740197</v>
      </c>
      <c r="P249" s="13">
        <f>IF([3]species_comp_Region1_forR!$D215&gt;49,[3]species_comp_Region1_forR!$J215,[3]species_comp_Region1_forR!$L215)</f>
        <v>0.130718954</v>
      </c>
      <c r="Q249" s="13">
        <f>IF([3]species_comp_Region1_forR!$D215&gt;49,[3]species_comp_Region1_forR!$K215,[3]species_comp_Region1_forR!$M215)</f>
        <v>3.72562E-4</v>
      </c>
      <c r="T249" s="18">
        <f t="shared" si="204"/>
        <v>48.317913525782437</v>
      </c>
      <c r="U249" s="51">
        <f t="shared" si="207"/>
        <v>4112.3421985821296</v>
      </c>
      <c r="V249">
        <f t="shared" si="175"/>
        <v>64.127546332150658</v>
      </c>
      <c r="W249" s="9">
        <f t="shared" si="176"/>
        <v>125.68999081101529</v>
      </c>
      <c r="Y249" s="18">
        <f t="shared" si="171"/>
        <v>239.31791352578244</v>
      </c>
      <c r="Z249" s="50">
        <f t="shared" si="172"/>
        <v>4112.3421985821296</v>
      </c>
      <c r="AA249">
        <f t="shared" si="177"/>
        <v>64.127546332150658</v>
      </c>
      <c r="AB249" s="9">
        <f t="shared" si="178"/>
        <v>125.68999081101529</v>
      </c>
      <c r="AC249" s="19">
        <f t="shared" si="193"/>
        <v>0.26795965829462243</v>
      </c>
    </row>
    <row r="250" spans="1:29" x14ac:dyDescent="0.25">
      <c r="A250" s="13" t="str">
        <f>'rockfish release'!A249</f>
        <v>SE</v>
      </c>
      <c r="B250" s="13">
        <f>'rockfish release'!B249</f>
        <v>2014</v>
      </c>
      <c r="C250" s="13" t="str">
        <f>'rockfish release'!C249</f>
        <v>NSEO</v>
      </c>
      <c r="D250">
        <f>'rockfish release'!D249</f>
        <v>484</v>
      </c>
      <c r="E250">
        <f>[1]logbook_release_forR!F416</f>
        <v>190</v>
      </c>
      <c r="F250">
        <f>[1]logbook_release_forR!G416</f>
        <v>109</v>
      </c>
      <c r="G250" s="13"/>
      <c r="H250" s="13"/>
      <c r="I250" s="18">
        <f t="shared" si="195"/>
        <v>109</v>
      </c>
      <c r="J250" s="8">
        <f t="shared" si="208"/>
        <v>0</v>
      </c>
      <c r="K250">
        <f t="shared" si="173"/>
        <v>0</v>
      </c>
      <c r="L250" s="9">
        <f t="shared" si="174"/>
        <v>0</v>
      </c>
      <c r="N250" s="2">
        <f>'rockfish release'!O249</f>
        <v>438.81476014760153</v>
      </c>
      <c r="O250">
        <f>'rockfish release'!P249</f>
        <v>485417.40023679996</v>
      </c>
      <c r="P250" s="13">
        <f>IF([3]species_comp_Region1_forR!$D216&gt;49,[3]species_comp_Region1_forR!$J216,[3]species_comp_Region1_forR!$L216)</f>
        <v>7.0754716999999995E-2</v>
      </c>
      <c r="Q250" s="13">
        <f>IF([3]species_comp_Region1_forR!$D216&gt;49,[3]species_comp_Region1_forR!$K216,[3]species_comp_Region1_forR!$M216)</f>
        <v>1.55434E-4</v>
      </c>
      <c r="T250" s="18">
        <f t="shared" si="204"/>
        <v>31.048214169666423</v>
      </c>
      <c r="U250" s="51">
        <f t="shared" si="207"/>
        <v>2384.5908939685764</v>
      </c>
      <c r="V250">
        <f t="shared" si="175"/>
        <v>48.832273078043137</v>
      </c>
      <c r="W250" s="9">
        <f t="shared" si="176"/>
        <v>95.711255232964547</v>
      </c>
      <c r="Y250" s="18">
        <f t="shared" si="171"/>
        <v>140.04821416966644</v>
      </c>
      <c r="Z250" s="50">
        <f t="shared" si="172"/>
        <v>2384.5908939685764</v>
      </c>
      <c r="AA250">
        <f t="shared" si="177"/>
        <v>48.832273078043137</v>
      </c>
      <c r="AB250" s="9">
        <f t="shared" si="178"/>
        <v>95.711255232964547</v>
      </c>
      <c r="AC250" s="19">
        <f t="shared" si="193"/>
        <v>0.3486818690803406</v>
      </c>
    </row>
    <row r="251" spans="1:29" x14ac:dyDescent="0.25">
      <c r="A251" s="13" t="str">
        <f>'rockfish release'!A250</f>
        <v>SE</v>
      </c>
      <c r="B251" s="13">
        <f>'rockfish release'!B250</f>
        <v>2015</v>
      </c>
      <c r="C251" s="13" t="str">
        <f>'rockfish release'!C250</f>
        <v>NSEO</v>
      </c>
      <c r="D251">
        <f>'rockfish release'!D250</f>
        <v>387</v>
      </c>
      <c r="E251">
        <f>[1]logbook_release_forR!F417</f>
        <v>191</v>
      </c>
      <c r="F251">
        <f>[1]logbook_release_forR!G417</f>
        <v>93</v>
      </c>
      <c r="G251" s="13"/>
      <c r="H251" s="13"/>
      <c r="I251" s="18">
        <f t="shared" si="195"/>
        <v>93</v>
      </c>
      <c r="J251" s="8">
        <f t="shared" si="208"/>
        <v>0</v>
      </c>
      <c r="K251">
        <f t="shared" si="173"/>
        <v>0</v>
      </c>
      <c r="L251" s="9">
        <f t="shared" si="174"/>
        <v>0</v>
      </c>
      <c r="N251" s="2">
        <f>'rockfish release'!O250</f>
        <v>256.62887511071744</v>
      </c>
      <c r="O251">
        <f>'rockfish release'!P250</f>
        <v>162065.57835954035</v>
      </c>
      <c r="P251" s="13">
        <f>IF([3]species_comp_Region1_forR!$D217&gt;49,[3]species_comp_Region1_forR!$J217,[3]species_comp_Region1_forR!$L217)</f>
        <v>0.17891373799999999</v>
      </c>
      <c r="Q251" s="13">
        <f>IF([3]species_comp_Region1_forR!$D217&gt;49,[3]species_comp_Region1_forR!$K217,[3]species_comp_Region1_forR!$M217)</f>
        <v>4.7084500000000001E-4</v>
      </c>
      <c r="T251" s="18">
        <f t="shared" si="204"/>
        <v>45.914431324793618</v>
      </c>
      <c r="U251" s="51">
        <f t="shared" si="207"/>
        <v>5142.4408475120681</v>
      </c>
      <c r="V251">
        <f t="shared" si="175"/>
        <v>71.71081402070449</v>
      </c>
      <c r="W251" s="9">
        <f t="shared" si="176"/>
        <v>140.5531954805808</v>
      </c>
      <c r="Y251" s="18">
        <f t="shared" si="171"/>
        <v>138.91443132479361</v>
      </c>
      <c r="Z251" s="50">
        <f t="shared" si="172"/>
        <v>5142.4408475120681</v>
      </c>
      <c r="AA251">
        <f t="shared" si="177"/>
        <v>71.71081402070449</v>
      </c>
      <c r="AB251" s="9">
        <f t="shared" si="178"/>
        <v>140.5531954805808</v>
      </c>
      <c r="AC251" s="19">
        <f t="shared" si="193"/>
        <v>0.51622292469411313</v>
      </c>
    </row>
    <row r="252" spans="1:29" x14ac:dyDescent="0.25">
      <c r="A252" s="13" t="str">
        <f>'rockfish release'!A251</f>
        <v>SE</v>
      </c>
      <c r="B252" s="13">
        <f>'rockfish release'!B251</f>
        <v>2016</v>
      </c>
      <c r="C252" s="13" t="str">
        <f>'rockfish release'!C251</f>
        <v>NSEO</v>
      </c>
      <c r="D252">
        <f>'rockfish release'!D251</f>
        <v>451</v>
      </c>
      <c r="E252">
        <f>[1]logbook_release_forR!F418</f>
        <v>305</v>
      </c>
      <c r="F252">
        <f>[1]logbook_release_forR!G418</f>
        <v>142</v>
      </c>
      <c r="G252" s="13"/>
      <c r="H252" s="13"/>
      <c r="I252" s="18">
        <f t="shared" si="195"/>
        <v>142</v>
      </c>
      <c r="J252" s="8">
        <f t="shared" si="208"/>
        <v>0</v>
      </c>
      <c r="K252">
        <f t="shared" si="173"/>
        <v>0</v>
      </c>
      <c r="L252" s="9">
        <f t="shared" si="174"/>
        <v>0</v>
      </c>
      <c r="N252" s="2">
        <f>'rockfish release'!O251</f>
        <v>306.77275064267349</v>
      </c>
      <c r="O252">
        <f>'rockfish release'!P251</f>
        <v>130376.22836924354</v>
      </c>
      <c r="P252" s="13">
        <f>IF([3]species_comp_Region1_forR!$D218&gt;49,[3]species_comp_Region1_forR!$J218,[3]species_comp_Region1_forR!$L218)</f>
        <v>0.109561753</v>
      </c>
      <c r="Q252" s="13">
        <f>IF([3]species_comp_Region1_forR!$D218&gt;49,[3]species_comp_Region1_forR!$K218,[3]species_comp_Region1_forR!$M218)</f>
        <v>1.9472599999999999E-4</v>
      </c>
      <c r="T252" s="18">
        <f t="shared" si="204"/>
        <v>33.610560333043182</v>
      </c>
      <c r="U252" s="51">
        <f t="shared" si="207"/>
        <v>1557.9451944234452</v>
      </c>
      <c r="V252">
        <f t="shared" si="175"/>
        <v>39.470814463644466</v>
      </c>
      <c r="W252" s="9">
        <f t="shared" si="176"/>
        <v>77.362796348743146</v>
      </c>
      <c r="Y252" s="18">
        <f t="shared" ref="Y252:Y317" si="209">T252+I252</f>
        <v>175.61056033304317</v>
      </c>
      <c r="Z252" s="50">
        <f t="shared" ref="Z252:Z317" si="210">U252+J252</f>
        <v>1557.9451944234452</v>
      </c>
      <c r="AA252">
        <f t="shared" si="177"/>
        <v>39.470814463644466</v>
      </c>
      <c r="AB252" s="9">
        <f t="shared" si="178"/>
        <v>77.362796348743146</v>
      </c>
      <c r="AC252" s="19">
        <f t="shared" si="193"/>
        <v>0.22476333079735394</v>
      </c>
    </row>
    <row r="253" spans="1:29" x14ac:dyDescent="0.25">
      <c r="A253" s="13" t="str">
        <f>'rockfish release'!A252</f>
        <v>SE</v>
      </c>
      <c r="B253" s="13">
        <f>'rockfish release'!B252</f>
        <v>2017</v>
      </c>
      <c r="C253" s="13" t="str">
        <f>'rockfish release'!C252</f>
        <v>NSEO</v>
      </c>
      <c r="D253">
        <f>'rockfish release'!D252</f>
        <v>643</v>
      </c>
      <c r="E253">
        <f>[1]logbook_release_forR!F419</f>
        <v>460</v>
      </c>
      <c r="F253">
        <f>[1]logbook_release_forR!G419</f>
        <v>206</v>
      </c>
      <c r="G253" s="13"/>
      <c r="H253" s="13"/>
      <c r="I253" s="18">
        <f t="shared" si="195"/>
        <v>206</v>
      </c>
      <c r="J253" s="8">
        <f t="shared" si="208"/>
        <v>0</v>
      </c>
      <c r="K253">
        <f t="shared" ref="K253:K317" si="211">SQRT(J253)</f>
        <v>0</v>
      </c>
      <c r="L253" s="9">
        <f t="shared" ref="L253:L317" si="212">(1.96*K253)</f>
        <v>0</v>
      </c>
      <c r="N253" s="2">
        <f>'rockfish release'!O252</f>
        <v>366.29622711991044</v>
      </c>
      <c r="O253">
        <f>'rockfish release'!P252</f>
        <v>282388.67663740244</v>
      </c>
      <c r="P253" s="13">
        <f>IF([3]species_comp_Region1_forR!$D219&gt;49,[3]species_comp_Region1_forR!$J219,[3]species_comp_Region1_forR!$L219)</f>
        <v>0.10331384</v>
      </c>
      <c r="Q253" s="13">
        <f>IF([3]species_comp_Region1_forR!$D219&gt;49,[3]species_comp_Region1_forR!$K219,[3]species_comp_Region1_forR!$M219)</f>
        <v>1.8093800000000001E-4</v>
      </c>
      <c r="T253" s="18">
        <f t="shared" si="204"/>
        <v>37.843469801270089</v>
      </c>
      <c r="U253" s="51">
        <f t="shared" si="207"/>
        <v>2987.3281446133933</v>
      </c>
      <c r="V253">
        <f t="shared" ref="V253:V317" si="213">SQRT(U253)</f>
        <v>54.656455653594968</v>
      </c>
      <c r="W253" s="9">
        <f t="shared" ref="W253:W317" si="214">(1.96*V253)</f>
        <v>107.12665308104613</v>
      </c>
      <c r="Y253" s="18">
        <f t="shared" si="209"/>
        <v>243.84346980127009</v>
      </c>
      <c r="Z253" s="50">
        <f t="shared" si="210"/>
        <v>2987.3281446133933</v>
      </c>
      <c r="AA253">
        <f t="shared" ref="AA253:AA317" si="215">SQRT(Z253)</f>
        <v>54.656455653594968</v>
      </c>
      <c r="AB253" s="9">
        <f t="shared" ref="AB253:AB317" si="216">(1.96*AA253)</f>
        <v>107.12665308104613</v>
      </c>
      <c r="AC253" s="19">
        <f t="shared" si="193"/>
        <v>0.22414566073120357</v>
      </c>
    </row>
    <row r="254" spans="1:29" x14ac:dyDescent="0.25">
      <c r="A254" s="13" t="str">
        <f>'rockfish release'!A253</f>
        <v>SE</v>
      </c>
      <c r="B254" s="13">
        <f>'rockfish release'!B253</f>
        <v>2018</v>
      </c>
      <c r="C254" s="13" t="str">
        <f>'rockfish release'!C253</f>
        <v>NSEO</v>
      </c>
      <c r="D254">
        <f>'rockfish release'!D253</f>
        <v>1904</v>
      </c>
      <c r="E254">
        <f>[1]logbook_release_forR!F420</f>
        <v>1468</v>
      </c>
      <c r="F254">
        <f>[1]logbook_release_forR!G420</f>
        <v>484</v>
      </c>
      <c r="G254" s="13"/>
      <c r="H254" s="13"/>
      <c r="I254" s="18">
        <f>F254</f>
        <v>484</v>
      </c>
      <c r="J254" s="8">
        <f t="shared" si="208"/>
        <v>0</v>
      </c>
      <c r="K254">
        <f t="shared" si="211"/>
        <v>0</v>
      </c>
      <c r="L254" s="9">
        <f t="shared" si="212"/>
        <v>0</v>
      </c>
      <c r="N254" s="2">
        <f>'rockfish release'!O253</f>
        <v>2143.616952442575</v>
      </c>
      <c r="O254">
        <f>'rockfish release'!P253</f>
        <v>7364744.4609605307</v>
      </c>
      <c r="P254" s="13">
        <f>IF([3]species_comp_Region1_forR!$D220&gt;49,[3]species_comp_Region1_forR!$J220,[3]species_comp_Region1_forR!$L220)</f>
        <v>0.10191082799999999</v>
      </c>
      <c r="Q254" s="13">
        <f>IF([3]species_comp_Region1_forR!$D220&gt;49,[3]species_comp_Region1_forR!$K220,[3]species_comp_Region1_forR!$M220)</f>
        <v>1.9473400000000001E-4</v>
      </c>
      <c r="T254" s="18">
        <f>N254*P254</f>
        <v>218.45777853825942</v>
      </c>
      <c r="U254" s="51">
        <f t="shared" si="207"/>
        <v>75949.542035881517</v>
      </c>
      <c r="V254">
        <f t="shared" si="213"/>
        <v>275.5894447105722</v>
      </c>
      <c r="W254" s="9">
        <f t="shared" si="214"/>
        <v>540.15531163272146</v>
      </c>
      <c r="Y254" s="18">
        <f t="shared" si="209"/>
        <v>702.45777853825939</v>
      </c>
      <c r="Z254" s="50">
        <f t="shared" si="210"/>
        <v>75949.542035881517</v>
      </c>
      <c r="AA254">
        <f t="shared" si="215"/>
        <v>275.5894447105722</v>
      </c>
      <c r="AB254" s="9">
        <f t="shared" si="216"/>
        <v>540.15531163272146</v>
      </c>
      <c r="AC254" s="19">
        <f t="shared" si="193"/>
        <v>0.39232172114891345</v>
      </c>
    </row>
    <row r="255" spans="1:29" x14ac:dyDescent="0.25">
      <c r="A255" s="13" t="str">
        <f>'rockfish release'!A254</f>
        <v>SE</v>
      </c>
      <c r="B255" s="13">
        <f>'rockfish release'!B254</f>
        <v>2019</v>
      </c>
      <c r="C255" s="13" t="str">
        <f>'rockfish release'!C254</f>
        <v>NSEO</v>
      </c>
      <c r="D255">
        <f>'rockfish release'!D254</f>
        <v>2929</v>
      </c>
      <c r="E255">
        <f>[1]logbook_release_forR!F421</f>
        <v>2174</v>
      </c>
      <c r="F255">
        <f>[1]logbook_release_forR!G421</f>
        <v>798</v>
      </c>
      <c r="G255" s="13"/>
      <c r="H255" s="13"/>
      <c r="I255" s="18">
        <f t="shared" si="195"/>
        <v>798</v>
      </c>
      <c r="J255" s="8">
        <f t="shared" si="208"/>
        <v>0</v>
      </c>
      <c r="L255" s="9"/>
      <c r="N255" s="2">
        <f>'rockfish release'!O254</f>
        <v>1472.3821313240051</v>
      </c>
      <c r="O255">
        <f>'rockfish release'!P254</f>
        <v>2584682.0500178537</v>
      </c>
      <c r="P255">
        <v>5.7471264367816091E-2</v>
      </c>
      <c r="Q255">
        <v>8.9092628519376119E-5</v>
      </c>
      <c r="T255" s="18">
        <f t="shared" ref="T255" si="217">N255*P255</f>
        <v>84.619662719770403</v>
      </c>
      <c r="U255" s="51">
        <f t="shared" ref="U255" si="218">(N255^2)*Q255+(P255^2)*O255-(Q255*O255)</f>
        <v>8499.9344337853508</v>
      </c>
      <c r="V255">
        <f t="shared" si="213"/>
        <v>92.195088989519121</v>
      </c>
      <c r="W255" s="9">
        <f t="shared" si="214"/>
        <v>180.70237441945747</v>
      </c>
      <c r="Y255" s="18">
        <f t="shared" si="209"/>
        <v>882.61966271977042</v>
      </c>
      <c r="Z255" s="50">
        <f t="shared" si="210"/>
        <v>8499.9344337853508</v>
      </c>
      <c r="AA255">
        <f t="shared" si="215"/>
        <v>92.195088989519121</v>
      </c>
      <c r="AB255" s="9">
        <f t="shared" si="216"/>
        <v>180.70237441945747</v>
      </c>
      <c r="AC255" s="19">
        <f t="shared" si="193"/>
        <v>0.10445619204247304</v>
      </c>
    </row>
    <row r="256" spans="1:29" x14ac:dyDescent="0.25">
      <c r="A256" s="13" t="str">
        <f>'rockfish release'!A255</f>
        <v>SE</v>
      </c>
      <c r="B256" s="13">
        <f>'rockfish release'!B255</f>
        <v>1999</v>
      </c>
      <c r="C256" s="13" t="str">
        <f>'rockfish release'!C255</f>
        <v>SSEI</v>
      </c>
      <c r="D256">
        <f>'rockfish release'!D255</f>
        <v>6832</v>
      </c>
      <c r="E256">
        <f>[1]logbook_release_forR!F422</f>
        <v>2497</v>
      </c>
      <c r="F256" t="str">
        <f>[1]logbook_release_forR!G422</f>
        <v>NA</v>
      </c>
      <c r="G256" s="37">
        <v>0.26406052499999999</v>
      </c>
      <c r="H256" s="37">
        <v>2.0028440000000002E-3</v>
      </c>
      <c r="I256" s="18">
        <f>E256*G256</f>
        <v>659.35913092499993</v>
      </c>
      <c r="J256" s="8">
        <f>(E256^2)*H256</f>
        <v>12487.750365596001</v>
      </c>
      <c r="K256">
        <f t="shared" si="211"/>
        <v>111.74860341675864</v>
      </c>
      <c r="L256" s="9">
        <f t="shared" si="212"/>
        <v>219.02726269684695</v>
      </c>
      <c r="N256" s="2">
        <f>'rockfish release'!O255</f>
        <v>12089.487167467538</v>
      </c>
      <c r="O256">
        <f>'rockfish release'!P255</f>
        <v>29974833.127591703</v>
      </c>
      <c r="P256" s="37">
        <v>0.22084458100000001</v>
      </c>
      <c r="Q256" s="37">
        <v>1.365163E-3</v>
      </c>
      <c r="T256" s="18">
        <f t="shared" ref="T256:T274" si="219">N256*P256</f>
        <v>2669.8977280042454</v>
      </c>
      <c r="U256" s="51">
        <f>(N256^2)*Q256+(P256^2)*O256-(Q256*O256)</f>
        <v>1620548.2424564566</v>
      </c>
      <c r="V256">
        <f t="shared" si="213"/>
        <v>1273.0075578944757</v>
      </c>
      <c r="W256" s="9">
        <f t="shared" si="214"/>
        <v>2495.0948134731721</v>
      </c>
      <c r="Y256" s="18">
        <f t="shared" si="209"/>
        <v>3329.2568589292455</v>
      </c>
      <c r="Z256" s="50">
        <f t="shared" si="210"/>
        <v>1633035.9928220527</v>
      </c>
      <c r="AA256">
        <f t="shared" si="215"/>
        <v>1277.9029669040028</v>
      </c>
      <c r="AB256" s="9">
        <f t="shared" si="216"/>
        <v>2504.6898151318455</v>
      </c>
      <c r="AC256" s="19">
        <f t="shared" si="193"/>
        <v>0.38384030462431834</v>
      </c>
    </row>
    <row r="257" spans="1:29" x14ac:dyDescent="0.25">
      <c r="A257" s="13" t="str">
        <f>'rockfish release'!A256</f>
        <v>SE</v>
      </c>
      <c r="B257" s="13">
        <f>'rockfish release'!B256</f>
        <v>2000</v>
      </c>
      <c r="C257" s="13" t="str">
        <f>'rockfish release'!C256</f>
        <v>SSEI</v>
      </c>
      <c r="D257">
        <f>'rockfish release'!D256</f>
        <v>9811</v>
      </c>
      <c r="E257">
        <f>[1]logbook_release_forR!F423</f>
        <v>4406</v>
      </c>
      <c r="F257" t="str">
        <f>[1]logbook_release_forR!G423</f>
        <v>NA</v>
      </c>
      <c r="G257" s="37">
        <v>0.26406052499999999</v>
      </c>
      <c r="H257" s="37">
        <v>2.0028440000000002E-3</v>
      </c>
      <c r="I257" s="18">
        <f t="shared" ref="I257:I262" si="220">E257*G257</f>
        <v>1163.4506731500001</v>
      </c>
      <c r="J257" s="8">
        <f t="shared" ref="J257:J262" si="221">(E257^2)*H257</f>
        <v>38880.882105584002</v>
      </c>
      <c r="K257">
        <f t="shared" si="211"/>
        <v>197.18235749068424</v>
      </c>
      <c r="L257" s="9">
        <f t="shared" si="212"/>
        <v>386.47742068174108</v>
      </c>
      <c r="N257" s="2">
        <f>'rockfish release'!O256</f>
        <v>17360.942418036298</v>
      </c>
      <c r="O257">
        <f>'rockfish release'!P256</f>
        <v>61814108.496673249</v>
      </c>
      <c r="P257" s="37">
        <v>0.22084458100000001</v>
      </c>
      <c r="Q257" s="37">
        <v>1.365163E-3</v>
      </c>
      <c r="T257" s="18">
        <f t="shared" si="219"/>
        <v>3834.0700540763532</v>
      </c>
      <c r="U257" s="51">
        <f t="shared" ref="U257:U275" si="222">(N257^2)*Q257+(P257^2)*O257-(Q257*O257)</f>
        <v>3341894.9976101108</v>
      </c>
      <c r="V257">
        <f t="shared" si="213"/>
        <v>1828.0850630126899</v>
      </c>
      <c r="W257" s="9">
        <f t="shared" si="214"/>
        <v>3583.0467235048723</v>
      </c>
      <c r="Y257" s="18">
        <f t="shared" si="209"/>
        <v>4997.5207272263533</v>
      </c>
      <c r="Z257" s="50">
        <f t="shared" si="210"/>
        <v>3380775.8797156946</v>
      </c>
      <c r="AA257">
        <f t="shared" si="215"/>
        <v>1838.6886304417326</v>
      </c>
      <c r="AB257" s="9">
        <f t="shared" si="216"/>
        <v>3603.8297156657959</v>
      </c>
      <c r="AC257" s="19">
        <f t="shared" si="193"/>
        <v>0.36792016097594321</v>
      </c>
    </row>
    <row r="258" spans="1:29" x14ac:dyDescent="0.25">
      <c r="A258" s="13" t="str">
        <f>'rockfish release'!A257</f>
        <v>SE</v>
      </c>
      <c r="B258" s="13">
        <f>'rockfish release'!B257</f>
        <v>2001</v>
      </c>
      <c r="C258" s="13" t="str">
        <f>'rockfish release'!C257</f>
        <v>SSEI</v>
      </c>
      <c r="D258">
        <f>'rockfish release'!D257</f>
        <v>8166</v>
      </c>
      <c r="E258">
        <f>[1]logbook_release_forR!F424</f>
        <v>3755</v>
      </c>
      <c r="F258" t="str">
        <f>[1]logbook_release_forR!G424</f>
        <v>NA</v>
      </c>
      <c r="G258" s="37">
        <v>0.26406052499999999</v>
      </c>
      <c r="H258" s="37">
        <v>2.0028440000000002E-3</v>
      </c>
      <c r="I258" s="18">
        <f t="shared" si="220"/>
        <v>991.54727137499992</v>
      </c>
      <c r="J258" s="8">
        <f t="shared" si="221"/>
        <v>28240.150471100002</v>
      </c>
      <c r="K258">
        <f t="shared" si="211"/>
        <v>168.04806000397625</v>
      </c>
      <c r="L258" s="9">
        <f t="shared" si="212"/>
        <v>329.37419760779346</v>
      </c>
      <c r="N258" s="2">
        <f>'rockfish release'!O257</f>
        <v>14450.051552918605</v>
      </c>
      <c r="O258">
        <f>'rockfish release'!P257</f>
        <v>42823268.297247358</v>
      </c>
      <c r="P258" s="37">
        <v>0.22084458100000001</v>
      </c>
      <c r="Q258" s="37">
        <v>1.365163E-3</v>
      </c>
      <c r="T258" s="18">
        <f t="shared" si="219"/>
        <v>3191.2155806327087</v>
      </c>
      <c r="U258" s="51">
        <f t="shared" si="222"/>
        <v>2315181.2682308378</v>
      </c>
      <c r="V258">
        <f t="shared" si="213"/>
        <v>1521.5719727409669</v>
      </c>
      <c r="W258" s="9">
        <f t="shared" si="214"/>
        <v>2982.281066572295</v>
      </c>
      <c r="Y258" s="18">
        <f t="shared" si="209"/>
        <v>4182.7628520077087</v>
      </c>
      <c r="Z258" s="50">
        <f t="shared" si="210"/>
        <v>2343421.4187019379</v>
      </c>
      <c r="AA258">
        <f t="shared" si="215"/>
        <v>1530.8237712754326</v>
      </c>
      <c r="AB258" s="9">
        <f t="shared" si="216"/>
        <v>3000.4145916998477</v>
      </c>
      <c r="AC258" s="19">
        <f t="shared" si="193"/>
        <v>0.3659838784645999</v>
      </c>
    </row>
    <row r="259" spans="1:29" x14ac:dyDescent="0.25">
      <c r="A259" s="13" t="str">
        <f>'rockfish release'!A258</f>
        <v>SE</v>
      </c>
      <c r="B259" s="13">
        <f>'rockfish release'!B258</f>
        <v>2002</v>
      </c>
      <c r="C259" s="13" t="str">
        <f>'rockfish release'!C258</f>
        <v>SSEI</v>
      </c>
      <c r="D259">
        <f>'rockfish release'!D258</f>
        <v>8332</v>
      </c>
      <c r="E259">
        <f>[1]logbook_release_forR!F425</f>
        <v>3524</v>
      </c>
      <c r="F259" t="str">
        <f>[1]logbook_release_forR!G425</f>
        <v>NA</v>
      </c>
      <c r="G259" s="37">
        <v>0.26406052499999999</v>
      </c>
      <c r="H259" s="37">
        <v>2.0028440000000002E-3</v>
      </c>
      <c r="I259" s="18">
        <f t="shared" si="220"/>
        <v>930.54929010000001</v>
      </c>
      <c r="J259" s="8">
        <f t="shared" si="221"/>
        <v>24872.470430144003</v>
      </c>
      <c r="K259">
        <f t="shared" si="211"/>
        <v>157.7100834764347</v>
      </c>
      <c r="L259" s="9">
        <f t="shared" si="212"/>
        <v>309.111763613812</v>
      </c>
      <c r="N259" s="2">
        <f>'rockfish release'!O258</f>
        <v>14743.794947210117</v>
      </c>
      <c r="O259">
        <f>'rockfish release'!P258</f>
        <v>44582003.457398176</v>
      </c>
      <c r="P259" s="37">
        <v>0.22084458100000001</v>
      </c>
      <c r="Q259" s="37">
        <v>1.365163E-3</v>
      </c>
      <c r="T259" s="18">
        <f t="shared" si="219"/>
        <v>3256.0872174665355</v>
      </c>
      <c r="U259" s="51">
        <f t="shared" si="222"/>
        <v>2410264.8725530677</v>
      </c>
      <c r="V259">
        <f t="shared" si="213"/>
        <v>1552.5027769872322</v>
      </c>
      <c r="W259" s="9">
        <f t="shared" si="214"/>
        <v>3042.9054428949753</v>
      </c>
      <c r="Y259" s="18">
        <f t="shared" si="209"/>
        <v>4186.6365075665353</v>
      </c>
      <c r="Z259" s="50">
        <f t="shared" si="210"/>
        <v>2435137.3429832119</v>
      </c>
      <c r="AA259">
        <f t="shared" si="215"/>
        <v>1560.4926603426277</v>
      </c>
      <c r="AB259" s="9">
        <f t="shared" si="216"/>
        <v>3058.5656142715502</v>
      </c>
      <c r="AC259" s="19">
        <f t="shared" si="193"/>
        <v>0.37273182363033885</v>
      </c>
    </row>
    <row r="260" spans="1:29" x14ac:dyDescent="0.25">
      <c r="A260" s="13" t="str">
        <f>'rockfish release'!A259</f>
        <v>SE</v>
      </c>
      <c r="B260" s="13">
        <f>'rockfish release'!B259</f>
        <v>2003</v>
      </c>
      <c r="C260" s="13" t="str">
        <f>'rockfish release'!C259</f>
        <v>SSEI</v>
      </c>
      <c r="D260">
        <f>'rockfish release'!D259</f>
        <v>8078</v>
      </c>
      <c r="E260">
        <f>[1]logbook_release_forR!F426</f>
        <v>3456</v>
      </c>
      <c r="F260" t="str">
        <f>[1]logbook_release_forR!G426</f>
        <v>NA</v>
      </c>
      <c r="G260" s="37">
        <v>0.26406052499999999</v>
      </c>
      <c r="H260" s="37">
        <v>2.0028440000000002E-3</v>
      </c>
      <c r="I260" s="18">
        <f t="shared" si="220"/>
        <v>912.59317439999995</v>
      </c>
      <c r="J260" s="8">
        <f t="shared" si="221"/>
        <v>23921.840553984002</v>
      </c>
      <c r="K260">
        <f t="shared" si="211"/>
        <v>154.66686960685539</v>
      </c>
      <c r="L260" s="9">
        <f t="shared" si="212"/>
        <v>303.14706442943657</v>
      </c>
      <c r="N260" s="2">
        <f>'rockfish release'!O259</f>
        <v>14294.332163173705</v>
      </c>
      <c r="O260">
        <f>'rockfish release'!P259</f>
        <v>41905280.915479615</v>
      </c>
      <c r="P260" s="37">
        <v>0.22084458100000001</v>
      </c>
      <c r="Q260" s="37">
        <v>1.365163E-3</v>
      </c>
      <c r="T260" s="18">
        <f t="shared" si="219"/>
        <v>3156.8257972509209</v>
      </c>
      <c r="U260" s="51">
        <f t="shared" si="222"/>
        <v>2265551.5394584183</v>
      </c>
      <c r="V260">
        <f t="shared" si="213"/>
        <v>1505.1749198875252</v>
      </c>
      <c r="W260" s="9">
        <f t="shared" si="214"/>
        <v>2950.1428429795492</v>
      </c>
      <c r="Y260" s="18">
        <f t="shared" si="209"/>
        <v>4069.4189716509209</v>
      </c>
      <c r="Z260" s="50">
        <f t="shared" si="210"/>
        <v>2289473.3800124023</v>
      </c>
      <c r="AA260">
        <f t="shared" si="215"/>
        <v>1513.1005848959289</v>
      </c>
      <c r="AB260" s="9">
        <f t="shared" si="216"/>
        <v>2965.6771463960208</v>
      </c>
      <c r="AC260" s="19">
        <f t="shared" si="193"/>
        <v>0.37182226638169913</v>
      </c>
    </row>
    <row r="261" spans="1:29" x14ac:dyDescent="0.25">
      <c r="A261" s="13" t="str">
        <f>'rockfish release'!A260</f>
        <v>SE</v>
      </c>
      <c r="B261" s="13">
        <f>'rockfish release'!B260</f>
        <v>2004</v>
      </c>
      <c r="C261" s="13" t="str">
        <f>'rockfish release'!C260</f>
        <v>SSEI</v>
      </c>
      <c r="D261">
        <f>'rockfish release'!D260</f>
        <v>6002</v>
      </c>
      <c r="E261">
        <f>[1]logbook_release_forR!F427</f>
        <v>2841</v>
      </c>
      <c r="F261" t="str">
        <f>[1]logbook_release_forR!G427</f>
        <v>NA</v>
      </c>
      <c r="G261" s="37">
        <v>0.26406052499999999</v>
      </c>
      <c r="H261" s="37">
        <v>2.0028440000000002E-3</v>
      </c>
      <c r="I261" s="18">
        <f t="shared" si="220"/>
        <v>750.19595152499994</v>
      </c>
      <c r="J261" s="8">
        <f t="shared" si="221"/>
        <v>16165.516723164001</v>
      </c>
      <c r="K261">
        <f t="shared" si="211"/>
        <v>127.14368534521878</v>
      </c>
      <c r="L261" s="9">
        <f t="shared" si="212"/>
        <v>249.20162327662882</v>
      </c>
      <c r="N261" s="2">
        <f>'rockfish release'!O260</f>
        <v>10620.770196009977</v>
      </c>
      <c r="O261">
        <f>'rockfish release'!P260</f>
        <v>23134123.027768828</v>
      </c>
      <c r="P261" s="37">
        <v>0.22084458100000001</v>
      </c>
      <c r="Q261" s="37">
        <v>1.365163E-3</v>
      </c>
      <c r="T261" s="18">
        <f t="shared" si="219"/>
        <v>2345.5395438351111</v>
      </c>
      <c r="U261" s="51">
        <f t="shared" si="222"/>
        <v>1250714.6329669761</v>
      </c>
      <c r="V261">
        <f t="shared" si="213"/>
        <v>1118.3535366631502</v>
      </c>
      <c r="W261" s="9">
        <f t="shared" si="214"/>
        <v>2191.9729318597742</v>
      </c>
      <c r="Y261" s="18">
        <f t="shared" si="209"/>
        <v>3095.7354953601111</v>
      </c>
      <c r="Z261" s="50">
        <f t="shared" si="210"/>
        <v>1266880.14969014</v>
      </c>
      <c r="AA261">
        <f t="shared" si="215"/>
        <v>1125.5577060684805</v>
      </c>
      <c r="AB261" s="9">
        <f t="shared" si="216"/>
        <v>2206.0931038942217</v>
      </c>
      <c r="AC261" s="19">
        <f t="shared" si="193"/>
        <v>0.36358329313194443</v>
      </c>
    </row>
    <row r="262" spans="1:29" x14ac:dyDescent="0.25">
      <c r="A262" s="13" t="str">
        <f>'rockfish release'!A261</f>
        <v>SE</v>
      </c>
      <c r="B262" s="13">
        <f>'rockfish release'!B261</f>
        <v>2005</v>
      </c>
      <c r="C262" s="13" t="str">
        <f>'rockfish release'!C261</f>
        <v>SSEI</v>
      </c>
      <c r="D262">
        <f>'rockfish release'!D261</f>
        <v>9401</v>
      </c>
      <c r="E262">
        <f>[1]logbook_release_forR!F428</f>
        <v>4674</v>
      </c>
      <c r="F262" t="str">
        <f>[1]logbook_release_forR!G428</f>
        <v>NA</v>
      </c>
      <c r="G262" s="37">
        <v>0.26406052499999999</v>
      </c>
      <c r="H262" s="37">
        <v>2.0028440000000002E-3</v>
      </c>
      <c r="I262" s="18">
        <f t="shared" si="220"/>
        <v>1234.2188938499999</v>
      </c>
      <c r="J262" s="8">
        <f t="shared" si="221"/>
        <v>43754.682808944002</v>
      </c>
      <c r="K262">
        <f t="shared" si="211"/>
        <v>209.17620038843808</v>
      </c>
      <c r="L262" s="9">
        <f t="shared" si="212"/>
        <v>409.98535276133862</v>
      </c>
      <c r="N262" s="2">
        <f>'rockfish release'!O261</f>
        <v>16635.431624906661</v>
      </c>
      <c r="O262">
        <f>'rockfish release'!P261</f>
        <v>56755658.12675067</v>
      </c>
      <c r="P262" s="37">
        <v>0.22084458100000001</v>
      </c>
      <c r="Q262" s="37">
        <v>1.365163E-3</v>
      </c>
      <c r="T262" s="18">
        <f t="shared" si="219"/>
        <v>3673.8449269566609</v>
      </c>
      <c r="U262" s="51">
        <f t="shared" si="222"/>
        <v>3068416.8160423371</v>
      </c>
      <c r="V262">
        <f t="shared" si="213"/>
        <v>1751.6897031273368</v>
      </c>
      <c r="W262" s="9">
        <f t="shared" si="214"/>
        <v>3433.3118181295799</v>
      </c>
      <c r="Y262" s="18">
        <f t="shared" si="209"/>
        <v>4908.0638208066612</v>
      </c>
      <c r="Z262" s="50">
        <f t="shared" si="210"/>
        <v>3112171.4988512811</v>
      </c>
      <c r="AA262">
        <f t="shared" si="215"/>
        <v>1764.1347734374722</v>
      </c>
      <c r="AB262" s="9">
        <f t="shared" si="216"/>
        <v>3457.7041559374452</v>
      </c>
      <c r="AC262" s="19">
        <f t="shared" si="193"/>
        <v>0.35943598898588264</v>
      </c>
    </row>
    <row r="263" spans="1:29" x14ac:dyDescent="0.25">
      <c r="A263" s="13" t="str">
        <f>'rockfish release'!A262</f>
        <v>SE</v>
      </c>
      <c r="B263" s="13">
        <f>'rockfish release'!B262</f>
        <v>2006</v>
      </c>
      <c r="C263" s="13" t="str">
        <f>'rockfish release'!C262</f>
        <v>SSEI</v>
      </c>
      <c r="D263">
        <f>'rockfish release'!D262</f>
        <v>6626</v>
      </c>
      <c r="E263">
        <f>[1]logbook_release_forR!F429</f>
        <v>3077</v>
      </c>
      <c r="F263">
        <f>[1]logbook_release_forR!G429</f>
        <v>354</v>
      </c>
      <c r="G263" s="13"/>
      <c r="H263" s="13"/>
      <c r="I263" s="18">
        <f t="shared" ref="I263:I276" si="223">F263</f>
        <v>354</v>
      </c>
      <c r="J263" s="8">
        <f t="shared" ref="J263:J276" si="224">(E263^2)*H263</f>
        <v>0</v>
      </c>
      <c r="K263">
        <f t="shared" si="211"/>
        <v>0</v>
      </c>
      <c r="L263" s="9">
        <f t="shared" si="212"/>
        <v>0</v>
      </c>
      <c r="N263" s="2">
        <f>'rockfish release'!O262</f>
        <v>11724.962232382888</v>
      </c>
      <c r="O263">
        <f>'rockfish release'!P262</f>
        <v>28194469.131746352</v>
      </c>
      <c r="P263" s="13">
        <f>IF([3]species_comp_Region1_forR!$D252&gt;49,[3]species_comp_Region1_forR!$J252,[3]species_comp_Region1_forR!$L252)</f>
        <v>0.246519247</v>
      </c>
      <c r="Q263" s="13">
        <f>IF([3]species_comp_Region1_forR!$D252&gt;49,[3]species_comp_Region1_forR!$K252,[3]species_comp_Region1_forR!$M252)</f>
        <v>1.5225199999999999E-4</v>
      </c>
      <c r="T263" s="18">
        <f t="shared" si="219"/>
        <v>2890.4288606304685</v>
      </c>
      <c r="U263" s="51">
        <f t="shared" si="222"/>
        <v>1730065.0630074611</v>
      </c>
      <c r="V263">
        <f t="shared" si="213"/>
        <v>1315.3193768083329</v>
      </c>
      <c r="W263" s="9">
        <f t="shared" si="214"/>
        <v>2578.0259785443322</v>
      </c>
      <c r="Y263" s="18">
        <f t="shared" si="209"/>
        <v>3244.4288606304685</v>
      </c>
      <c r="Z263" s="50">
        <f t="shared" si="210"/>
        <v>1730065.0630074611</v>
      </c>
      <c r="AA263">
        <f t="shared" si="215"/>
        <v>1315.3193768083329</v>
      </c>
      <c r="AB263" s="9">
        <f t="shared" si="216"/>
        <v>2578.0259785443322</v>
      </c>
      <c r="AC263" s="19">
        <f t="shared" si="193"/>
        <v>0.4054086045063523</v>
      </c>
    </row>
    <row r="264" spans="1:29" x14ac:dyDescent="0.25">
      <c r="A264" s="13" t="str">
        <f>'rockfish release'!A263</f>
        <v>SE</v>
      </c>
      <c r="B264" s="13">
        <f>'rockfish release'!B263</f>
        <v>2007</v>
      </c>
      <c r="C264" s="13" t="str">
        <f>'rockfish release'!C263</f>
        <v>SSEI</v>
      </c>
      <c r="D264">
        <f>'rockfish release'!D263</f>
        <v>3895</v>
      </c>
      <c r="E264">
        <f>[1]logbook_release_forR!F430</f>
        <v>1932</v>
      </c>
      <c r="F264">
        <f>[1]logbook_release_forR!G430</f>
        <v>301</v>
      </c>
      <c r="G264" s="13"/>
      <c r="H264" s="13"/>
      <c r="I264" s="18">
        <f t="shared" si="223"/>
        <v>301</v>
      </c>
      <c r="J264" s="8">
        <f t="shared" si="224"/>
        <v>0</v>
      </c>
      <c r="K264">
        <f t="shared" si="211"/>
        <v>0</v>
      </c>
      <c r="L264" s="9">
        <f t="shared" si="212"/>
        <v>0</v>
      </c>
      <c r="N264" s="2">
        <f>'rockfish release'!O263</f>
        <v>6892.3525347315644</v>
      </c>
      <c r="O264">
        <f>'rockfish release'!P263</f>
        <v>9742624.9121934529</v>
      </c>
      <c r="P264" s="13">
        <f>IF([3]species_comp_Region1_forR!$D253&gt;49,[3]species_comp_Region1_forR!$J253,[3]species_comp_Region1_forR!$L253)</f>
        <v>0.233815211</v>
      </c>
      <c r="Q264" s="13">
        <f>IF([3]species_comp_Region1_forR!$D253&gt;49,[3]species_comp_Region1_forR!$K253,[3]species_comp_Region1_forR!$M253)</f>
        <v>1.1267E-4</v>
      </c>
      <c r="T264" s="18">
        <f t="shared" si="219"/>
        <v>1611.5368621946454</v>
      </c>
      <c r="U264" s="51">
        <f t="shared" si="222"/>
        <v>536879.58108277817</v>
      </c>
      <c r="V264">
        <f t="shared" si="213"/>
        <v>732.72067057152015</v>
      </c>
      <c r="W264" s="9">
        <f t="shared" si="214"/>
        <v>1436.1325143201796</v>
      </c>
      <c r="Y264" s="18">
        <f t="shared" si="209"/>
        <v>1912.5368621946454</v>
      </c>
      <c r="Z264" s="50">
        <f t="shared" si="210"/>
        <v>536879.58108277817</v>
      </c>
      <c r="AA264">
        <f t="shared" si="215"/>
        <v>732.72067057152015</v>
      </c>
      <c r="AB264" s="9">
        <f t="shared" si="216"/>
        <v>1436.1325143201796</v>
      </c>
      <c r="AC264" s="19">
        <f t="shared" si="193"/>
        <v>0.38311453496939119</v>
      </c>
    </row>
    <row r="265" spans="1:29" x14ac:dyDescent="0.25">
      <c r="A265" s="13" t="str">
        <f>'rockfish release'!A264</f>
        <v>SE</v>
      </c>
      <c r="B265" s="13">
        <f>'rockfish release'!B264</f>
        <v>2008</v>
      </c>
      <c r="C265" s="13" t="str">
        <f>'rockfish release'!C264</f>
        <v>SSEI</v>
      </c>
      <c r="D265">
        <f>'rockfish release'!D264</f>
        <v>3127</v>
      </c>
      <c r="E265">
        <f>[1]logbook_release_forR!F431</f>
        <v>1315</v>
      </c>
      <c r="F265">
        <f>[1]logbook_release_forR!G431</f>
        <v>258</v>
      </c>
      <c r="G265" s="13"/>
      <c r="H265" s="13"/>
      <c r="I265" s="18">
        <f t="shared" si="223"/>
        <v>258</v>
      </c>
      <c r="J265" s="8">
        <f t="shared" si="224"/>
        <v>0</v>
      </c>
      <c r="K265">
        <f t="shared" si="211"/>
        <v>0</v>
      </c>
      <c r="L265" s="9">
        <f t="shared" si="212"/>
        <v>0</v>
      </c>
      <c r="N265" s="2">
        <f>'rockfish release'!O264</f>
        <v>5533.3469515033648</v>
      </c>
      <c r="O265">
        <f>'rockfish release'!P264</f>
        <v>6279380.8058480714</v>
      </c>
      <c r="P265" s="13">
        <f>IF([3]species_comp_Region1_forR!$D254&gt;49,[3]species_comp_Region1_forR!$J254,[3]species_comp_Region1_forR!$L254)</f>
        <v>0.20532003300000001</v>
      </c>
      <c r="Q265" s="13">
        <f>IF([3]species_comp_Region1_forR!$D254&gt;49,[3]species_comp_Region1_forR!$K254,[3]species_comp_Region1_forR!$M254)</f>
        <v>1.3574400000000001E-4</v>
      </c>
      <c r="T265" s="18">
        <f t="shared" si="219"/>
        <v>1136.1069786831204</v>
      </c>
      <c r="U265" s="51">
        <f t="shared" si="222"/>
        <v>268019.37304499204</v>
      </c>
      <c r="V265">
        <f t="shared" si="213"/>
        <v>517.70587503426304</v>
      </c>
      <c r="W265" s="9">
        <f t="shared" si="214"/>
        <v>1014.7035150671555</v>
      </c>
      <c r="Y265" s="18">
        <f t="shared" si="209"/>
        <v>1394.1069786831204</v>
      </c>
      <c r="Z265" s="50">
        <f t="shared" si="210"/>
        <v>268019.37304499204</v>
      </c>
      <c r="AA265">
        <f t="shared" si="215"/>
        <v>517.70587503426304</v>
      </c>
      <c r="AB265" s="9">
        <f t="shared" si="216"/>
        <v>1014.7035150671555</v>
      </c>
      <c r="AC265" s="19">
        <f t="shared" si="193"/>
        <v>0.37135304747078329</v>
      </c>
    </row>
    <row r="266" spans="1:29" x14ac:dyDescent="0.25">
      <c r="A266" s="13" t="str">
        <f>'rockfish release'!A265</f>
        <v>SE</v>
      </c>
      <c r="B266" s="13">
        <f>'rockfish release'!B265</f>
        <v>2009</v>
      </c>
      <c r="C266" s="13" t="str">
        <f>'rockfish release'!C265</f>
        <v>SSEI</v>
      </c>
      <c r="D266">
        <f>'rockfish release'!D265</f>
        <v>1615</v>
      </c>
      <c r="E266">
        <f>[1]logbook_release_forR!F432</f>
        <v>726</v>
      </c>
      <c r="F266">
        <f>[1]logbook_release_forR!G432</f>
        <v>158</v>
      </c>
      <c r="G266" s="13"/>
      <c r="H266" s="13"/>
      <c r="I266" s="18">
        <f t="shared" si="223"/>
        <v>158</v>
      </c>
      <c r="J266" s="8">
        <f t="shared" si="224"/>
        <v>0</v>
      </c>
      <c r="K266">
        <f t="shared" si="211"/>
        <v>0</v>
      </c>
      <c r="L266" s="9">
        <f t="shared" si="212"/>
        <v>0</v>
      </c>
      <c r="N266" s="2">
        <f>'rockfish release'!O265</f>
        <v>2857.804709522844</v>
      </c>
      <c r="O266">
        <f>'rockfish release'!P265</f>
        <v>1674966.4483188028</v>
      </c>
      <c r="P266" s="13">
        <f>IF([3]species_comp_Region1_forR!$D255&gt;49,[3]species_comp_Region1_forR!$J255,[3]species_comp_Region1_forR!$L255)</f>
        <v>0.20845341000000001</v>
      </c>
      <c r="Q266" s="13">
        <f>IF([3]species_comp_Region1_forR!$D255&gt;49,[3]species_comp_Region1_forR!$K255,[3]species_comp_Region1_forR!$M255)</f>
        <v>1.5865399999999999E-4</v>
      </c>
      <c r="T266" s="18">
        <f t="shared" si="219"/>
        <v>595.71913681409626</v>
      </c>
      <c r="U266" s="51">
        <f t="shared" si="222"/>
        <v>73812.017188319194</v>
      </c>
      <c r="V266">
        <f t="shared" si="213"/>
        <v>271.68367118455831</v>
      </c>
      <c r="W266" s="9">
        <f t="shared" si="214"/>
        <v>532.49999552173426</v>
      </c>
      <c r="Y266" s="18">
        <f t="shared" si="209"/>
        <v>753.71913681409626</v>
      </c>
      <c r="Z266" s="50">
        <f t="shared" si="210"/>
        <v>73812.017188319194</v>
      </c>
      <c r="AA266">
        <f t="shared" si="215"/>
        <v>271.68367118455831</v>
      </c>
      <c r="AB266" s="9">
        <f t="shared" si="216"/>
        <v>532.49999552173426</v>
      </c>
      <c r="AC266" s="19">
        <f t="shared" si="193"/>
        <v>0.36045744086177911</v>
      </c>
    </row>
    <row r="267" spans="1:29" x14ac:dyDescent="0.25">
      <c r="A267" s="13" t="str">
        <f>'rockfish release'!A266</f>
        <v>SE</v>
      </c>
      <c r="B267" s="13">
        <f>'rockfish release'!B266</f>
        <v>2010</v>
      </c>
      <c r="C267" s="13" t="str">
        <f>'rockfish release'!C266</f>
        <v>SSEI</v>
      </c>
      <c r="D267">
        <f>'rockfish release'!D266</f>
        <v>3026</v>
      </c>
      <c r="E267">
        <f>[1]logbook_release_forR!F433</f>
        <v>1842</v>
      </c>
      <c r="F267">
        <f>[1]logbook_release_forR!G433</f>
        <v>209</v>
      </c>
      <c r="G267" s="13"/>
      <c r="H267" s="13"/>
      <c r="I267" s="18">
        <f t="shared" si="223"/>
        <v>209</v>
      </c>
      <c r="J267" s="8">
        <f t="shared" si="224"/>
        <v>0</v>
      </c>
      <c r="K267">
        <f t="shared" si="211"/>
        <v>0</v>
      </c>
      <c r="L267" s="9">
        <f t="shared" si="212"/>
        <v>0</v>
      </c>
      <c r="N267" s="2">
        <f>'rockfish release'!O266</f>
        <v>5354.623561000697</v>
      </c>
      <c r="O267">
        <f>'rockfish release'!P266</f>
        <v>5880292.1826629303</v>
      </c>
      <c r="P267" s="13">
        <f>IF([3]species_comp_Region1_forR!$D256&gt;49,[3]species_comp_Region1_forR!$J256,[3]species_comp_Region1_forR!$L256)</f>
        <v>0.28021486099999998</v>
      </c>
      <c r="Q267" s="13">
        <f>IF([3]species_comp_Region1_forR!$D256&gt;49,[3]species_comp_Region1_forR!$K256,[3]species_comp_Region1_forR!$M256)</f>
        <v>1.8073000000000001E-4</v>
      </c>
      <c r="T267" s="18">
        <f t="shared" si="219"/>
        <v>1500.4450968531353</v>
      </c>
      <c r="U267" s="51">
        <f t="shared" si="222"/>
        <v>465841.85221824952</v>
      </c>
      <c r="V267">
        <f t="shared" si="213"/>
        <v>682.52608171281599</v>
      </c>
      <c r="W267" s="9">
        <f t="shared" si="214"/>
        <v>1337.7511201571194</v>
      </c>
      <c r="Y267" s="18">
        <f t="shared" si="209"/>
        <v>1709.4450968531353</v>
      </c>
      <c r="Z267" s="50">
        <f t="shared" si="210"/>
        <v>465841.85221824952</v>
      </c>
      <c r="AA267">
        <f t="shared" si="215"/>
        <v>682.52608171281599</v>
      </c>
      <c r="AB267" s="9">
        <f t="shared" si="216"/>
        <v>1337.7511201571194</v>
      </c>
      <c r="AC267" s="19">
        <f t="shared" si="193"/>
        <v>0.39926762372728858</v>
      </c>
    </row>
    <row r="268" spans="1:29" x14ac:dyDescent="0.25">
      <c r="A268" s="13" t="str">
        <f>'rockfish release'!A267</f>
        <v>SE</v>
      </c>
      <c r="B268" s="13">
        <f>'rockfish release'!B267</f>
        <v>2011</v>
      </c>
      <c r="C268" s="13" t="str">
        <f>'rockfish release'!C267</f>
        <v>SSEI</v>
      </c>
      <c r="D268">
        <f>'rockfish release'!D267</f>
        <v>1401</v>
      </c>
      <c r="E268">
        <f>[1]logbook_release_forR!F434</f>
        <v>557</v>
      </c>
      <c r="F268">
        <f>[1]logbook_release_forR!G434</f>
        <v>132</v>
      </c>
      <c r="G268" s="13"/>
      <c r="H268" s="13"/>
      <c r="I268" s="18">
        <f t="shared" si="223"/>
        <v>132</v>
      </c>
      <c r="J268" s="8">
        <f t="shared" si="224"/>
        <v>0</v>
      </c>
      <c r="K268">
        <f t="shared" si="211"/>
        <v>0</v>
      </c>
      <c r="L268" s="9">
        <f t="shared" si="212"/>
        <v>0</v>
      </c>
      <c r="N268" s="2">
        <f>'rockfish release'!O267</f>
        <v>3027.6754850088182</v>
      </c>
      <c r="O268">
        <f>'rockfish release'!P267</f>
        <v>2492666.7772778664</v>
      </c>
      <c r="P268" s="13">
        <f>IF([3]species_comp_Region1_forR!$D257&gt;49,[3]species_comp_Region1_forR!$J257,[3]species_comp_Region1_forR!$L257)</f>
        <v>0.27513639899999998</v>
      </c>
      <c r="Q268" s="13">
        <f>IF([3]species_comp_Region1_forR!$D257&gt;49,[3]species_comp_Region1_forR!$K257,[3]species_comp_Region1_forR!$M257)</f>
        <v>1.5556700000000001E-4</v>
      </c>
      <c r="T268" s="18">
        <f t="shared" si="219"/>
        <v>833.02373028590466</v>
      </c>
      <c r="U268" s="51">
        <f t="shared" si="222"/>
        <v>189733.247711923</v>
      </c>
      <c r="V268">
        <f t="shared" si="213"/>
        <v>435.58380102102399</v>
      </c>
      <c r="W268" s="9">
        <f t="shared" si="214"/>
        <v>853.74425000120698</v>
      </c>
      <c r="Y268" s="18">
        <f t="shared" si="209"/>
        <v>965.02373028590466</v>
      </c>
      <c r="Z268" s="50">
        <f t="shared" si="210"/>
        <v>189733.247711923</v>
      </c>
      <c r="AA268">
        <f t="shared" si="215"/>
        <v>435.58380102102399</v>
      </c>
      <c r="AB268" s="9">
        <f t="shared" si="216"/>
        <v>853.74425000120698</v>
      </c>
      <c r="AC268" s="19">
        <f t="shared" si="193"/>
        <v>0.45137107757129963</v>
      </c>
    </row>
    <row r="269" spans="1:29" x14ac:dyDescent="0.25">
      <c r="A269" s="13" t="str">
        <f>'rockfish release'!A268</f>
        <v>SE</v>
      </c>
      <c r="B269" s="13">
        <f>'rockfish release'!B268</f>
        <v>2012</v>
      </c>
      <c r="C269" s="13" t="str">
        <f>'rockfish release'!C268</f>
        <v>SSEI</v>
      </c>
      <c r="D269">
        <f>'rockfish release'!D268</f>
        <v>1982</v>
      </c>
      <c r="E269">
        <f>[1]logbook_release_forR!F435</f>
        <v>1213</v>
      </c>
      <c r="F269">
        <f>[1]logbook_release_forR!G435</f>
        <v>188</v>
      </c>
      <c r="G269" s="13"/>
      <c r="H269" s="13"/>
      <c r="I269" s="18">
        <f t="shared" si="223"/>
        <v>188</v>
      </c>
      <c r="J269" s="8">
        <f t="shared" si="224"/>
        <v>0</v>
      </c>
      <c r="K269">
        <f t="shared" si="211"/>
        <v>0</v>
      </c>
      <c r="L269" s="9">
        <f t="shared" si="212"/>
        <v>0</v>
      </c>
      <c r="N269" s="2">
        <f>'rockfish release'!O268</f>
        <v>3308.3880839980466</v>
      </c>
      <c r="O269">
        <f>'rockfish release'!P268</f>
        <v>3537724.2288436573</v>
      </c>
      <c r="P269" s="13">
        <f>IF([3]species_comp_Region1_forR!$D258&gt;49,[3]species_comp_Region1_forR!$J258,[3]species_comp_Region1_forR!$L258)</f>
        <v>0.26649528700000003</v>
      </c>
      <c r="Q269" s="13">
        <f>IF([3]species_comp_Region1_forR!$D258&gt;49,[3]species_comp_Region1_forR!$K258,[3]species_comp_Region1_forR!$M258)</f>
        <v>1.67646E-4</v>
      </c>
      <c r="T269" s="18">
        <f t="shared" si="219"/>
        <v>881.66983195243961</v>
      </c>
      <c r="U269" s="51">
        <f t="shared" si="222"/>
        <v>252490.12035382944</v>
      </c>
      <c r="V269">
        <f t="shared" si="213"/>
        <v>502.48395034451539</v>
      </c>
      <c r="W269" s="9">
        <f t="shared" si="214"/>
        <v>984.86854267525018</v>
      </c>
      <c r="Y269" s="18">
        <f t="shared" si="209"/>
        <v>1069.6698319524396</v>
      </c>
      <c r="Z269" s="50">
        <f t="shared" si="210"/>
        <v>252490.12035382944</v>
      </c>
      <c r="AA269">
        <f t="shared" si="215"/>
        <v>502.48395034451539</v>
      </c>
      <c r="AB269" s="9">
        <f t="shared" si="216"/>
        <v>984.86854267525018</v>
      </c>
      <c r="AC269" s="19">
        <f t="shared" si="193"/>
        <v>0.46975612037907521</v>
      </c>
    </row>
    <row r="270" spans="1:29" x14ac:dyDescent="0.25">
      <c r="A270" s="13" t="str">
        <f>'rockfish release'!A269</f>
        <v>SE</v>
      </c>
      <c r="B270" s="13">
        <f>'rockfish release'!B269</f>
        <v>2013</v>
      </c>
      <c r="C270" s="13" t="str">
        <f>'rockfish release'!C269</f>
        <v>SSEI</v>
      </c>
      <c r="D270">
        <f>'rockfish release'!D269</f>
        <v>2044</v>
      </c>
      <c r="E270">
        <f>[1]logbook_release_forR!F436</f>
        <v>1461</v>
      </c>
      <c r="F270">
        <f>[1]logbook_release_forR!G436</f>
        <v>165</v>
      </c>
      <c r="G270" s="13"/>
      <c r="H270" s="13"/>
      <c r="I270" s="18">
        <f t="shared" si="223"/>
        <v>165</v>
      </c>
      <c r="J270" s="8">
        <f t="shared" si="224"/>
        <v>0</v>
      </c>
      <c r="K270">
        <f t="shared" si="211"/>
        <v>0</v>
      </c>
      <c r="L270" s="9">
        <f t="shared" si="212"/>
        <v>0</v>
      </c>
      <c r="N270" s="2">
        <f>'rockfish release'!O269</f>
        <v>7891.8351156912322</v>
      </c>
      <c r="O270">
        <f>'rockfish release'!P269</f>
        <v>27499452.414966449</v>
      </c>
      <c r="P270" s="13">
        <f>IF([3]species_comp_Region1_forR!$D259&gt;49,[3]species_comp_Region1_forR!$J259,[3]species_comp_Region1_forR!$L259)</f>
        <v>0.187141948</v>
      </c>
      <c r="Q270" s="13">
        <f>IF([3]species_comp_Region1_forR!$D259&gt;49,[3]species_comp_Region1_forR!$K259,[3]species_comp_Region1_forR!$M259)</f>
        <v>9.6899999999999997E-5</v>
      </c>
      <c r="T270" s="18">
        <f t="shared" si="219"/>
        <v>1476.8933968452625</v>
      </c>
      <c r="U270" s="51">
        <f t="shared" si="222"/>
        <v>966459.14962107257</v>
      </c>
      <c r="V270">
        <f t="shared" si="213"/>
        <v>983.08654228459079</v>
      </c>
      <c r="W270" s="9">
        <f t="shared" si="214"/>
        <v>1926.8496228777979</v>
      </c>
      <c r="Y270" s="18">
        <f t="shared" si="209"/>
        <v>1641.8933968452625</v>
      </c>
      <c r="Z270" s="50">
        <f t="shared" si="210"/>
        <v>966459.14962107257</v>
      </c>
      <c r="AA270">
        <f t="shared" si="215"/>
        <v>983.08654228459079</v>
      </c>
      <c r="AB270" s="9">
        <f t="shared" si="216"/>
        <v>1926.8496228777979</v>
      </c>
      <c r="AC270" s="19">
        <f t="shared" si="193"/>
        <v>0.59875174854439117</v>
      </c>
    </row>
    <row r="271" spans="1:29" x14ac:dyDescent="0.25">
      <c r="A271" s="13" t="str">
        <f>'rockfish release'!A270</f>
        <v>SE</v>
      </c>
      <c r="B271" s="13">
        <f>'rockfish release'!B270</f>
        <v>2014</v>
      </c>
      <c r="C271" s="13" t="str">
        <f>'rockfish release'!C270</f>
        <v>SSEI</v>
      </c>
      <c r="D271">
        <f>'rockfish release'!D270</f>
        <v>2308</v>
      </c>
      <c r="E271">
        <f>[1]logbook_release_forR!F437</f>
        <v>1518</v>
      </c>
      <c r="F271">
        <f>[1]logbook_release_forR!G437</f>
        <v>184</v>
      </c>
      <c r="G271" s="13"/>
      <c r="H271" s="13"/>
      <c r="I271" s="18">
        <f t="shared" si="223"/>
        <v>184</v>
      </c>
      <c r="J271" s="8">
        <f t="shared" si="224"/>
        <v>0</v>
      </c>
      <c r="K271">
        <f t="shared" si="211"/>
        <v>0</v>
      </c>
      <c r="L271" s="9">
        <f t="shared" si="212"/>
        <v>0</v>
      </c>
      <c r="N271" s="2">
        <f>'rockfish release'!O270</f>
        <v>4717.2998562529947</v>
      </c>
      <c r="O271">
        <f>'rockfish release'!P270</f>
        <v>4505262.4204985779</v>
      </c>
      <c r="P271" s="13">
        <f>IF([3]species_comp_Region1_forR!$D260&gt;49,[3]species_comp_Region1_forR!$J260,[3]species_comp_Region1_forR!$L260)</f>
        <v>0.16776149600000001</v>
      </c>
      <c r="Q271" s="13">
        <f>IF([3]species_comp_Region1_forR!$D260&gt;49,[3]species_comp_Region1_forR!$K260,[3]species_comp_Region1_forR!$M260)</f>
        <v>7.0599999999999995E-5</v>
      </c>
      <c r="T271" s="18">
        <f t="shared" si="219"/>
        <v>791.38128096558739</v>
      </c>
      <c r="U271" s="51">
        <f t="shared" si="222"/>
        <v>128048.72754904894</v>
      </c>
      <c r="V271">
        <f t="shared" si="213"/>
        <v>357.83896874019877</v>
      </c>
      <c r="W271" s="9">
        <f t="shared" si="214"/>
        <v>701.36437873078955</v>
      </c>
      <c r="Y271" s="18">
        <f t="shared" si="209"/>
        <v>975.38128096558739</v>
      </c>
      <c r="Z271" s="50">
        <f t="shared" si="210"/>
        <v>128048.72754904894</v>
      </c>
      <c r="AA271">
        <f t="shared" si="215"/>
        <v>357.83896874019877</v>
      </c>
      <c r="AB271" s="9">
        <f t="shared" si="216"/>
        <v>701.36437873078955</v>
      </c>
      <c r="AC271" s="19">
        <f t="shared" si="193"/>
        <v>0.36687085934841079</v>
      </c>
    </row>
    <row r="272" spans="1:29" x14ac:dyDescent="0.25">
      <c r="A272" s="13" t="str">
        <f>'rockfish release'!A271</f>
        <v>SE</v>
      </c>
      <c r="B272" s="13">
        <f>'rockfish release'!B271</f>
        <v>2015</v>
      </c>
      <c r="C272" s="13" t="str">
        <f>'rockfish release'!C271</f>
        <v>SSEI</v>
      </c>
      <c r="D272">
        <f>'rockfish release'!D271</f>
        <v>3002</v>
      </c>
      <c r="E272">
        <f>[1]logbook_release_forR!F438</f>
        <v>1949</v>
      </c>
      <c r="F272">
        <f>[1]logbook_release_forR!G438</f>
        <v>342</v>
      </c>
      <c r="G272" s="13"/>
      <c r="H272" s="13"/>
      <c r="I272" s="18">
        <f t="shared" si="223"/>
        <v>342</v>
      </c>
      <c r="J272" s="8">
        <f t="shared" si="224"/>
        <v>0</v>
      </c>
      <c r="K272">
        <f t="shared" si="211"/>
        <v>0</v>
      </c>
      <c r="L272" s="9">
        <f t="shared" si="212"/>
        <v>0</v>
      </c>
      <c r="N272" s="2">
        <f>'rockfish release'!O271</f>
        <v>3368.3608787428657</v>
      </c>
      <c r="O272">
        <f>'rockfish release'!P271</f>
        <v>2306053.7852344951</v>
      </c>
      <c r="P272" s="13">
        <f>IF([3]species_comp_Region1_forR!$D261&gt;49,[3]species_comp_Region1_forR!$J261,[3]species_comp_Region1_forR!$L261)</f>
        <v>0.17763157900000001</v>
      </c>
      <c r="Q272" s="13">
        <f>IF([3]species_comp_Region1_forR!$D261&gt;49,[3]species_comp_Region1_forR!$K261,[3]species_comp_Region1_forR!$M261)</f>
        <v>7.3999999999999996E-5</v>
      </c>
      <c r="T272" s="18">
        <f t="shared" si="219"/>
        <v>598.32726153292276</v>
      </c>
      <c r="U272" s="51">
        <f t="shared" si="222"/>
        <v>73431.809315529375</v>
      </c>
      <c r="V272">
        <f t="shared" si="213"/>
        <v>270.98304248703346</v>
      </c>
      <c r="W272" s="9">
        <f t="shared" si="214"/>
        <v>531.12676327458553</v>
      </c>
      <c r="Y272" s="18">
        <f t="shared" si="209"/>
        <v>940.32726153292276</v>
      </c>
      <c r="Z272" s="50">
        <f t="shared" si="210"/>
        <v>73431.809315529375</v>
      </c>
      <c r="AA272">
        <f t="shared" si="215"/>
        <v>270.98304248703346</v>
      </c>
      <c r="AB272" s="9">
        <f t="shared" si="216"/>
        <v>531.12676327458553</v>
      </c>
      <c r="AC272" s="19">
        <f t="shared" si="193"/>
        <v>0.28817950257581232</v>
      </c>
    </row>
    <row r="273" spans="1:29" x14ac:dyDescent="0.25">
      <c r="A273" s="13" t="str">
        <f>'rockfish release'!A272</f>
        <v>SE</v>
      </c>
      <c r="B273" s="13">
        <f>'rockfish release'!B272</f>
        <v>2016</v>
      </c>
      <c r="C273" s="13" t="str">
        <f>'rockfish release'!C272</f>
        <v>SSEI</v>
      </c>
      <c r="D273">
        <f>'rockfish release'!D272</f>
        <v>2634</v>
      </c>
      <c r="E273">
        <f>[1]logbook_release_forR!F439</f>
        <v>1765</v>
      </c>
      <c r="F273">
        <f>[1]logbook_release_forR!G439</f>
        <v>333</v>
      </c>
      <c r="G273" s="13"/>
      <c r="H273" s="13"/>
      <c r="I273" s="18">
        <f t="shared" si="223"/>
        <v>333</v>
      </c>
      <c r="J273" s="8">
        <f t="shared" si="224"/>
        <v>0</v>
      </c>
      <c r="K273">
        <f t="shared" si="211"/>
        <v>0</v>
      </c>
      <c r="L273" s="9">
        <f t="shared" si="212"/>
        <v>0</v>
      </c>
      <c r="N273" s="2">
        <f>'rockfish release'!O272</f>
        <v>4684.4347539543051</v>
      </c>
      <c r="O273">
        <f>'rockfish release'!P272</f>
        <v>6607012.8698088462</v>
      </c>
      <c r="P273" s="13">
        <f>IF([3]species_comp_Region1_forR!$D262&gt;49,[3]species_comp_Region1_forR!$J262,[3]species_comp_Region1_forR!$L262)</f>
        <v>0.17826740099999999</v>
      </c>
      <c r="Q273" s="13">
        <f>IF([3]species_comp_Region1_forR!$D262&gt;49,[3]species_comp_Region1_forR!$K262,[3]species_comp_Region1_forR!$M262)</f>
        <v>7.3399999999999995E-5</v>
      </c>
      <c r="T273" s="18">
        <f t="shared" si="219"/>
        <v>835.08200874150839</v>
      </c>
      <c r="U273" s="51">
        <f t="shared" si="222"/>
        <v>211091.75080956044</v>
      </c>
      <c r="V273">
        <f t="shared" si="213"/>
        <v>459.44722309484081</v>
      </c>
      <c r="W273" s="9">
        <f t="shared" si="214"/>
        <v>900.51655726588797</v>
      </c>
      <c r="Y273" s="18">
        <f t="shared" si="209"/>
        <v>1168.0820087415084</v>
      </c>
      <c r="Z273" s="50">
        <f t="shared" si="210"/>
        <v>211091.75080956044</v>
      </c>
      <c r="AA273">
        <f t="shared" si="215"/>
        <v>459.44722309484081</v>
      </c>
      <c r="AB273" s="9">
        <f t="shared" si="216"/>
        <v>900.51655726588797</v>
      </c>
      <c r="AC273" s="19">
        <f t="shared" si="193"/>
        <v>0.39333473134292107</v>
      </c>
    </row>
    <row r="274" spans="1:29" x14ac:dyDescent="0.25">
      <c r="A274" s="13" t="str">
        <f>'rockfish release'!A273</f>
        <v>SE</v>
      </c>
      <c r="B274" s="13">
        <f>'rockfish release'!B273</f>
        <v>2017</v>
      </c>
      <c r="C274" s="13" t="str">
        <f>'rockfish release'!C273</f>
        <v>SSEI</v>
      </c>
      <c r="D274">
        <f>'rockfish release'!D273</f>
        <v>5303</v>
      </c>
      <c r="E274">
        <f>[1]logbook_release_forR!F440</f>
        <v>4290</v>
      </c>
      <c r="F274">
        <f>[1]logbook_release_forR!G440</f>
        <v>442</v>
      </c>
      <c r="G274" s="13"/>
      <c r="H274" s="13"/>
      <c r="I274" s="18">
        <f t="shared" si="223"/>
        <v>442</v>
      </c>
      <c r="J274" s="8">
        <f t="shared" si="224"/>
        <v>0</v>
      </c>
      <c r="K274">
        <f t="shared" si="211"/>
        <v>0</v>
      </c>
      <c r="L274" s="9">
        <f t="shared" si="212"/>
        <v>0</v>
      </c>
      <c r="N274" s="2">
        <f>'rockfish release'!O273</f>
        <v>10269.301587301587</v>
      </c>
      <c r="O274">
        <f>'rockfish release'!P273</f>
        <v>20444681.136453528</v>
      </c>
      <c r="P274" s="13">
        <f>IF([3]species_comp_Region1_forR!$D263&gt;49,[3]species_comp_Region1_forR!$J263,[3]species_comp_Region1_forR!$L263)</f>
        <v>0.228940217</v>
      </c>
      <c r="Q274" s="13">
        <f>IF([3]species_comp_Region1_forR!$D263&gt;49,[3]species_comp_Region1_forR!$K263,[3]species_comp_Region1_forR!$M263)</f>
        <v>1.20004E-4</v>
      </c>
      <c r="T274" s="18">
        <f t="shared" si="219"/>
        <v>2351.0561338352695</v>
      </c>
      <c r="U274" s="51">
        <f t="shared" si="222"/>
        <v>1081781.8135536807</v>
      </c>
      <c r="V274">
        <f t="shared" si="213"/>
        <v>1040.0874066893036</v>
      </c>
      <c r="W274" s="9">
        <f t="shared" si="214"/>
        <v>2038.5713171110351</v>
      </c>
      <c r="Y274" s="18">
        <f t="shared" si="209"/>
        <v>2793.0561338352695</v>
      </c>
      <c r="Z274" s="50">
        <f t="shared" si="210"/>
        <v>1081781.8135536807</v>
      </c>
      <c r="AA274">
        <f t="shared" si="215"/>
        <v>1040.0874066893036</v>
      </c>
      <c r="AB274" s="9">
        <f t="shared" si="216"/>
        <v>2038.5713171110351</v>
      </c>
      <c r="AC274" s="19">
        <f t="shared" si="193"/>
        <v>0.37238328084051553</v>
      </c>
    </row>
    <row r="275" spans="1:29" x14ac:dyDescent="0.25">
      <c r="A275" s="13" t="str">
        <f>'rockfish release'!A274</f>
        <v>SE</v>
      </c>
      <c r="B275" s="13">
        <f>'rockfish release'!B274</f>
        <v>2018</v>
      </c>
      <c r="C275" s="13" t="str">
        <f>'rockfish release'!C274</f>
        <v>SSEI</v>
      </c>
      <c r="D275">
        <f>'rockfish release'!D274</f>
        <v>12062</v>
      </c>
      <c r="E275">
        <f>[1]logbook_release_forR!F441</f>
        <v>9955</v>
      </c>
      <c r="F275">
        <f>[1]logbook_release_forR!G441</f>
        <v>605</v>
      </c>
      <c r="G275" s="13"/>
      <c r="H275" s="13"/>
      <c r="I275" s="18">
        <f t="shared" si="223"/>
        <v>605</v>
      </c>
      <c r="J275" s="8">
        <f t="shared" si="224"/>
        <v>0</v>
      </c>
      <c r="K275">
        <f t="shared" si="211"/>
        <v>0</v>
      </c>
      <c r="L275" s="9">
        <f t="shared" si="212"/>
        <v>0</v>
      </c>
      <c r="N275" s="2">
        <f>'rockfish release'!O274</f>
        <v>12472.540871546567</v>
      </c>
      <c r="O275">
        <f>'rockfish release'!P274</f>
        <v>23037083.064362518</v>
      </c>
      <c r="P275" s="13">
        <f>IF([3]species_comp_Region1_forR!$D264&gt;49,[3]species_comp_Region1_forR!$J264,[3]species_comp_Region1_forR!$L264)</f>
        <v>0.21062160499999999</v>
      </c>
      <c r="Q275" s="13">
        <f>IF([3]species_comp_Region1_forR!$D264&gt;49,[3]species_comp_Region1_forR!$K264,[3]species_comp_Region1_forR!$M264)</f>
        <v>1.00399E-4</v>
      </c>
      <c r="T275" s="18">
        <f>N275*P275</f>
        <v>2626.9865767932365</v>
      </c>
      <c r="U275" s="51">
        <f t="shared" si="222"/>
        <v>1035264.2478512196</v>
      </c>
      <c r="V275">
        <f t="shared" si="213"/>
        <v>1017.4793599141063</v>
      </c>
      <c r="W275" s="9">
        <f t="shared" si="214"/>
        <v>1994.2595454316483</v>
      </c>
      <c r="Y275" s="18">
        <f t="shared" si="209"/>
        <v>3231.9865767932365</v>
      </c>
      <c r="Z275" s="50">
        <f t="shared" si="210"/>
        <v>1035264.2478512196</v>
      </c>
      <c r="AA275">
        <f t="shared" si="215"/>
        <v>1017.4793599141063</v>
      </c>
      <c r="AB275" s="9">
        <f t="shared" si="216"/>
        <v>1994.2595454316483</v>
      </c>
      <c r="AC275" s="19">
        <f t="shared" si="193"/>
        <v>0.31481546588712789</v>
      </c>
    </row>
    <row r="276" spans="1:29" x14ac:dyDescent="0.25">
      <c r="A276" s="13" t="str">
        <f>'rockfish release'!A275</f>
        <v>SE</v>
      </c>
      <c r="B276" s="13">
        <f>'rockfish release'!B275</f>
        <v>2019</v>
      </c>
      <c r="C276" s="13" t="str">
        <f>'rockfish release'!C275</f>
        <v>SSEI</v>
      </c>
      <c r="D276">
        <f>'rockfish release'!D275</f>
        <v>10177</v>
      </c>
      <c r="E276">
        <f>[1]logbook_release_forR!F442</f>
        <v>7980</v>
      </c>
      <c r="F276">
        <f>[1]logbook_release_forR!G442</f>
        <v>606</v>
      </c>
      <c r="G276" s="13"/>
      <c r="H276" s="13"/>
      <c r="I276" s="18">
        <f t="shared" si="223"/>
        <v>606</v>
      </c>
      <c r="J276" s="8">
        <f t="shared" si="224"/>
        <v>0</v>
      </c>
      <c r="L276" s="9"/>
      <c r="N276" s="2">
        <f>'rockfish release'!O275</f>
        <v>31355.50994598867</v>
      </c>
      <c r="O276">
        <f>'rockfish release'!P275</f>
        <v>212502944.55987427</v>
      </c>
      <c r="P276">
        <v>0.19235225955967555</v>
      </c>
      <c r="Q276">
        <v>1.8022374454984078E-4</v>
      </c>
      <c r="T276" s="18">
        <f t="shared" ref="T276" si="225">N276*P276</f>
        <v>6031.303187756801</v>
      </c>
      <c r="U276" s="51">
        <f t="shared" ref="U276" si="226">(N276^2)*Q276+(P276^2)*O276-(Q276*O276)</f>
        <v>8001371.8382394686</v>
      </c>
      <c r="V276">
        <f t="shared" ref="V276" si="227">SQRT(U276)</f>
        <v>2828.6696233811872</v>
      </c>
      <c r="W276" s="9">
        <f t="shared" ref="W276" si="228">(1.96*V276)</f>
        <v>5544.1924618271269</v>
      </c>
      <c r="Y276" s="18">
        <f t="shared" ref="Y276" si="229">T276+I276</f>
        <v>6637.303187756801</v>
      </c>
      <c r="Z276" s="50">
        <f t="shared" ref="Z276" si="230">U276+J276</f>
        <v>8001371.8382394686</v>
      </c>
      <c r="AA276">
        <f t="shared" ref="AA276" si="231">SQRT(Z276)</f>
        <v>2828.6696233811872</v>
      </c>
      <c r="AB276" s="9">
        <f t="shared" ref="AB276" si="232">(1.96*AA276)</f>
        <v>5544.1924618271269</v>
      </c>
      <c r="AC276" s="19">
        <f t="shared" si="193"/>
        <v>0.42617755184047701</v>
      </c>
    </row>
    <row r="277" spans="1:29" x14ac:dyDescent="0.25">
      <c r="A277" s="13" t="str">
        <f>'rockfish release'!A276</f>
        <v>SE</v>
      </c>
      <c r="B277" s="13">
        <f>'rockfish release'!B276</f>
        <v>1999</v>
      </c>
      <c r="C277" s="13" t="str">
        <f>'rockfish release'!C276</f>
        <v>SSEO</v>
      </c>
      <c r="D277">
        <f>'rockfish release'!D276</f>
        <v>4102</v>
      </c>
      <c r="E277">
        <f>[1]logbook_release_forR!F443</f>
        <v>1139</v>
      </c>
      <c r="F277" t="str">
        <f>[1]logbook_release_forR!G443</f>
        <v>NA</v>
      </c>
      <c r="G277" s="37">
        <v>0.357901688</v>
      </c>
      <c r="H277" s="37">
        <v>1.1641748E-2</v>
      </c>
      <c r="I277" s="18">
        <f>E277*G277</f>
        <v>407.650022632</v>
      </c>
      <c r="J277" s="8">
        <f>(E277^2)*H277</f>
        <v>15103.084157108</v>
      </c>
      <c r="K277">
        <f t="shared" si="211"/>
        <v>122.89460589101542</v>
      </c>
      <c r="L277" s="9">
        <f t="shared" si="212"/>
        <v>240.87342754639022</v>
      </c>
      <c r="N277" s="2">
        <f>'rockfish release'!O276</f>
        <v>3939.3161274019458</v>
      </c>
      <c r="O277">
        <f>'rockfish release'!P276</f>
        <v>8165677.1442993488</v>
      </c>
      <c r="P277" s="37">
        <v>0.14601389000000001</v>
      </c>
      <c r="Q277" s="37">
        <v>1.586648E-3</v>
      </c>
      <c r="T277" s="18">
        <f t="shared" ref="T277:T295" si="233">N277*P277</f>
        <v>575.19487170169373</v>
      </c>
      <c r="U277" s="51">
        <f>(N277^2)*Q277+(P277^2)*O277-(Q277*O277)</f>
        <v>185758.57860221135</v>
      </c>
      <c r="V277">
        <f t="shared" si="213"/>
        <v>430.99719094468742</v>
      </c>
      <c r="W277" s="9">
        <f t="shared" si="214"/>
        <v>844.75449425158729</v>
      </c>
      <c r="Y277" s="18">
        <f t="shared" si="209"/>
        <v>982.84489433369367</v>
      </c>
      <c r="Z277" s="50">
        <f t="shared" si="210"/>
        <v>200861.66275931936</v>
      </c>
      <c r="AA277">
        <f t="shared" si="215"/>
        <v>448.17592835773695</v>
      </c>
      <c r="AB277" s="9">
        <f t="shared" si="216"/>
        <v>878.42481958116446</v>
      </c>
      <c r="AC277" s="19">
        <f t="shared" si="193"/>
        <v>0.45599863309212357</v>
      </c>
    </row>
    <row r="278" spans="1:29" x14ac:dyDescent="0.25">
      <c r="A278" s="13" t="str">
        <f>'rockfish release'!A277</f>
        <v>SE</v>
      </c>
      <c r="B278" s="13">
        <f>'rockfish release'!B277</f>
        <v>2000</v>
      </c>
      <c r="C278" s="13" t="str">
        <f>'rockfish release'!C277</f>
        <v>SSEO</v>
      </c>
      <c r="D278">
        <f>'rockfish release'!D277</f>
        <v>4468</v>
      </c>
      <c r="E278">
        <f>[1]logbook_release_forR!F444</f>
        <v>1638</v>
      </c>
      <c r="F278" t="str">
        <f>[1]logbook_release_forR!G444</f>
        <v>NA</v>
      </c>
      <c r="G278" s="37">
        <v>0.357901688</v>
      </c>
      <c r="H278" s="37">
        <v>1.1641748E-2</v>
      </c>
      <c r="I278" s="18">
        <f t="shared" ref="I278:I283" si="234">E278*G278</f>
        <v>586.24296494399994</v>
      </c>
      <c r="J278" s="8">
        <f t="shared" ref="J278:J283" si="235">(E278^2)*H278</f>
        <v>31235.322120912002</v>
      </c>
      <c r="K278">
        <f t="shared" si="211"/>
        <v>176.7351751092917</v>
      </c>
      <c r="L278" s="9">
        <f t="shared" si="212"/>
        <v>346.40094321421174</v>
      </c>
      <c r="N278" s="2">
        <f>'rockfish release'!O277</f>
        <v>4290.8006965460499</v>
      </c>
      <c r="O278">
        <f>'rockfish release'!P277</f>
        <v>9687845.8883965574</v>
      </c>
      <c r="P278" s="37">
        <v>0.14601389000000001</v>
      </c>
      <c r="Q278" s="37">
        <v>1.586648E-3</v>
      </c>
      <c r="T278" s="18">
        <f t="shared" si="233"/>
        <v>626.51650091739839</v>
      </c>
      <c r="U278" s="51">
        <f t="shared" ref="U278:U296" si="236">(N278^2)*Q278+(P278^2)*O278-(Q278*O278)</f>
        <v>220385.94597169018</v>
      </c>
      <c r="V278">
        <f t="shared" si="213"/>
        <v>469.45281549021536</v>
      </c>
      <c r="W278" s="9">
        <f t="shared" si="214"/>
        <v>920.12751836082214</v>
      </c>
      <c r="Y278" s="18">
        <f t="shared" si="209"/>
        <v>1212.7594658613984</v>
      </c>
      <c r="Z278" s="50">
        <f t="shared" si="210"/>
        <v>251621.26809260217</v>
      </c>
      <c r="AA278">
        <f t="shared" si="215"/>
        <v>501.61864807102432</v>
      </c>
      <c r="AB278" s="9">
        <f t="shared" si="216"/>
        <v>983.17255021920766</v>
      </c>
      <c r="AC278" s="19">
        <f t="shared" si="193"/>
        <v>0.41361759045495045</v>
      </c>
    </row>
    <row r="279" spans="1:29" x14ac:dyDescent="0.25">
      <c r="A279" s="13" t="str">
        <f>'rockfish release'!A278</f>
        <v>SE</v>
      </c>
      <c r="B279" s="13">
        <f>'rockfish release'!B278</f>
        <v>2001</v>
      </c>
      <c r="C279" s="13" t="str">
        <f>'rockfish release'!C278</f>
        <v>SSEO</v>
      </c>
      <c r="D279">
        <f>'rockfish release'!D278</f>
        <v>3276</v>
      </c>
      <c r="E279">
        <f>[1]logbook_release_forR!F445</f>
        <v>1260</v>
      </c>
      <c r="F279" t="str">
        <f>[1]logbook_release_forR!G445</f>
        <v>NA</v>
      </c>
      <c r="G279" s="37">
        <v>0.357901688</v>
      </c>
      <c r="H279" s="37">
        <v>1.1641748E-2</v>
      </c>
      <c r="I279" s="18">
        <f t="shared" si="234"/>
        <v>450.95612688</v>
      </c>
      <c r="J279" s="8">
        <f t="shared" si="235"/>
        <v>18482.439124799999</v>
      </c>
      <c r="K279">
        <f t="shared" si="211"/>
        <v>135.95013469945516</v>
      </c>
      <c r="L279" s="9">
        <f t="shared" si="212"/>
        <v>266.46226401093213</v>
      </c>
      <c r="N279" s="2">
        <f>'rockfish release'!O278</f>
        <v>3146.0749959455816</v>
      </c>
      <c r="O279">
        <f>'rockfish release'!P278</f>
        <v>5208212.2996570161</v>
      </c>
      <c r="P279" s="37">
        <v>0.14601389000000001</v>
      </c>
      <c r="Q279" s="37">
        <v>1.586648E-3</v>
      </c>
      <c r="T279" s="18">
        <f t="shared" si="233"/>
        <v>459.37064838974862</v>
      </c>
      <c r="U279" s="51">
        <f t="shared" si="236"/>
        <v>118480.08398400313</v>
      </c>
      <c r="V279">
        <f t="shared" si="213"/>
        <v>344.20936068620085</v>
      </c>
      <c r="W279" s="9">
        <f t="shared" si="214"/>
        <v>674.65034694495364</v>
      </c>
      <c r="Y279" s="18">
        <f t="shared" si="209"/>
        <v>910.32677526974862</v>
      </c>
      <c r="Z279" s="50">
        <f t="shared" si="210"/>
        <v>136962.52310880311</v>
      </c>
      <c r="AA279">
        <f t="shared" si="215"/>
        <v>370.08448104291421</v>
      </c>
      <c r="AB279" s="9">
        <f t="shared" si="216"/>
        <v>725.36558284411183</v>
      </c>
      <c r="AC279" s="19">
        <f t="shared" si="193"/>
        <v>0.4065402568580393</v>
      </c>
    </row>
    <row r="280" spans="1:29" x14ac:dyDescent="0.25">
      <c r="A280" s="13" t="str">
        <f>'rockfish release'!A279</f>
        <v>SE</v>
      </c>
      <c r="B280" s="13">
        <f>'rockfish release'!B279</f>
        <v>2002</v>
      </c>
      <c r="C280" s="13" t="str">
        <f>'rockfish release'!C279</f>
        <v>SSEO</v>
      </c>
      <c r="D280">
        <f>'rockfish release'!D279</f>
        <v>5386</v>
      </c>
      <c r="E280">
        <f>[1]logbook_release_forR!F446</f>
        <v>1783</v>
      </c>
      <c r="F280" t="str">
        <f>[1]logbook_release_forR!G446</f>
        <v>NA</v>
      </c>
      <c r="G280" s="37">
        <v>0.357901688</v>
      </c>
      <c r="H280" s="37">
        <v>1.1641748E-2</v>
      </c>
      <c r="I280" s="18">
        <f t="shared" si="234"/>
        <v>638.13870970400001</v>
      </c>
      <c r="J280" s="8">
        <f t="shared" si="235"/>
        <v>37010.153007572</v>
      </c>
      <c r="K280">
        <f t="shared" si="211"/>
        <v>192.38023029295917</v>
      </c>
      <c r="L280" s="9">
        <f t="shared" si="212"/>
        <v>377.06525137419999</v>
      </c>
      <c r="N280" s="2">
        <f>'rockfish release'!O279</f>
        <v>5172.3931404648665</v>
      </c>
      <c r="O280">
        <f>'rockfish release'!P279</f>
        <v>14077761.095969837</v>
      </c>
      <c r="P280" s="37">
        <v>0.14601389000000001</v>
      </c>
      <c r="Q280" s="37">
        <v>1.586648E-3</v>
      </c>
      <c r="T280" s="18">
        <f t="shared" si="233"/>
        <v>755.24124304859163</v>
      </c>
      <c r="U280" s="51">
        <f t="shared" si="236"/>
        <v>320250.83099379018</v>
      </c>
      <c r="V280">
        <f t="shared" si="213"/>
        <v>565.9070868912936</v>
      </c>
      <c r="W280" s="9">
        <f t="shared" si="214"/>
        <v>1109.1778903069355</v>
      </c>
      <c r="Y280" s="18">
        <f t="shared" si="209"/>
        <v>1393.3799527525916</v>
      </c>
      <c r="Z280" s="50">
        <f t="shared" si="210"/>
        <v>357260.98400136217</v>
      </c>
      <c r="AA280">
        <f t="shared" si="215"/>
        <v>597.71312851681796</v>
      </c>
      <c r="AB280" s="9">
        <f t="shared" si="216"/>
        <v>1171.5177318929632</v>
      </c>
      <c r="AC280" s="19">
        <f t="shared" ref="AC280:AC318" si="237">AA280/Y280</f>
        <v>0.4289663614982035</v>
      </c>
    </row>
    <row r="281" spans="1:29" x14ac:dyDescent="0.25">
      <c r="A281" s="13" t="str">
        <f>'rockfish release'!A280</f>
        <v>SE</v>
      </c>
      <c r="B281" s="13">
        <f>'rockfish release'!B280</f>
        <v>2003</v>
      </c>
      <c r="C281" s="13" t="str">
        <f>'rockfish release'!C280</f>
        <v>SSEO</v>
      </c>
      <c r="D281">
        <f>'rockfish release'!D280</f>
        <v>4577</v>
      </c>
      <c r="E281">
        <f>[1]logbook_release_forR!F447</f>
        <v>1717</v>
      </c>
      <c r="F281" t="str">
        <f>[1]logbook_release_forR!G447</f>
        <v>NA</v>
      </c>
      <c r="G281" s="37">
        <v>0.357901688</v>
      </c>
      <c r="H281" s="37">
        <v>1.1641748E-2</v>
      </c>
      <c r="I281" s="18">
        <f t="shared" si="234"/>
        <v>614.51719829599995</v>
      </c>
      <c r="J281" s="8">
        <f t="shared" si="235"/>
        <v>34320.909219572</v>
      </c>
      <c r="K281">
        <f t="shared" si="211"/>
        <v>185.25903276108295</v>
      </c>
      <c r="L281" s="9">
        <f t="shared" si="212"/>
        <v>363.10770421172259</v>
      </c>
      <c r="N281" s="2">
        <f>'rockfish release'!O280</f>
        <v>4395.4777950069983</v>
      </c>
      <c r="O281">
        <f>'rockfish release'!P280</f>
        <v>10166295.230570348</v>
      </c>
      <c r="P281" s="37">
        <v>0.14601389000000001</v>
      </c>
      <c r="Q281" s="37">
        <v>1.586648E-3</v>
      </c>
      <c r="T281" s="18">
        <f t="shared" si="233"/>
        <v>641.80081125759443</v>
      </c>
      <c r="U281" s="51">
        <f t="shared" si="236"/>
        <v>231270.04880416783</v>
      </c>
      <c r="V281">
        <f t="shared" si="213"/>
        <v>480.90544684393814</v>
      </c>
      <c r="W281" s="9">
        <f t="shared" si="214"/>
        <v>942.57467581411868</v>
      </c>
      <c r="Y281" s="18">
        <f t="shared" si="209"/>
        <v>1256.3180095535945</v>
      </c>
      <c r="Z281" s="50">
        <f t="shared" si="210"/>
        <v>265590.95802373986</v>
      </c>
      <c r="AA281">
        <f t="shared" si="215"/>
        <v>515.35517657605794</v>
      </c>
      <c r="AB281" s="9">
        <f t="shared" si="216"/>
        <v>1010.0961460890735</v>
      </c>
      <c r="AC281" s="19">
        <f t="shared" si="237"/>
        <v>0.41021076881575413</v>
      </c>
    </row>
    <row r="282" spans="1:29" x14ac:dyDescent="0.25">
      <c r="A282" s="13" t="str">
        <f>'rockfish release'!A281</f>
        <v>SE</v>
      </c>
      <c r="B282" s="13">
        <f>'rockfish release'!B281</f>
        <v>2004</v>
      </c>
      <c r="C282" s="13" t="str">
        <f>'rockfish release'!C281</f>
        <v>SSEO</v>
      </c>
      <c r="D282">
        <f>'rockfish release'!D281</f>
        <v>4886</v>
      </c>
      <c r="E282">
        <f>[1]logbook_release_forR!F448</f>
        <v>1589</v>
      </c>
      <c r="F282" t="str">
        <f>[1]logbook_release_forR!G448</f>
        <v>NA</v>
      </c>
      <c r="G282" s="37">
        <v>0.357901688</v>
      </c>
      <c r="H282" s="37">
        <v>1.1641748E-2</v>
      </c>
      <c r="I282" s="18">
        <f t="shared" si="234"/>
        <v>568.70578223200005</v>
      </c>
      <c r="J282" s="8">
        <f t="shared" si="235"/>
        <v>29394.494001908002</v>
      </c>
      <c r="K282">
        <f t="shared" si="211"/>
        <v>171.44822542653512</v>
      </c>
      <c r="L282" s="9">
        <f t="shared" si="212"/>
        <v>336.03852183600884</v>
      </c>
      <c r="N282" s="2">
        <f>'rockfish release'!O281</f>
        <v>4692.2229640384958</v>
      </c>
      <c r="O282">
        <f>'rockfish release'!P281</f>
        <v>11585314.236075029</v>
      </c>
      <c r="P282" s="37">
        <v>0.14601389000000001</v>
      </c>
      <c r="Q282" s="37">
        <v>1.586648E-3</v>
      </c>
      <c r="T282" s="18">
        <f t="shared" si="233"/>
        <v>685.12972772659089</v>
      </c>
      <c r="U282" s="51">
        <f t="shared" si="236"/>
        <v>263550.89322331006</v>
      </c>
      <c r="V282">
        <f t="shared" si="213"/>
        <v>513.37208068155599</v>
      </c>
      <c r="W282" s="9">
        <f t="shared" si="214"/>
        <v>1006.2092781358497</v>
      </c>
      <c r="Y282" s="18">
        <f t="shared" si="209"/>
        <v>1253.835509958591</v>
      </c>
      <c r="Z282" s="50">
        <f t="shared" si="210"/>
        <v>292945.38722521806</v>
      </c>
      <c r="AA282">
        <f t="shared" si="215"/>
        <v>541.24429532810598</v>
      </c>
      <c r="AB282" s="9">
        <f t="shared" si="216"/>
        <v>1060.8388188430877</v>
      </c>
      <c r="AC282" s="19">
        <f t="shared" si="237"/>
        <v>0.43167089385271995</v>
      </c>
    </row>
    <row r="283" spans="1:29" x14ac:dyDescent="0.25">
      <c r="A283" s="13" t="str">
        <f>'rockfish release'!A282</f>
        <v>SE</v>
      </c>
      <c r="B283" s="13">
        <f>'rockfish release'!B282</f>
        <v>2005</v>
      </c>
      <c r="C283" s="13" t="str">
        <f>'rockfish release'!C282</f>
        <v>SSEO</v>
      </c>
      <c r="D283">
        <f>'rockfish release'!D282</f>
        <v>6899</v>
      </c>
      <c r="E283">
        <f>[1]logbook_release_forR!F449</f>
        <v>2049</v>
      </c>
      <c r="F283" t="str">
        <f>[1]logbook_release_forR!G449</f>
        <v>NA</v>
      </c>
      <c r="G283" s="37">
        <v>0.357901688</v>
      </c>
      <c r="H283" s="37">
        <v>1.1641748E-2</v>
      </c>
      <c r="I283" s="18">
        <f t="shared" si="234"/>
        <v>733.34055871199996</v>
      </c>
      <c r="J283" s="8">
        <f t="shared" si="235"/>
        <v>48876.726444947999</v>
      </c>
      <c r="K283">
        <f t="shared" si="211"/>
        <v>221.08081428506637</v>
      </c>
      <c r="L283" s="9">
        <f t="shared" si="212"/>
        <v>433.31839599873007</v>
      </c>
      <c r="N283" s="2">
        <f>'rockfish release'!O282</f>
        <v>6625.3880943310633</v>
      </c>
      <c r="O283">
        <f>'rockfish release'!P282</f>
        <v>23097936.473008603</v>
      </c>
      <c r="P283" s="37">
        <v>0.14601389000000001</v>
      </c>
      <c r="Q283" s="37">
        <v>1.586648E-3</v>
      </c>
      <c r="T283" s="18">
        <f t="shared" si="233"/>
        <v>967.3986884129655</v>
      </c>
      <c r="U283" s="51">
        <f t="shared" si="236"/>
        <v>525448.13761901541</v>
      </c>
      <c r="V283">
        <f t="shared" si="213"/>
        <v>724.87801568195971</v>
      </c>
      <c r="W283" s="9">
        <f t="shared" si="214"/>
        <v>1420.7609107366411</v>
      </c>
      <c r="Y283" s="18">
        <f t="shared" si="209"/>
        <v>1700.7392471249655</v>
      </c>
      <c r="Z283" s="50">
        <f t="shared" si="210"/>
        <v>574324.86406396341</v>
      </c>
      <c r="AA283">
        <f t="shared" si="215"/>
        <v>757.84224220081808</v>
      </c>
      <c r="AB283" s="9">
        <f t="shared" si="216"/>
        <v>1485.3707947136033</v>
      </c>
      <c r="AC283" s="19">
        <f t="shared" si="237"/>
        <v>0.44559578635109487</v>
      </c>
    </row>
    <row r="284" spans="1:29" x14ac:dyDescent="0.25">
      <c r="A284" s="13" t="str">
        <f>'rockfish release'!A283</f>
        <v>SE</v>
      </c>
      <c r="B284" s="13">
        <f>'rockfish release'!B283</f>
        <v>2006</v>
      </c>
      <c r="C284" s="13" t="str">
        <f>'rockfish release'!C283</f>
        <v>SSEO</v>
      </c>
      <c r="D284">
        <f>'rockfish release'!D283</f>
        <v>2288</v>
      </c>
      <c r="E284">
        <f>[1]logbook_release_forR!F450</f>
        <v>738</v>
      </c>
      <c r="F284">
        <f>[1]logbook_release_forR!G450</f>
        <v>222</v>
      </c>
      <c r="G284" s="13"/>
      <c r="H284" s="13"/>
      <c r="I284" s="18">
        <f>F284</f>
        <v>222</v>
      </c>
      <c r="J284" s="8">
        <f>(E284^2)*H284</f>
        <v>0</v>
      </c>
      <c r="K284">
        <f t="shared" si="211"/>
        <v>0</v>
      </c>
      <c r="L284" s="9">
        <f t="shared" si="212"/>
        <v>0</v>
      </c>
      <c r="N284" s="2">
        <f>'rockfish release'!O283</f>
        <v>2197.2587273270728</v>
      </c>
      <c r="O284">
        <f>'rockfish release'!P283</f>
        <v>2540463.3439496052</v>
      </c>
      <c r="P284" s="13">
        <f>IF([3]species_comp_Region1_forR!$D296&gt;49,[3]species_comp_Region1_forR!$J296,[3]species_comp_Region1_forR!$L296)</f>
        <v>0.20588235299999999</v>
      </c>
      <c r="Q284" s="13">
        <f>IF([3]species_comp_Region1_forR!$D296&gt;49,[3]species_comp_Region1_forR!$K296,[3]species_comp_Region1_forR!$M296)</f>
        <v>1.211073E-3</v>
      </c>
      <c r="T284" s="18">
        <f t="shared" si="233"/>
        <v>452.37679693188312</v>
      </c>
      <c r="U284" s="51">
        <f t="shared" si="236"/>
        <v>110454.30831437578</v>
      </c>
      <c r="V284">
        <f t="shared" si="213"/>
        <v>332.34666887810954</v>
      </c>
      <c r="W284" s="9">
        <f t="shared" si="214"/>
        <v>651.39947100109464</v>
      </c>
      <c r="Y284" s="18">
        <f t="shared" si="209"/>
        <v>674.37679693188306</v>
      </c>
      <c r="Z284" s="50">
        <f t="shared" si="210"/>
        <v>110454.30831437578</v>
      </c>
      <c r="AA284">
        <f t="shared" si="215"/>
        <v>332.34666887810954</v>
      </c>
      <c r="AB284" s="9">
        <f t="shared" si="216"/>
        <v>651.39947100109464</v>
      </c>
      <c r="AC284" s="19">
        <f t="shared" si="237"/>
        <v>0.49282043864815672</v>
      </c>
    </row>
    <row r="285" spans="1:29" x14ac:dyDescent="0.25">
      <c r="A285" s="13" t="str">
        <f>'rockfish release'!A284</f>
        <v>SE</v>
      </c>
      <c r="B285" s="13">
        <f>'rockfish release'!B284</f>
        <v>2007</v>
      </c>
      <c r="C285" s="13" t="str">
        <f>'rockfish release'!C284</f>
        <v>SSEO</v>
      </c>
      <c r="D285">
        <f>'rockfish release'!D284</f>
        <v>2461</v>
      </c>
      <c r="E285">
        <f>[1]logbook_release_forR!F451</f>
        <v>1094</v>
      </c>
      <c r="F285">
        <f>[1]logbook_release_forR!G451</f>
        <v>194</v>
      </c>
      <c r="G285" s="13"/>
      <c r="H285" s="13"/>
      <c r="I285" s="18">
        <f t="shared" ref="I285:I297" si="238">F285</f>
        <v>194</v>
      </c>
      <c r="J285" s="8">
        <f t="shared" ref="J285:J297" si="239">(E285^2)*H285</f>
        <v>0</v>
      </c>
      <c r="K285">
        <f t="shared" si="211"/>
        <v>0</v>
      </c>
      <c r="L285" s="9">
        <f t="shared" si="212"/>
        <v>0</v>
      </c>
      <c r="N285" s="2">
        <f>'rockfish release'!O284</f>
        <v>2363.3976083705966</v>
      </c>
      <c r="O285">
        <f>'rockfish release'!P284</f>
        <v>2939166.0335547063</v>
      </c>
      <c r="P285" s="13">
        <f>IF([3]species_comp_Region1_forR!$D297&gt;49,[3]species_comp_Region1_forR!$J297,[3]species_comp_Region1_forR!$L297)</f>
        <v>0.15094339600000001</v>
      </c>
      <c r="Q285" s="13">
        <f>IF([3]species_comp_Region1_forR!$D297&gt;49,[3]species_comp_Region1_forR!$K297,[3]species_comp_Region1_forR!$M297)</f>
        <v>3.4637699999999998E-4</v>
      </c>
      <c r="T285" s="18">
        <f t="shared" si="233"/>
        <v>356.73926110573586</v>
      </c>
      <c r="U285" s="51">
        <f t="shared" si="236"/>
        <v>67882.371417353963</v>
      </c>
      <c r="V285">
        <f t="shared" si="213"/>
        <v>260.54245607454067</v>
      </c>
      <c r="W285" s="9">
        <f t="shared" si="214"/>
        <v>510.66321390609971</v>
      </c>
      <c r="Y285" s="18">
        <f t="shared" si="209"/>
        <v>550.73926110573586</v>
      </c>
      <c r="Z285" s="50">
        <f t="shared" si="210"/>
        <v>67882.371417353963</v>
      </c>
      <c r="AA285">
        <f t="shared" si="215"/>
        <v>260.54245607454067</v>
      </c>
      <c r="AB285" s="9">
        <f t="shared" si="216"/>
        <v>510.66321390609971</v>
      </c>
      <c r="AC285" s="19">
        <f t="shared" si="237"/>
        <v>0.47307768752756379</v>
      </c>
    </row>
    <row r="286" spans="1:29" x14ac:dyDescent="0.25">
      <c r="A286" s="13" t="str">
        <f>'rockfish release'!A285</f>
        <v>SE</v>
      </c>
      <c r="B286" s="13">
        <f>'rockfish release'!B285</f>
        <v>2008</v>
      </c>
      <c r="C286" s="13" t="str">
        <f>'rockfish release'!C285</f>
        <v>SSEO</v>
      </c>
      <c r="D286">
        <f>'rockfish release'!D285</f>
        <v>3407</v>
      </c>
      <c r="E286">
        <f>[1]logbook_release_forR!F452</f>
        <v>1450</v>
      </c>
      <c r="F286">
        <f>[1]logbook_release_forR!G452</f>
        <v>282</v>
      </c>
      <c r="G286" s="13"/>
      <c r="H286" s="13"/>
      <c r="I286" s="18">
        <f t="shared" si="238"/>
        <v>282</v>
      </c>
      <c r="J286" s="8">
        <f t="shared" si="239"/>
        <v>0</v>
      </c>
      <c r="K286">
        <f t="shared" si="211"/>
        <v>0</v>
      </c>
      <c r="L286" s="9">
        <f t="shared" si="212"/>
        <v>0</v>
      </c>
      <c r="N286" s="2">
        <f>'rockfish release'!O285</f>
        <v>3271.8795821692902</v>
      </c>
      <c r="O286">
        <f>'rockfish release'!P285</f>
        <v>5633070.1520270882</v>
      </c>
      <c r="P286" s="13">
        <f>IF([3]species_comp_Region1_forR!$D298&gt;49,[3]species_comp_Region1_forR!$J298,[3]species_comp_Region1_forR!$L298)</f>
        <v>0.12593984999999999</v>
      </c>
      <c r="Q286" s="13">
        <f>IF([3]species_comp_Region1_forR!$D298&gt;49,[3]species_comp_Region1_forR!$K298,[3]species_comp_Region1_forR!$M298)</f>
        <v>2.0730499999999999E-4</v>
      </c>
      <c r="T286" s="18">
        <f t="shared" si="233"/>
        <v>412.06002379646304</v>
      </c>
      <c r="U286" s="51">
        <f t="shared" si="236"/>
        <v>90396.734212365074</v>
      </c>
      <c r="V286">
        <f t="shared" si="213"/>
        <v>300.66049659435652</v>
      </c>
      <c r="W286" s="9">
        <f t="shared" si="214"/>
        <v>589.29457332493871</v>
      </c>
      <c r="Y286" s="18">
        <f t="shared" si="209"/>
        <v>694.06002379646304</v>
      </c>
      <c r="Z286" s="50">
        <f t="shared" si="210"/>
        <v>90396.734212365074</v>
      </c>
      <c r="AA286">
        <f t="shared" si="215"/>
        <v>300.66049659435652</v>
      </c>
      <c r="AB286" s="9">
        <f t="shared" si="216"/>
        <v>589.29457332493871</v>
      </c>
      <c r="AC286" s="19">
        <f t="shared" si="237"/>
        <v>0.43319091474216193</v>
      </c>
    </row>
    <row r="287" spans="1:29" x14ac:dyDescent="0.25">
      <c r="A287" s="13" t="str">
        <f>'rockfish release'!A286</f>
        <v>SE</v>
      </c>
      <c r="B287" s="13">
        <f>'rockfish release'!B286</f>
        <v>2009</v>
      </c>
      <c r="C287" s="13" t="str">
        <f>'rockfish release'!C286</f>
        <v>SSEO</v>
      </c>
      <c r="D287">
        <f>'rockfish release'!D286</f>
        <v>1253</v>
      </c>
      <c r="E287">
        <f>[1]logbook_release_forR!F453</f>
        <v>664</v>
      </c>
      <c r="F287">
        <f>[1]logbook_release_forR!G453</f>
        <v>96</v>
      </c>
      <c r="G287" s="13"/>
      <c r="H287" s="13"/>
      <c r="I287" s="18">
        <f t="shared" si="238"/>
        <v>96</v>
      </c>
      <c r="J287" s="8">
        <f t="shared" si="239"/>
        <v>0</v>
      </c>
      <c r="K287">
        <f t="shared" si="211"/>
        <v>0</v>
      </c>
      <c r="L287" s="9">
        <f t="shared" si="212"/>
        <v>0</v>
      </c>
      <c r="N287" s="2">
        <f>'rockfish release'!O286</f>
        <v>1203.3064621244853</v>
      </c>
      <c r="O287">
        <f>'rockfish release'!P286</f>
        <v>761908.87890509923</v>
      </c>
      <c r="P287" s="13">
        <f>IF([3]species_comp_Region1_forR!$D299&gt;49,[3]species_comp_Region1_forR!$J299,[3]species_comp_Region1_forR!$L299)</f>
        <v>0.120795107</v>
      </c>
      <c r="Q287" s="13">
        <f>IF([3]species_comp_Region1_forR!$D299&gt;49,[3]species_comp_Region1_forR!$K299,[3]species_comp_Region1_forR!$M299)</f>
        <v>1.6264E-4</v>
      </c>
      <c r="T287" s="18">
        <f t="shared" si="233"/>
        <v>145.35353284611864</v>
      </c>
      <c r="U287" s="51">
        <f t="shared" si="236"/>
        <v>11228.938460467692</v>
      </c>
      <c r="V287">
        <f t="shared" si="213"/>
        <v>105.96668561612981</v>
      </c>
      <c r="W287" s="9">
        <f t="shared" si="214"/>
        <v>207.69470380761442</v>
      </c>
      <c r="Y287" s="18">
        <f t="shared" si="209"/>
        <v>241.35353284611864</v>
      </c>
      <c r="Z287" s="50">
        <f t="shared" si="210"/>
        <v>11228.938460467692</v>
      </c>
      <c r="AA287">
        <f t="shared" si="215"/>
        <v>105.96668561612981</v>
      </c>
      <c r="AB287" s="9">
        <f t="shared" si="216"/>
        <v>207.69470380761442</v>
      </c>
      <c r="AC287" s="19">
        <f t="shared" si="237"/>
        <v>0.43905172783897756</v>
      </c>
    </row>
    <row r="288" spans="1:29" x14ac:dyDescent="0.25">
      <c r="A288" s="13" t="str">
        <f>'rockfish release'!A287</f>
        <v>SE</v>
      </c>
      <c r="B288" s="13">
        <f>'rockfish release'!B287</f>
        <v>2010</v>
      </c>
      <c r="C288" s="13" t="str">
        <f>'rockfish release'!C287</f>
        <v>SSEO</v>
      </c>
      <c r="D288">
        <f>'rockfish release'!D287</f>
        <v>1252</v>
      </c>
      <c r="E288">
        <f>[1]logbook_release_forR!F454</f>
        <v>766</v>
      </c>
      <c r="F288">
        <f>[1]logbook_release_forR!G454</f>
        <v>113</v>
      </c>
      <c r="G288" s="13"/>
      <c r="H288" s="13"/>
      <c r="I288" s="18">
        <f t="shared" si="238"/>
        <v>113</v>
      </c>
      <c r="J288" s="8">
        <f t="shared" si="239"/>
        <v>0</v>
      </c>
      <c r="K288">
        <f t="shared" si="211"/>
        <v>0</v>
      </c>
      <c r="L288" s="9">
        <f t="shared" si="212"/>
        <v>0</v>
      </c>
      <c r="N288" s="2">
        <f>'rockfish release'!O287</f>
        <v>1202.3461217716322</v>
      </c>
      <c r="O288">
        <f>'rockfish release'!P287</f>
        <v>760693.22871350334</v>
      </c>
      <c r="P288" s="13">
        <f>IF([3]species_comp_Region1_forR!$D300&gt;49,[3]species_comp_Region1_forR!$J300,[3]species_comp_Region1_forR!$L300)</f>
        <v>0.185185185</v>
      </c>
      <c r="Q288" s="13">
        <f>IF([3]species_comp_Region1_forR!$D300&gt;49,[3]species_comp_Region1_forR!$K300,[3]species_comp_Region1_forR!$M300)</f>
        <v>1.9295599999999999E-4</v>
      </c>
      <c r="T288" s="18">
        <f t="shared" si="233"/>
        <v>222.65668899431225</v>
      </c>
      <c r="U288" s="51">
        <f t="shared" si="236"/>
        <v>26219.037215797624</v>
      </c>
      <c r="V288">
        <f t="shared" si="213"/>
        <v>161.92293603994963</v>
      </c>
      <c r="W288" s="9">
        <f t="shared" si="214"/>
        <v>317.36895463830126</v>
      </c>
      <c r="Y288" s="18">
        <f t="shared" si="209"/>
        <v>335.65668899431228</v>
      </c>
      <c r="Z288" s="50">
        <f t="shared" si="210"/>
        <v>26219.037215797624</v>
      </c>
      <c r="AA288">
        <f t="shared" si="215"/>
        <v>161.92293603994963</v>
      </c>
      <c r="AB288" s="9">
        <f t="shared" si="216"/>
        <v>317.36895463830126</v>
      </c>
      <c r="AC288" s="19">
        <f t="shared" si="237"/>
        <v>0.48240640317670963</v>
      </c>
    </row>
    <row r="289" spans="1:29" x14ac:dyDescent="0.25">
      <c r="A289" s="13" t="str">
        <f>'rockfish release'!A288</f>
        <v>SE</v>
      </c>
      <c r="B289" s="13">
        <f>'rockfish release'!B288</f>
        <v>2011</v>
      </c>
      <c r="C289" s="13" t="str">
        <f>'rockfish release'!C288</f>
        <v>SSEO</v>
      </c>
      <c r="D289">
        <f>'rockfish release'!D288</f>
        <v>781</v>
      </c>
      <c r="E289">
        <f>[1]logbook_release_forR!F455</f>
        <v>323</v>
      </c>
      <c r="F289">
        <f>[1]logbook_release_forR!G455</f>
        <v>99</v>
      </c>
      <c r="G289" s="13"/>
      <c r="H289" s="13"/>
      <c r="I289" s="18">
        <f t="shared" si="238"/>
        <v>99</v>
      </c>
      <c r="J289" s="8">
        <f t="shared" si="239"/>
        <v>0</v>
      </c>
      <c r="K289">
        <f t="shared" si="211"/>
        <v>0</v>
      </c>
      <c r="L289" s="9">
        <f t="shared" si="212"/>
        <v>0</v>
      </c>
      <c r="N289" s="2">
        <f>'rockfish release'!O288</f>
        <v>1415.472605893186</v>
      </c>
      <c r="O289">
        <f>'rockfish release'!P288</f>
        <v>1681921.937738688</v>
      </c>
      <c r="P289" s="13">
        <f>IF([3]species_comp_Region1_forR!$D301&gt;49,[3]species_comp_Region1_forR!$J301,[3]species_comp_Region1_forR!$L301)</f>
        <v>0.121330724</v>
      </c>
      <c r="Q289" s="13">
        <f>IF([3]species_comp_Region1_forR!$D301&gt;49,[3]species_comp_Region1_forR!$K301,[3]species_comp_Region1_forR!$M301)</f>
        <v>2.0903800000000001E-4</v>
      </c>
      <c r="T289" s="18">
        <f t="shared" si="233"/>
        <v>171.74031607518694</v>
      </c>
      <c r="U289" s="51">
        <f t="shared" si="236"/>
        <v>24827.051169679653</v>
      </c>
      <c r="V289">
        <f t="shared" si="213"/>
        <v>157.56602162166706</v>
      </c>
      <c r="W289" s="9">
        <f t="shared" si="214"/>
        <v>308.82940237846742</v>
      </c>
      <c r="Y289" s="18">
        <f t="shared" si="209"/>
        <v>270.74031607518691</v>
      </c>
      <c r="Z289" s="50">
        <f t="shared" si="210"/>
        <v>24827.051169679653</v>
      </c>
      <c r="AA289">
        <f t="shared" si="215"/>
        <v>157.56602162166706</v>
      </c>
      <c r="AB289" s="9">
        <f t="shared" si="216"/>
        <v>308.82940237846742</v>
      </c>
      <c r="AC289" s="19">
        <f t="shared" si="237"/>
        <v>0.58198211446982884</v>
      </c>
    </row>
    <row r="290" spans="1:29" x14ac:dyDescent="0.25">
      <c r="A290" s="13" t="str">
        <f>'rockfish release'!A289</f>
        <v>SE</v>
      </c>
      <c r="B290" s="13">
        <f>'rockfish release'!B289</f>
        <v>2012</v>
      </c>
      <c r="C290" s="13" t="str">
        <f>'rockfish release'!C289</f>
        <v>SSEO</v>
      </c>
      <c r="D290">
        <f>'rockfish release'!D289</f>
        <v>863</v>
      </c>
      <c r="E290">
        <f>[1]logbook_release_forR!F456</f>
        <v>245</v>
      </c>
      <c r="F290">
        <f>[1]logbook_release_forR!G456</f>
        <v>87</v>
      </c>
      <c r="G290" s="13"/>
      <c r="H290" s="13"/>
      <c r="I290" s="18">
        <f t="shared" si="238"/>
        <v>87</v>
      </c>
      <c r="J290" s="8">
        <f t="shared" si="239"/>
        <v>0</v>
      </c>
      <c r="K290">
        <f t="shared" si="211"/>
        <v>0</v>
      </c>
      <c r="L290" s="9">
        <f t="shared" si="212"/>
        <v>0</v>
      </c>
      <c r="N290" s="2">
        <f>'rockfish release'!O289</f>
        <v>493.63653164946868</v>
      </c>
      <c r="O290">
        <f>'rockfish release'!P289</f>
        <v>195080.35783049298</v>
      </c>
      <c r="P290" s="13">
        <f>IF([3]species_comp_Region1_forR!$D302&gt;49,[3]species_comp_Region1_forR!$J302,[3]species_comp_Region1_forR!$L302)</f>
        <v>0.13888888899999999</v>
      </c>
      <c r="Q290" s="13">
        <f>IF([3]species_comp_Region1_forR!$D302&gt;49,[3]species_comp_Region1_forR!$K302,[3]species_comp_Region1_forR!$M302)</f>
        <v>1.9574300000000001E-4</v>
      </c>
      <c r="T290" s="18">
        <f t="shared" si="233"/>
        <v>68.560629450608033</v>
      </c>
      <c r="U290" s="51">
        <f t="shared" si="236"/>
        <v>3772.6366500619329</v>
      </c>
      <c r="V290">
        <f t="shared" si="213"/>
        <v>61.421792957076178</v>
      </c>
      <c r="W290" s="9">
        <f t="shared" si="214"/>
        <v>120.3867141958693</v>
      </c>
      <c r="Y290" s="18">
        <f t="shared" si="209"/>
        <v>155.56062945060802</v>
      </c>
      <c r="Z290" s="50">
        <f t="shared" si="210"/>
        <v>3772.6366500619329</v>
      </c>
      <c r="AA290">
        <f t="shared" si="215"/>
        <v>61.421792957076178</v>
      </c>
      <c r="AB290" s="9">
        <f t="shared" si="216"/>
        <v>120.3867141958693</v>
      </c>
      <c r="AC290" s="19">
        <f t="shared" si="237"/>
        <v>0.39484150439606047</v>
      </c>
    </row>
    <row r="291" spans="1:29" x14ac:dyDescent="0.25">
      <c r="A291" s="13" t="str">
        <f>'rockfish release'!A290</f>
        <v>SE</v>
      </c>
      <c r="B291" s="13">
        <f>'rockfish release'!B290</f>
        <v>2013</v>
      </c>
      <c r="C291" s="13" t="str">
        <f>'rockfish release'!C290</f>
        <v>SSEO</v>
      </c>
      <c r="D291">
        <f>'rockfish release'!D290</f>
        <v>1075</v>
      </c>
      <c r="E291">
        <f>[1]logbook_release_forR!F457</f>
        <v>327</v>
      </c>
      <c r="F291">
        <f>[1]logbook_release_forR!G457</f>
        <v>137</v>
      </c>
      <c r="G291" s="13"/>
      <c r="H291" s="13"/>
      <c r="I291" s="18">
        <f t="shared" si="238"/>
        <v>137</v>
      </c>
      <c r="J291" s="8">
        <f t="shared" si="239"/>
        <v>0</v>
      </c>
      <c r="K291">
        <f t="shared" si="211"/>
        <v>0</v>
      </c>
      <c r="L291" s="9">
        <f t="shared" si="212"/>
        <v>0</v>
      </c>
      <c r="N291" s="2">
        <f>'rockfish release'!O290</f>
        <v>1483.4471455886369</v>
      </c>
      <c r="O291">
        <f>'rockfish release'!P290</f>
        <v>829827.47432759823</v>
      </c>
      <c r="P291" s="13">
        <f>IF([3]species_comp_Region1_forR!$D303&gt;49,[3]species_comp_Region1_forR!$J303,[3]species_comp_Region1_forR!$L303)</f>
        <v>0.149473684</v>
      </c>
      <c r="Q291" s="13">
        <f>IF([3]species_comp_Region1_forR!$D303&gt;49,[3]species_comp_Region1_forR!$K303,[3]species_comp_Region1_forR!$M303)</f>
        <v>2.6820899999999999E-4</v>
      </c>
      <c r="T291" s="18">
        <f t="shared" si="233"/>
        <v>221.7363098704179</v>
      </c>
      <c r="U291" s="51">
        <f t="shared" si="236"/>
        <v>18907.980266377941</v>
      </c>
      <c r="V291">
        <f t="shared" si="213"/>
        <v>137.5062917337892</v>
      </c>
      <c r="W291" s="9">
        <f t="shared" si="214"/>
        <v>269.5123317982268</v>
      </c>
      <c r="Y291" s="18">
        <f t="shared" si="209"/>
        <v>358.73630987041793</v>
      </c>
      <c r="Z291" s="50">
        <f t="shared" si="210"/>
        <v>18907.980266377941</v>
      </c>
      <c r="AA291">
        <f t="shared" si="215"/>
        <v>137.5062917337892</v>
      </c>
      <c r="AB291" s="9">
        <f t="shared" si="216"/>
        <v>269.5123317982268</v>
      </c>
      <c r="AC291" s="19">
        <f t="shared" si="237"/>
        <v>0.38330742651464239</v>
      </c>
    </row>
    <row r="292" spans="1:29" x14ac:dyDescent="0.25">
      <c r="A292" s="13" t="str">
        <f>'rockfish release'!A291</f>
        <v>SE</v>
      </c>
      <c r="B292" s="13">
        <f>'rockfish release'!B291</f>
        <v>2014</v>
      </c>
      <c r="C292" s="13" t="str">
        <f>'rockfish release'!C291</f>
        <v>SSEO</v>
      </c>
      <c r="D292">
        <f>'rockfish release'!D291</f>
        <v>1870</v>
      </c>
      <c r="E292">
        <f>[1]logbook_release_forR!F458</f>
        <v>457</v>
      </c>
      <c r="F292">
        <f>[1]logbook_release_forR!G458</f>
        <v>80</v>
      </c>
      <c r="G292" s="13"/>
      <c r="H292" s="13"/>
      <c r="I292" s="18">
        <f t="shared" si="238"/>
        <v>80</v>
      </c>
      <c r="J292" s="8">
        <f t="shared" si="239"/>
        <v>0</v>
      </c>
      <c r="K292">
        <f t="shared" si="211"/>
        <v>0</v>
      </c>
      <c r="L292" s="9">
        <f t="shared" si="212"/>
        <v>0</v>
      </c>
      <c r="N292" s="2">
        <f>'rockfish release'!O291</f>
        <v>1194.4530800230282</v>
      </c>
      <c r="O292">
        <f>'rockfish release'!P291</f>
        <v>1200719.7854692191</v>
      </c>
      <c r="P292" s="13">
        <f>IF([3]species_comp_Region1_forR!$D304&gt;49,[3]species_comp_Region1_forR!$J304,[3]species_comp_Region1_forR!$L304)</f>
        <v>0.105177994</v>
      </c>
      <c r="Q292" s="13">
        <f>IF([3]species_comp_Region1_forR!$D304&gt;49,[3]species_comp_Region1_forR!$K304,[3]species_comp_Region1_forR!$M304)</f>
        <v>1.5253700000000001E-4</v>
      </c>
      <c r="T292" s="18">
        <f t="shared" si="233"/>
        <v>125.63017888394357</v>
      </c>
      <c r="U292" s="51">
        <f t="shared" si="236"/>
        <v>13317.32818262627</v>
      </c>
      <c r="V292">
        <f t="shared" si="213"/>
        <v>115.40072869192062</v>
      </c>
      <c r="W292" s="9">
        <f t="shared" si="214"/>
        <v>226.1854282361644</v>
      </c>
      <c r="Y292" s="18">
        <f t="shared" si="209"/>
        <v>205.63017888394359</v>
      </c>
      <c r="Z292" s="50">
        <f t="shared" si="210"/>
        <v>13317.32818262627</v>
      </c>
      <c r="AA292">
        <f t="shared" si="215"/>
        <v>115.40072869192062</v>
      </c>
      <c r="AB292" s="9">
        <f t="shared" si="216"/>
        <v>226.1854282361644</v>
      </c>
      <c r="AC292" s="19">
        <f t="shared" si="237"/>
        <v>0.56120521471243812</v>
      </c>
    </row>
    <row r="293" spans="1:29" x14ac:dyDescent="0.25">
      <c r="A293" s="13" t="str">
        <f>'rockfish release'!A292</f>
        <v>SE</v>
      </c>
      <c r="B293" s="13">
        <f>'rockfish release'!B292</f>
        <v>2015</v>
      </c>
      <c r="C293" s="13" t="str">
        <f>'rockfish release'!C292</f>
        <v>SSEO</v>
      </c>
      <c r="D293">
        <f>'rockfish release'!D292</f>
        <v>1521</v>
      </c>
      <c r="E293">
        <f>[1]logbook_release_forR!F459</f>
        <v>409</v>
      </c>
      <c r="F293">
        <f>[1]logbook_release_forR!G459</f>
        <v>46</v>
      </c>
      <c r="G293" s="13"/>
      <c r="H293" s="13"/>
      <c r="I293" s="18">
        <f t="shared" si="238"/>
        <v>46</v>
      </c>
      <c r="J293" s="8">
        <f t="shared" si="239"/>
        <v>0</v>
      </c>
      <c r="K293">
        <f t="shared" si="211"/>
        <v>0</v>
      </c>
      <c r="L293" s="9">
        <f t="shared" si="212"/>
        <v>0</v>
      </c>
      <c r="N293" s="2">
        <f>'rockfish release'!O292</f>
        <v>2340.5297542043986</v>
      </c>
      <c r="O293">
        <f>'rockfish release'!P292</f>
        <v>4360864.0024804566</v>
      </c>
      <c r="P293" s="13">
        <f>IF([3]species_comp_Region1_forR!$D305&gt;49,[3]species_comp_Region1_forR!$J305,[3]species_comp_Region1_forR!$L305)</f>
        <v>9.2647059000000004E-2</v>
      </c>
      <c r="Q293" s="13">
        <f>IF([3]species_comp_Region1_forR!$D305&gt;49,[3]species_comp_Region1_forR!$K305,[3]species_comp_Region1_forR!$M305)</f>
        <v>1.23805E-4</v>
      </c>
      <c r="T293" s="18">
        <f t="shared" si="233"/>
        <v>216.84319822903043</v>
      </c>
      <c r="U293" s="51">
        <f t="shared" si="236"/>
        <v>37569.695094594106</v>
      </c>
      <c r="V293">
        <f t="shared" si="213"/>
        <v>193.82903573663597</v>
      </c>
      <c r="W293" s="9">
        <f t="shared" si="214"/>
        <v>379.90491004380652</v>
      </c>
      <c r="Y293" s="18">
        <f t="shared" si="209"/>
        <v>262.84319822903046</v>
      </c>
      <c r="Z293" s="50">
        <f t="shared" si="210"/>
        <v>37569.695094594106</v>
      </c>
      <c r="AA293">
        <f t="shared" si="215"/>
        <v>193.82903573663597</v>
      </c>
      <c r="AB293" s="9">
        <f t="shared" si="216"/>
        <v>379.90491004380652</v>
      </c>
      <c r="AC293" s="19">
        <f t="shared" si="237"/>
        <v>0.73743219167399388</v>
      </c>
    </row>
    <row r="294" spans="1:29" x14ac:dyDescent="0.25">
      <c r="A294" s="13" t="str">
        <f>'rockfish release'!A293</f>
        <v>SE</v>
      </c>
      <c r="B294" s="13">
        <f>'rockfish release'!B293</f>
        <v>2016</v>
      </c>
      <c r="C294" s="13" t="str">
        <f>'rockfish release'!C293</f>
        <v>SSEO</v>
      </c>
      <c r="D294">
        <f>'rockfish release'!D293</f>
        <v>1567</v>
      </c>
      <c r="E294">
        <f>[1]logbook_release_forR!F460</f>
        <v>639</v>
      </c>
      <c r="F294">
        <f>[1]logbook_release_forR!G460</f>
        <v>85</v>
      </c>
      <c r="G294" s="13"/>
      <c r="H294" s="13"/>
      <c r="I294" s="18">
        <f t="shared" si="238"/>
        <v>85</v>
      </c>
      <c r="J294" s="8">
        <f t="shared" si="239"/>
        <v>0</v>
      </c>
      <c r="K294">
        <f t="shared" si="211"/>
        <v>0</v>
      </c>
      <c r="L294" s="9">
        <f t="shared" si="212"/>
        <v>0</v>
      </c>
      <c r="N294" s="2">
        <f>'rockfish release'!O293</f>
        <v>676.75613079019104</v>
      </c>
      <c r="O294">
        <f>'rockfish release'!P293</f>
        <v>858832.40593622939</v>
      </c>
      <c r="P294" s="13">
        <f>IF([3]species_comp_Region1_forR!$D306&gt;49,[3]species_comp_Region1_forR!$J306,[3]species_comp_Region1_forR!$L306)</f>
        <v>0.16850828700000001</v>
      </c>
      <c r="Q294" s="13">
        <f>IF([3]species_comp_Region1_forR!$D306&gt;49,[3]species_comp_Region1_forR!$K306,[3]species_comp_Region1_forR!$M306)</f>
        <v>3.8812500000000002E-4</v>
      </c>
      <c r="T294" s="18">
        <f t="shared" si="233"/>
        <v>114.03901631620305</v>
      </c>
      <c r="U294" s="51">
        <f t="shared" si="236"/>
        <v>24231.009394202229</v>
      </c>
      <c r="V294">
        <f t="shared" si="213"/>
        <v>155.66312792116901</v>
      </c>
      <c r="W294" s="9">
        <f t="shared" si="214"/>
        <v>305.09973072549127</v>
      </c>
      <c r="Y294" s="18">
        <f t="shared" si="209"/>
        <v>199.03901631620306</v>
      </c>
      <c r="Z294" s="50">
        <f t="shared" si="210"/>
        <v>24231.009394202229</v>
      </c>
      <c r="AA294">
        <f t="shared" si="215"/>
        <v>155.66312792116901</v>
      </c>
      <c r="AB294" s="9">
        <f t="shared" si="216"/>
        <v>305.09973072549127</v>
      </c>
      <c r="AC294" s="19">
        <f t="shared" si="237"/>
        <v>0.78207343867633972</v>
      </c>
    </row>
    <row r="295" spans="1:29" x14ac:dyDescent="0.25">
      <c r="A295" s="13" t="str">
        <f>'rockfish release'!A294</f>
        <v>SE</v>
      </c>
      <c r="B295" s="13">
        <f>'rockfish release'!B294</f>
        <v>2017</v>
      </c>
      <c r="C295" s="13" t="str">
        <f>'rockfish release'!C294</f>
        <v>SSEO</v>
      </c>
      <c r="D295">
        <f>'rockfish release'!D294</f>
        <v>1717</v>
      </c>
      <c r="E295">
        <f>[1]logbook_release_forR!F461</f>
        <v>1007</v>
      </c>
      <c r="F295">
        <f>[1]logbook_release_forR!G461</f>
        <v>178</v>
      </c>
      <c r="G295" s="13"/>
      <c r="H295" s="13"/>
      <c r="I295" s="18">
        <f t="shared" si="238"/>
        <v>178</v>
      </c>
      <c r="J295" s="8">
        <f t="shared" si="239"/>
        <v>0</v>
      </c>
      <c r="K295">
        <f t="shared" si="211"/>
        <v>0</v>
      </c>
      <c r="L295" s="9">
        <f t="shared" si="212"/>
        <v>0</v>
      </c>
      <c r="N295" s="2">
        <f>'rockfish release'!O294</f>
        <v>1076.4645161290318</v>
      </c>
      <c r="O295">
        <f>'rockfish release'!P294</f>
        <v>2380506.427255095</v>
      </c>
      <c r="P295" s="13">
        <f>IF([3]species_comp_Region1_forR!$D307&gt;49,[3]species_comp_Region1_forR!$J307,[3]species_comp_Region1_forR!$L307)</f>
        <v>0.10270270300000001</v>
      </c>
      <c r="Q295" s="13">
        <f>IF([3]species_comp_Region1_forR!$D307&gt;49,[3]species_comp_Region1_forR!$K307,[3]species_comp_Region1_forR!$M307)</f>
        <v>2.4974200000000001E-4</v>
      </c>
      <c r="T295" s="18">
        <f t="shared" si="233"/>
        <v>110.55581549003867</v>
      </c>
      <c r="U295" s="51">
        <f t="shared" si="236"/>
        <v>24804.095863933588</v>
      </c>
      <c r="V295">
        <f t="shared" si="213"/>
        <v>157.49316132433682</v>
      </c>
      <c r="W295" s="9">
        <f t="shared" si="214"/>
        <v>308.68659619570019</v>
      </c>
      <c r="Y295" s="18">
        <f t="shared" si="209"/>
        <v>288.55581549003864</v>
      </c>
      <c r="Z295" s="50">
        <f t="shared" si="210"/>
        <v>24804.095863933588</v>
      </c>
      <c r="AA295">
        <f t="shared" si="215"/>
        <v>157.49316132433682</v>
      </c>
      <c r="AB295" s="9">
        <f t="shared" si="216"/>
        <v>308.68659619570019</v>
      </c>
      <c r="AC295" s="19">
        <f t="shared" si="237"/>
        <v>0.54579791107961129</v>
      </c>
    </row>
    <row r="296" spans="1:29" x14ac:dyDescent="0.25">
      <c r="A296" s="13" t="str">
        <f>'rockfish release'!A295</f>
        <v>SE</v>
      </c>
      <c r="B296" s="13">
        <f>'rockfish release'!B295</f>
        <v>2018</v>
      </c>
      <c r="C296" s="13" t="str">
        <f>'rockfish release'!C295</f>
        <v>SSEO</v>
      </c>
      <c r="D296">
        <f>'rockfish release'!D295</f>
        <v>2540</v>
      </c>
      <c r="E296">
        <f>[1]logbook_release_forR!F462</f>
        <v>1454</v>
      </c>
      <c r="F296">
        <f>[1]logbook_release_forR!G462</f>
        <v>173</v>
      </c>
      <c r="G296" s="13"/>
      <c r="H296" s="13"/>
      <c r="I296" s="18">
        <f t="shared" si="238"/>
        <v>173</v>
      </c>
      <c r="J296" s="8">
        <f t="shared" si="239"/>
        <v>0</v>
      </c>
      <c r="K296">
        <f t="shared" si="211"/>
        <v>0</v>
      </c>
      <c r="L296" s="9">
        <f t="shared" si="212"/>
        <v>0</v>
      </c>
      <c r="N296" s="2">
        <f>'rockfish release'!O295</f>
        <v>4677.8525932666062</v>
      </c>
      <c r="O296">
        <f>'rockfish release'!P295</f>
        <v>13242366.424017221</v>
      </c>
      <c r="P296" s="13">
        <f>IF([3]species_comp_Region1_forR!$D308&gt;49,[3]species_comp_Region1_forR!$J308,[3]species_comp_Region1_forR!$L308)</f>
        <v>0.150706436</v>
      </c>
      <c r="Q296" s="13">
        <f>IF([3]species_comp_Region1_forR!$D308&gt;49,[3]species_comp_Region1_forR!$K308,[3]species_comp_Region1_forR!$M308)</f>
        <v>2.0124800000000001E-4</v>
      </c>
      <c r="T296" s="18">
        <f>N296*P296</f>
        <v>704.98249246456783</v>
      </c>
      <c r="U296" s="51">
        <f t="shared" si="236"/>
        <v>302505.08881287655</v>
      </c>
      <c r="V296">
        <f t="shared" si="213"/>
        <v>550.00462617406822</v>
      </c>
      <c r="W296" s="9">
        <f t="shared" si="214"/>
        <v>1078.0090673011737</v>
      </c>
      <c r="Y296" s="18">
        <f t="shared" si="209"/>
        <v>877.98249246456783</v>
      </c>
      <c r="Z296" s="50">
        <f t="shared" si="210"/>
        <v>302505.08881287655</v>
      </c>
      <c r="AA296">
        <f t="shared" si="215"/>
        <v>550.00462617406822</v>
      </c>
      <c r="AB296" s="9">
        <f t="shared" si="216"/>
        <v>1078.0090673011737</v>
      </c>
      <c r="AC296" s="19">
        <f t="shared" si="237"/>
        <v>0.62644145059221035</v>
      </c>
    </row>
    <row r="297" spans="1:29" x14ac:dyDescent="0.25">
      <c r="A297" s="13" t="str">
        <f>'rockfish release'!A296</f>
        <v>SE</v>
      </c>
      <c r="B297" s="13">
        <f>'rockfish release'!B296</f>
        <v>2019</v>
      </c>
      <c r="C297" s="13" t="str">
        <f>'rockfish release'!C296</f>
        <v>SSEO</v>
      </c>
      <c r="D297">
        <f>'rockfish release'!D296</f>
        <v>1758</v>
      </c>
      <c r="E297">
        <f>[1]logbook_release_forR!F463</f>
        <v>939</v>
      </c>
      <c r="F297">
        <f>[1]logbook_release_forR!G463</f>
        <v>219</v>
      </c>
      <c r="G297" s="13"/>
      <c r="H297" s="13"/>
      <c r="I297" s="18">
        <f t="shared" si="238"/>
        <v>219</v>
      </c>
      <c r="J297" s="8">
        <f t="shared" si="239"/>
        <v>0</v>
      </c>
      <c r="L297" s="9"/>
      <c r="N297" s="2">
        <f>'rockfish release'!O296</f>
        <v>915.83646861612988</v>
      </c>
      <c r="O297">
        <f>'rockfish release'!P296</f>
        <v>563570.7388226398</v>
      </c>
      <c r="P297">
        <v>0.24497991967871485</v>
      </c>
      <c r="Q297">
        <v>3.7216249221916554E-4</v>
      </c>
      <c r="T297" s="18">
        <f t="shared" ref="T297" si="240">N297*P297</f>
        <v>224.36154452041734</v>
      </c>
      <c r="U297" s="51">
        <f t="shared" ref="U297" si="241">(N297^2)*Q297+(P297^2)*O297-(Q297*O297)</f>
        <v>33925.202446484123</v>
      </c>
      <c r="V297">
        <f t="shared" ref="V297" si="242">SQRT(U297)</f>
        <v>184.18795412969905</v>
      </c>
      <c r="W297" s="9">
        <f t="shared" ref="W297" si="243">(1.96*V297)</f>
        <v>361.00839009421014</v>
      </c>
      <c r="Y297" s="18">
        <f t="shared" ref="Y297" si="244">T297+I297</f>
        <v>443.36154452041734</v>
      </c>
      <c r="Z297" s="50">
        <f t="shared" ref="Z297" si="245">U297+J297</f>
        <v>33925.202446484123</v>
      </c>
      <c r="AA297">
        <f t="shared" ref="AA297" si="246">SQRT(Z297)</f>
        <v>184.18795412969905</v>
      </c>
      <c r="AB297" s="9">
        <f t="shared" ref="AB297" si="247">(1.96*AA297)</f>
        <v>361.00839009421014</v>
      </c>
      <c r="AC297" s="19">
        <f t="shared" si="237"/>
        <v>0.41543511476380868</v>
      </c>
    </row>
    <row r="298" spans="1:29" x14ac:dyDescent="0.25">
      <c r="A298" s="13" t="str">
        <f>'rockfish release'!A297</f>
        <v>SE</v>
      </c>
      <c r="B298" s="13">
        <f>'rockfish release'!B297</f>
        <v>1999</v>
      </c>
      <c r="C298" s="13" t="str">
        <f>'rockfish release'!C297</f>
        <v>EWYKT</v>
      </c>
      <c r="D298">
        <f>'rockfish release'!D297</f>
        <v>195</v>
      </c>
      <c r="E298">
        <f>[1]logbook_release_forR!F506</f>
        <v>8</v>
      </c>
      <c r="F298" t="str">
        <f>[1]logbook_release_forR!G506</f>
        <v>NA</v>
      </c>
      <c r="G298" s="37">
        <v>0.19165747799999999</v>
      </c>
      <c r="H298" s="37">
        <v>1.9487E-3</v>
      </c>
      <c r="I298" s="18">
        <f>E298*G298</f>
        <v>1.5332598239999999</v>
      </c>
      <c r="J298" s="8">
        <f>(E298^2)*H298</f>
        <v>0.1247168</v>
      </c>
      <c r="K298">
        <f t="shared" si="211"/>
        <v>0.35315265820888281</v>
      </c>
      <c r="L298" s="9">
        <f t="shared" si="212"/>
        <v>0.6921792100894103</v>
      </c>
      <c r="N298" s="2">
        <f>'rockfish release'!O297</f>
        <v>132.91363909694945</v>
      </c>
      <c r="O298">
        <f>'rockfish release'!P297</f>
        <v>32040.415270468704</v>
      </c>
      <c r="P298" s="37">
        <v>1.5299544999999999E-2</v>
      </c>
      <c r="Q298" s="37">
        <v>2.3553699999999999E-4</v>
      </c>
      <c r="T298" s="18">
        <f t="shared" ref="T298:T316" si="248">N298*P298</f>
        <v>2.0335182024775373</v>
      </c>
      <c r="U298" s="51">
        <f>(N298^2)*Q298+(P298^2)*O298-(Q298*O298)</f>
        <v>4.1141964207045527</v>
      </c>
      <c r="V298">
        <f t="shared" si="213"/>
        <v>2.0283482000644151</v>
      </c>
      <c r="W298" s="9">
        <f t="shared" si="214"/>
        <v>3.9755624721262537</v>
      </c>
      <c r="Y298" s="18">
        <f t="shared" si="209"/>
        <v>3.5667780264775373</v>
      </c>
      <c r="Z298" s="50">
        <f t="shared" si="210"/>
        <v>4.2389132207045526</v>
      </c>
      <c r="AA298">
        <f t="shared" si="215"/>
        <v>2.058862117943927</v>
      </c>
      <c r="AB298" s="9">
        <f t="shared" si="216"/>
        <v>4.035369751170097</v>
      </c>
      <c r="AC298" s="19">
        <f t="shared" si="237"/>
        <v>0.57723303851829799</v>
      </c>
    </row>
    <row r="299" spans="1:29" x14ac:dyDescent="0.25">
      <c r="A299" s="13" t="str">
        <f>'rockfish release'!A298</f>
        <v>SE</v>
      </c>
      <c r="B299" s="13">
        <f>'rockfish release'!B298</f>
        <v>2000</v>
      </c>
      <c r="C299" s="13" t="str">
        <f>'rockfish release'!C298</f>
        <v>EWYKT</v>
      </c>
      <c r="D299">
        <f>'rockfish release'!D298</f>
        <v>361</v>
      </c>
      <c r="E299">
        <f>[1]logbook_release_forR!F507</f>
        <v>22</v>
      </c>
      <c r="F299" t="str">
        <f>[1]logbook_release_forR!G507</f>
        <v>NA</v>
      </c>
      <c r="G299" s="37">
        <v>0.19165747799999999</v>
      </c>
      <c r="H299" s="37">
        <v>1.9487E-3</v>
      </c>
      <c r="I299" s="18">
        <f t="shared" ref="I299:I304" si="249">E299*G299</f>
        <v>4.2164645160000003</v>
      </c>
      <c r="J299" s="8">
        <f t="shared" ref="J299:J304" si="250">(E299^2)*H299</f>
        <v>0.94317079999999998</v>
      </c>
      <c r="K299">
        <f t="shared" si="211"/>
        <v>0.97116981007442771</v>
      </c>
      <c r="L299" s="9">
        <f t="shared" si="212"/>
        <v>1.9034928277458782</v>
      </c>
      <c r="N299" s="2">
        <f>'rockfish release'!O298</f>
        <v>246.06063443076289</v>
      </c>
      <c r="O299">
        <f>'rockfish release'!P298</f>
        <v>109810.36051184093</v>
      </c>
      <c r="P299" s="37">
        <v>1.5299544999999999E-2</v>
      </c>
      <c r="Q299" s="37">
        <v>2.3553699999999999E-4</v>
      </c>
      <c r="T299" s="18">
        <f t="shared" si="248"/>
        <v>3.7646157492020063</v>
      </c>
      <c r="U299" s="51">
        <f t="shared" ref="U299:U317" si="251">(N299^2)*Q299+(P299^2)*O299-(Q299*O299)</f>
        <v>14.100360072127234</v>
      </c>
      <c r="V299">
        <f t="shared" si="213"/>
        <v>3.7550446165295073</v>
      </c>
      <c r="W299" s="9">
        <f t="shared" si="214"/>
        <v>7.359887448397834</v>
      </c>
      <c r="Y299" s="18">
        <f t="shared" si="209"/>
        <v>7.9810802652020065</v>
      </c>
      <c r="Z299" s="50">
        <f t="shared" si="210"/>
        <v>15.043530872127235</v>
      </c>
      <c r="AA299">
        <f t="shared" si="215"/>
        <v>3.8785990862845359</v>
      </c>
      <c r="AB299" s="9">
        <f t="shared" si="216"/>
        <v>7.6020542091176901</v>
      </c>
      <c r="AC299" s="19">
        <f t="shared" si="237"/>
        <v>0.48597419865522001</v>
      </c>
    </row>
    <row r="300" spans="1:29" x14ac:dyDescent="0.25">
      <c r="A300" s="13" t="str">
        <f>'rockfish release'!A299</f>
        <v>SE</v>
      </c>
      <c r="B300" s="13">
        <f>'rockfish release'!B299</f>
        <v>2001</v>
      </c>
      <c r="C300" s="13" t="str">
        <f>'rockfish release'!C299</f>
        <v>EWYKT</v>
      </c>
      <c r="D300">
        <f>'rockfish release'!D299</f>
        <v>631</v>
      </c>
      <c r="E300">
        <f>[1]logbook_release_forR!F508</f>
        <v>53</v>
      </c>
      <c r="F300" t="str">
        <f>[1]logbook_release_forR!G508</f>
        <v>NA</v>
      </c>
      <c r="G300" s="37">
        <v>0.19165747799999999</v>
      </c>
      <c r="H300" s="37">
        <v>1.9487E-3</v>
      </c>
      <c r="I300" s="18">
        <f t="shared" si="249"/>
        <v>10.157846334</v>
      </c>
      <c r="J300" s="8">
        <f t="shared" si="250"/>
        <v>5.4738983000000001</v>
      </c>
      <c r="K300">
        <f t="shared" si="211"/>
        <v>2.3396363606338486</v>
      </c>
      <c r="L300" s="9">
        <f t="shared" si="212"/>
        <v>4.585687266842343</v>
      </c>
      <c r="N300" s="2">
        <f>'rockfish release'!O299</f>
        <v>430.09490394961608</v>
      </c>
      <c r="O300">
        <f>'rockfish release'!P299</f>
        <v>335496.22049980506</v>
      </c>
      <c r="P300" s="37">
        <v>1.5299544999999999E-2</v>
      </c>
      <c r="Q300" s="37">
        <v>2.3553699999999999E-4</v>
      </c>
      <c r="T300" s="18">
        <f t="shared" si="248"/>
        <v>6.5802563372478291</v>
      </c>
      <c r="U300" s="51">
        <f t="shared" si="251"/>
        <v>43.079883262699425</v>
      </c>
      <c r="V300">
        <f t="shared" si="213"/>
        <v>6.5635267396956207</v>
      </c>
      <c r="W300" s="9">
        <f t="shared" si="214"/>
        <v>12.864512409803416</v>
      </c>
      <c r="Y300" s="18">
        <f t="shared" si="209"/>
        <v>16.73810267124783</v>
      </c>
      <c r="Z300" s="50">
        <f t="shared" si="210"/>
        <v>48.553781562699427</v>
      </c>
      <c r="AA300">
        <f t="shared" si="215"/>
        <v>6.9680543599127747</v>
      </c>
      <c r="AB300" s="9">
        <f t="shared" si="216"/>
        <v>13.657386545429038</v>
      </c>
      <c r="AC300" s="19">
        <f t="shared" si="237"/>
        <v>0.41629893762584408</v>
      </c>
    </row>
    <row r="301" spans="1:29" x14ac:dyDescent="0.25">
      <c r="A301" s="13" t="str">
        <f>'rockfish release'!A300</f>
        <v>SE</v>
      </c>
      <c r="B301" s="13">
        <f>'rockfish release'!B300</f>
        <v>2002</v>
      </c>
      <c r="C301" s="13" t="str">
        <f>'rockfish release'!C300</f>
        <v>EWYKT</v>
      </c>
      <c r="D301">
        <f>'rockfish release'!D300</f>
        <v>810</v>
      </c>
      <c r="E301">
        <f>[1]logbook_release_forR!F509</f>
        <v>41</v>
      </c>
      <c r="F301" t="str">
        <f>[1]logbook_release_forR!G509</f>
        <v>NA</v>
      </c>
      <c r="G301" s="37">
        <v>0.19165747799999999</v>
      </c>
      <c r="H301" s="37">
        <v>1.9487E-3</v>
      </c>
      <c r="I301" s="18">
        <f t="shared" si="249"/>
        <v>7.8579565979999995</v>
      </c>
      <c r="J301" s="8">
        <f t="shared" si="250"/>
        <v>3.2757646999999999</v>
      </c>
      <c r="K301">
        <f t="shared" si="211"/>
        <v>1.8099073733205244</v>
      </c>
      <c r="L301" s="9">
        <f t="shared" si="212"/>
        <v>3.5474184517082277</v>
      </c>
      <c r="N301" s="2">
        <f>'rockfish release'!O300</f>
        <v>552.10280855655947</v>
      </c>
      <c r="O301">
        <f>'rockfish release'!P300</f>
        <v>552839.35460761387</v>
      </c>
      <c r="P301" s="37">
        <v>1.5299544999999999E-2</v>
      </c>
      <c r="Q301" s="37">
        <v>2.3553699999999999E-4</v>
      </c>
      <c r="T301" s="18">
        <f t="shared" si="248"/>
        <v>8.4469217641374659</v>
      </c>
      <c r="U301" s="51">
        <f t="shared" si="251"/>
        <v>70.988146525292763</v>
      </c>
      <c r="V301">
        <f t="shared" si="213"/>
        <v>8.4254463694983404</v>
      </c>
      <c r="W301" s="9">
        <f t="shared" si="214"/>
        <v>16.513874884216747</v>
      </c>
      <c r="Y301" s="18">
        <f t="shared" si="209"/>
        <v>16.304878362137465</v>
      </c>
      <c r="Z301" s="50">
        <f t="shared" si="210"/>
        <v>74.263911225292759</v>
      </c>
      <c r="AA301">
        <f t="shared" si="215"/>
        <v>8.6176511431649843</v>
      </c>
      <c r="AB301" s="9">
        <f t="shared" si="216"/>
        <v>16.890596240603369</v>
      </c>
      <c r="AC301" s="19">
        <f t="shared" si="237"/>
        <v>0.52853207192128149</v>
      </c>
    </row>
    <row r="302" spans="1:29" x14ac:dyDescent="0.25">
      <c r="A302" s="13" t="str">
        <f>'rockfish release'!A301</f>
        <v>SE</v>
      </c>
      <c r="B302" s="13">
        <f>'rockfish release'!B301</f>
        <v>2003</v>
      </c>
      <c r="C302" s="13" t="str">
        <f>'rockfish release'!C301</f>
        <v>EWYKT</v>
      </c>
      <c r="D302">
        <f>'rockfish release'!D301</f>
        <v>789</v>
      </c>
      <c r="E302">
        <f>[1]logbook_release_forR!F510</f>
        <v>136</v>
      </c>
      <c r="F302" t="str">
        <f>[1]logbook_release_forR!G510</f>
        <v>NA</v>
      </c>
      <c r="G302" s="37">
        <v>0.19165747799999999</v>
      </c>
      <c r="H302" s="37">
        <v>1.9487E-3</v>
      </c>
      <c r="I302" s="18">
        <f t="shared" si="249"/>
        <v>26.065417007999997</v>
      </c>
      <c r="J302" s="8">
        <f t="shared" si="250"/>
        <v>36.043155200000001</v>
      </c>
      <c r="K302">
        <f t="shared" si="211"/>
        <v>6.0035951895510076</v>
      </c>
      <c r="L302" s="9">
        <f t="shared" si="212"/>
        <v>11.767046571519975</v>
      </c>
      <c r="N302" s="2">
        <f>'rockfish release'!O301</f>
        <v>537.78903203842628</v>
      </c>
      <c r="O302">
        <f>'rockfish release'!P301</f>
        <v>524545.20327646146</v>
      </c>
      <c r="P302" s="37">
        <v>1.5299544999999999E-2</v>
      </c>
      <c r="Q302" s="37">
        <v>2.3553699999999999E-4</v>
      </c>
      <c r="T302" s="18">
        <f t="shared" si="248"/>
        <v>8.227927496178344</v>
      </c>
      <c r="U302" s="51">
        <f t="shared" si="251"/>
        <v>67.354994609162858</v>
      </c>
      <c r="V302">
        <f t="shared" si="213"/>
        <v>8.2070088710298617</v>
      </c>
      <c r="W302" s="9">
        <f t="shared" si="214"/>
        <v>16.085737387218529</v>
      </c>
      <c r="Y302" s="18">
        <f t="shared" si="209"/>
        <v>34.293344504178343</v>
      </c>
      <c r="Z302" s="50">
        <f t="shared" si="210"/>
        <v>103.39814980916286</v>
      </c>
      <c r="AA302">
        <f t="shared" si="215"/>
        <v>10.168488078822872</v>
      </c>
      <c r="AB302" s="9">
        <f t="shared" si="216"/>
        <v>19.930236634492829</v>
      </c>
      <c r="AC302" s="19">
        <f t="shared" si="237"/>
        <v>0.29651491348660758</v>
      </c>
    </row>
    <row r="303" spans="1:29" x14ac:dyDescent="0.25">
      <c r="A303" s="13" t="str">
        <f>'rockfish release'!A302</f>
        <v>SE</v>
      </c>
      <c r="B303" s="13">
        <f>'rockfish release'!B302</f>
        <v>2004</v>
      </c>
      <c r="C303" s="13" t="str">
        <f>'rockfish release'!C302</f>
        <v>EWYKT</v>
      </c>
      <c r="D303">
        <f>'rockfish release'!D302</f>
        <v>769</v>
      </c>
      <c r="E303">
        <f>[1]logbook_release_forR!F511</f>
        <v>63</v>
      </c>
      <c r="F303" t="str">
        <f>[1]logbook_release_forR!G511</f>
        <v>NA</v>
      </c>
      <c r="G303" s="37">
        <v>0.19165747799999999</v>
      </c>
      <c r="H303" s="37">
        <v>1.9487E-3</v>
      </c>
      <c r="I303" s="18">
        <f t="shared" si="249"/>
        <v>12.074421114</v>
      </c>
      <c r="J303" s="8">
        <f t="shared" si="250"/>
        <v>7.7343903000000003</v>
      </c>
      <c r="K303">
        <f t="shared" si="211"/>
        <v>2.7810771833949524</v>
      </c>
      <c r="L303" s="9">
        <f t="shared" si="212"/>
        <v>5.4509112794541066</v>
      </c>
      <c r="N303" s="2">
        <f>'rockfish release'!O302</f>
        <v>524.15686392591874</v>
      </c>
      <c r="O303">
        <f>'rockfish release'!P302</f>
        <v>498289.33635133842</v>
      </c>
      <c r="P303" s="37">
        <v>1.5299544999999999E-2</v>
      </c>
      <c r="Q303" s="37">
        <v>2.3553699999999999E-4</v>
      </c>
      <c r="T303" s="18">
        <f t="shared" si="248"/>
        <v>8.019361526693471</v>
      </c>
      <c r="U303" s="51">
        <f t="shared" si="251"/>
        <v>63.983571585647994</v>
      </c>
      <c r="V303">
        <f t="shared" si="213"/>
        <v>7.9989731582027446</v>
      </c>
      <c r="W303" s="9">
        <f t="shared" si="214"/>
        <v>15.677987390077378</v>
      </c>
      <c r="Y303" s="18">
        <f t="shared" si="209"/>
        <v>20.093782640693469</v>
      </c>
      <c r="Z303" s="50">
        <f t="shared" si="210"/>
        <v>71.717961885647995</v>
      </c>
      <c r="AA303">
        <f t="shared" si="215"/>
        <v>8.468645811795886</v>
      </c>
      <c r="AB303" s="9">
        <f t="shared" si="216"/>
        <v>16.598545791119935</v>
      </c>
      <c r="AC303" s="19">
        <f t="shared" si="237"/>
        <v>0.42145602762943091</v>
      </c>
    </row>
    <row r="304" spans="1:29" x14ac:dyDescent="0.25">
      <c r="A304" s="13" t="str">
        <f>'rockfish release'!A303</f>
        <v>SE</v>
      </c>
      <c r="B304" s="13">
        <f>'rockfish release'!B303</f>
        <v>2005</v>
      </c>
      <c r="C304" s="13" t="str">
        <f>'rockfish release'!C303</f>
        <v>EWYKT</v>
      </c>
      <c r="D304">
        <f>'rockfish release'!D303</f>
        <v>686</v>
      </c>
      <c r="E304">
        <f>[1]logbook_release_forR!F512</f>
        <v>37</v>
      </c>
      <c r="F304" t="str">
        <f>[1]logbook_release_forR!G512</f>
        <v>NA</v>
      </c>
      <c r="G304" s="37">
        <v>0.19165747799999999</v>
      </c>
      <c r="H304" s="37">
        <v>1.9487E-3</v>
      </c>
      <c r="I304" s="18">
        <f t="shared" si="249"/>
        <v>7.0913266859999995</v>
      </c>
      <c r="J304" s="8">
        <f t="shared" si="250"/>
        <v>2.6677702999999999</v>
      </c>
      <c r="K304">
        <f t="shared" si="211"/>
        <v>1.6333310442160829</v>
      </c>
      <c r="L304" s="9">
        <f t="shared" si="212"/>
        <v>3.2013288466635226</v>
      </c>
      <c r="N304" s="2">
        <f>'rockfish release'!O303</f>
        <v>467.58336625901211</v>
      </c>
      <c r="O304">
        <f>'rockfish release'!P303</f>
        <v>396530.9997270609</v>
      </c>
      <c r="P304" s="37">
        <v>1.5299544999999999E-2</v>
      </c>
      <c r="Q304" s="37">
        <v>2.3553699999999999E-4</v>
      </c>
      <c r="T304" s="18">
        <f t="shared" si="248"/>
        <v>7.1538127533312368</v>
      </c>
      <c r="U304" s="51">
        <f t="shared" si="251"/>
        <v>50.917143426637224</v>
      </c>
      <c r="V304">
        <f t="shared" si="213"/>
        <v>7.1356249499702002</v>
      </c>
      <c r="W304" s="9">
        <f t="shared" si="214"/>
        <v>13.985824901941593</v>
      </c>
      <c r="Y304" s="18">
        <f t="shared" si="209"/>
        <v>14.245139439331236</v>
      </c>
      <c r="Z304" s="50">
        <f t="shared" si="210"/>
        <v>53.584913726637225</v>
      </c>
      <c r="AA304">
        <f t="shared" si="215"/>
        <v>7.3201717006254183</v>
      </c>
      <c r="AB304" s="9">
        <f t="shared" si="216"/>
        <v>14.347536533225819</v>
      </c>
      <c r="AC304" s="19">
        <f t="shared" si="237"/>
        <v>0.51387153715141709</v>
      </c>
    </row>
    <row r="305" spans="1:29" x14ac:dyDescent="0.25">
      <c r="A305" s="13" t="str">
        <f>'rockfish release'!A304</f>
        <v>SE</v>
      </c>
      <c r="B305" s="13">
        <f>'rockfish release'!B304</f>
        <v>2006</v>
      </c>
      <c r="C305" s="13" t="str">
        <f>'rockfish release'!C304</f>
        <v>EWYKT</v>
      </c>
      <c r="D305">
        <f>'rockfish release'!D304</f>
        <v>448</v>
      </c>
      <c r="E305">
        <f>[1]logbook_release_forR!F513</f>
        <v>26</v>
      </c>
      <c r="F305">
        <f>[1]logbook_release_forR!G513</f>
        <v>9</v>
      </c>
      <c r="G305" s="13"/>
      <c r="H305" s="13"/>
      <c r="I305" s="18">
        <f>F305</f>
        <v>9</v>
      </c>
      <c r="J305" s="8">
        <f>(E305^2)*H305</f>
        <v>0</v>
      </c>
      <c r="K305">
        <f t="shared" si="211"/>
        <v>0</v>
      </c>
      <c r="L305" s="9">
        <f t="shared" si="212"/>
        <v>0</v>
      </c>
      <c r="N305" s="2">
        <f>'rockfish release'!O304</f>
        <v>305.36056572017117</v>
      </c>
      <c r="O305">
        <f>'rockfish release'!P304</f>
        <v>169116.09484402766</v>
      </c>
      <c r="P305" s="13">
        <f>IF([3]species_comp_Region1_forR!$D340&gt;49,[3]species_comp_Region1_forR!$J340,[3]species_comp_Region1_forR!$L340)</f>
        <v>0</v>
      </c>
      <c r="Q305" s="13">
        <f>IF([3]species_comp_Region1_forR!$D340&gt;49,[3]species_comp_Region1_forR!$K340,[3]species_comp_Region1_forR!$M340)</f>
        <v>0</v>
      </c>
      <c r="T305" s="18">
        <f t="shared" si="248"/>
        <v>0</v>
      </c>
      <c r="U305" s="51">
        <f t="shared" si="251"/>
        <v>0</v>
      </c>
      <c r="V305">
        <f t="shared" si="213"/>
        <v>0</v>
      </c>
      <c r="W305" s="9">
        <f t="shared" si="214"/>
        <v>0</v>
      </c>
      <c r="Y305" s="18">
        <f t="shared" si="209"/>
        <v>9</v>
      </c>
      <c r="Z305" s="50">
        <f t="shared" si="210"/>
        <v>0</v>
      </c>
      <c r="AA305">
        <f t="shared" si="215"/>
        <v>0</v>
      </c>
      <c r="AB305" s="9">
        <f t="shared" si="216"/>
        <v>0</v>
      </c>
      <c r="AC305" s="19">
        <f t="shared" si="237"/>
        <v>0</v>
      </c>
    </row>
    <row r="306" spans="1:29" x14ac:dyDescent="0.25">
      <c r="A306" s="13" t="str">
        <f>'rockfish release'!A305</f>
        <v>SE</v>
      </c>
      <c r="B306" s="13">
        <f>'rockfish release'!B305</f>
        <v>2007</v>
      </c>
      <c r="C306" s="13" t="str">
        <f>'rockfish release'!C305</f>
        <v>EWYKT</v>
      </c>
      <c r="D306">
        <f>'rockfish release'!D305</f>
        <v>293</v>
      </c>
      <c r="E306">
        <f>[1]logbook_release_forR!F514</f>
        <v>23</v>
      </c>
      <c r="F306">
        <f>[1]logbook_release_forR!G514</f>
        <v>7</v>
      </c>
      <c r="G306" s="13"/>
      <c r="H306" s="13"/>
      <c r="I306" s="18">
        <f t="shared" ref="I306:I318" si="252">F306</f>
        <v>7</v>
      </c>
      <c r="J306" s="8">
        <f t="shared" ref="J306:J318" si="253">(E306^2)*H306</f>
        <v>0</v>
      </c>
      <c r="K306">
        <f t="shared" si="211"/>
        <v>0</v>
      </c>
      <c r="L306" s="9">
        <f t="shared" si="212"/>
        <v>0</v>
      </c>
      <c r="N306" s="2">
        <f>'rockfish release'!O305</f>
        <v>199.71126284823691</v>
      </c>
      <c r="O306">
        <f>'rockfish release'!P305</f>
        <v>72337.609745022157</v>
      </c>
      <c r="P306" s="13">
        <f>IF([3]species_comp_Region1_forR!$D341&gt;49,[3]species_comp_Region1_forR!$J341,[3]species_comp_Region1_forR!$L341)</f>
        <v>6.3694270000000004E-3</v>
      </c>
      <c r="Q306" s="13">
        <f>IF([3]species_comp_Region1_forR!$D341&gt;49,[3]species_comp_Region1_forR!$K341,[3]species_comp_Region1_forR!$M341)</f>
        <v>4.0599999999999998E-5</v>
      </c>
      <c r="T306" s="18">
        <f t="shared" si="248"/>
        <v>1.2720463097896573</v>
      </c>
      <c r="U306" s="51">
        <f t="shared" si="251"/>
        <v>1.6171152524100996</v>
      </c>
      <c r="V306">
        <f t="shared" si="213"/>
        <v>1.2716584653161003</v>
      </c>
      <c r="W306" s="9">
        <f t="shared" si="214"/>
        <v>2.4924505920195563</v>
      </c>
      <c r="Y306" s="18">
        <f t="shared" si="209"/>
        <v>8.2720463097896566</v>
      </c>
      <c r="Z306" s="50">
        <f t="shared" si="210"/>
        <v>1.6171152524100996</v>
      </c>
      <c r="AA306">
        <f t="shared" si="215"/>
        <v>1.2716584653161003</v>
      </c>
      <c r="AB306" s="9">
        <f t="shared" si="216"/>
        <v>2.4924505920195563</v>
      </c>
      <c r="AC306" s="19">
        <f t="shared" si="237"/>
        <v>0.15372961147607941</v>
      </c>
    </row>
    <row r="307" spans="1:29" x14ac:dyDescent="0.25">
      <c r="A307" s="13" t="str">
        <f>'rockfish release'!A306</f>
        <v>SE</v>
      </c>
      <c r="B307" s="13">
        <f>'rockfish release'!B306</f>
        <v>2008</v>
      </c>
      <c r="C307" s="13" t="str">
        <f>'rockfish release'!C306</f>
        <v>EWYKT</v>
      </c>
      <c r="D307">
        <f>'rockfish release'!D306</f>
        <v>64</v>
      </c>
      <c r="E307">
        <f>[1]logbook_release_forR!F515</f>
        <v>26</v>
      </c>
      <c r="F307">
        <f>[1]logbook_release_forR!G515</f>
        <v>12</v>
      </c>
      <c r="G307" s="13"/>
      <c r="H307" s="13"/>
      <c r="I307" s="18">
        <f t="shared" si="252"/>
        <v>12</v>
      </c>
      <c r="J307" s="8">
        <f t="shared" si="253"/>
        <v>0</v>
      </c>
      <c r="K307">
        <f t="shared" si="211"/>
        <v>0</v>
      </c>
      <c r="L307" s="9">
        <f t="shared" si="212"/>
        <v>0</v>
      </c>
      <c r="N307" s="2">
        <f>'rockfish release'!O306</f>
        <v>43.622937960024444</v>
      </c>
      <c r="O307">
        <f>'rockfish release'!P306</f>
        <v>3451.3488743679109</v>
      </c>
      <c r="P307" s="13">
        <f>IF([3]species_comp_Region1_forR!$D342&gt;49,[3]species_comp_Region1_forR!$J342,[3]species_comp_Region1_forR!$L342)</f>
        <v>4.4776119000000003E-2</v>
      </c>
      <c r="Q307" s="13">
        <f>IF([3]species_comp_Region1_forR!$D342&gt;49,[3]species_comp_Region1_forR!$K342,[3]species_comp_Region1_forR!$M342)</f>
        <v>6.4804900000000004E-4</v>
      </c>
      <c r="T307" s="18">
        <f t="shared" si="248"/>
        <v>1.9532658612276719</v>
      </c>
      <c r="U307" s="51">
        <f t="shared" si="251"/>
        <v>5.9161808346949014</v>
      </c>
      <c r="V307">
        <f t="shared" si="213"/>
        <v>2.4323200518630155</v>
      </c>
      <c r="W307" s="9">
        <f t="shared" si="214"/>
        <v>4.76734730165151</v>
      </c>
      <c r="Y307" s="18">
        <f t="shared" si="209"/>
        <v>13.953265861227672</v>
      </c>
      <c r="Z307" s="50">
        <f t="shared" si="210"/>
        <v>5.9161808346949014</v>
      </c>
      <c r="AA307">
        <f t="shared" si="215"/>
        <v>2.4323200518630155</v>
      </c>
      <c r="AB307" s="9">
        <f t="shared" si="216"/>
        <v>4.76734730165151</v>
      </c>
      <c r="AC307" s="19">
        <f t="shared" si="237"/>
        <v>0.17431905018177649</v>
      </c>
    </row>
    <row r="308" spans="1:29" x14ac:dyDescent="0.25">
      <c r="A308" s="13" t="str">
        <f>'rockfish release'!A307</f>
        <v>SE</v>
      </c>
      <c r="B308" s="13">
        <f>'rockfish release'!B307</f>
        <v>2009</v>
      </c>
      <c r="C308" s="13" t="str">
        <f>'rockfish release'!C307</f>
        <v>EWYKT</v>
      </c>
      <c r="D308">
        <f>'rockfish release'!D307</f>
        <v>124</v>
      </c>
      <c r="E308">
        <f>[1]logbook_release_forR!F516</f>
        <v>5</v>
      </c>
      <c r="F308">
        <f>[1]logbook_release_forR!G516</f>
        <v>1</v>
      </c>
      <c r="G308" s="13"/>
      <c r="H308" s="13"/>
      <c r="I308" s="18">
        <f t="shared" si="252"/>
        <v>1</v>
      </c>
      <c r="J308" s="8">
        <f t="shared" si="253"/>
        <v>0</v>
      </c>
      <c r="K308">
        <f t="shared" si="211"/>
        <v>0</v>
      </c>
      <c r="L308" s="9">
        <f t="shared" si="212"/>
        <v>0</v>
      </c>
      <c r="N308" s="2">
        <f>'rockfish release'!O307</f>
        <v>84.519442297547357</v>
      </c>
      <c r="O308">
        <f>'rockfish release'!P307</f>
        <v>12956.040110420165</v>
      </c>
      <c r="P308" s="13">
        <f>IF([3]species_comp_Region1_forR!$D343&gt;49,[3]species_comp_Region1_forR!$J343,[3]species_comp_Region1_forR!$L343)</f>
        <v>1.5625E-2</v>
      </c>
      <c r="Q308" s="13">
        <f>IF([3]species_comp_Region1_forR!$D343&gt;49,[3]species_comp_Region1_forR!$K343,[3]species_comp_Region1_forR!$M343)</f>
        <v>8.0500000000000005E-5</v>
      </c>
      <c r="T308" s="18">
        <f t="shared" si="248"/>
        <v>1.3206162858991775</v>
      </c>
      <c r="U308" s="51">
        <f t="shared" si="251"/>
        <v>2.695189159360444</v>
      </c>
      <c r="V308">
        <f t="shared" si="213"/>
        <v>1.641703127657508</v>
      </c>
      <c r="W308" s="9">
        <f t="shared" si="214"/>
        <v>3.2177381302087156</v>
      </c>
      <c r="Y308" s="18">
        <f t="shared" si="209"/>
        <v>2.3206162858991775</v>
      </c>
      <c r="Z308" s="50">
        <f t="shared" si="210"/>
        <v>2.695189159360444</v>
      </c>
      <c r="AA308">
        <f t="shared" si="215"/>
        <v>1.641703127657508</v>
      </c>
      <c r="AB308" s="9">
        <f t="shared" si="216"/>
        <v>3.2177381302087156</v>
      </c>
      <c r="AC308" s="19">
        <f t="shared" si="237"/>
        <v>0.70744273305028171</v>
      </c>
    </row>
    <row r="309" spans="1:29" x14ac:dyDescent="0.25">
      <c r="A309" s="13" t="str">
        <f>'rockfish release'!A308</f>
        <v>SE</v>
      </c>
      <c r="B309" s="13">
        <f>'rockfish release'!B308</f>
        <v>2010</v>
      </c>
      <c r="C309" s="13" t="str">
        <f>'rockfish release'!C308</f>
        <v>EWYKT</v>
      </c>
      <c r="D309">
        <f>'rockfish release'!D308</f>
        <v>116</v>
      </c>
      <c r="E309">
        <f>[1]logbook_release_forR!F517</f>
        <v>21</v>
      </c>
      <c r="F309">
        <f>[1]logbook_release_forR!G517</f>
        <v>10</v>
      </c>
      <c r="G309" s="13"/>
      <c r="H309" s="13"/>
      <c r="I309" s="18">
        <f t="shared" si="252"/>
        <v>10</v>
      </c>
      <c r="J309" s="8">
        <f t="shared" si="253"/>
        <v>0</v>
      </c>
      <c r="K309">
        <f t="shared" si="211"/>
        <v>0</v>
      </c>
      <c r="L309" s="9">
        <f t="shared" si="212"/>
        <v>0</v>
      </c>
      <c r="N309" s="2">
        <f>'rockfish release'!O308</f>
        <v>79.066575052544295</v>
      </c>
      <c r="O309">
        <f>'rockfish release'!P308</f>
        <v>11338.220325560207</v>
      </c>
      <c r="P309" s="13">
        <f>IF([3]species_comp_Region1_forR!$D344&gt;49,[3]species_comp_Region1_forR!$J344,[3]species_comp_Region1_forR!$L344)</f>
        <v>1.4925373E-2</v>
      </c>
      <c r="Q309" s="13">
        <f>IF([3]species_comp_Region1_forR!$D344&gt;49,[3]species_comp_Region1_forR!$K344,[3]species_comp_Region1_forR!$M344)</f>
        <v>7.3499999999999998E-5</v>
      </c>
      <c r="T309" s="18">
        <f t="shared" si="248"/>
        <v>1.1800981244917181</v>
      </c>
      <c r="U309" s="51">
        <f t="shared" si="251"/>
        <v>2.1519063648233456</v>
      </c>
      <c r="V309">
        <f t="shared" si="213"/>
        <v>1.4669377508344876</v>
      </c>
      <c r="W309" s="9">
        <f t="shared" si="214"/>
        <v>2.8751979916355959</v>
      </c>
      <c r="Y309" s="18">
        <f t="shared" si="209"/>
        <v>11.180098124491717</v>
      </c>
      <c r="Z309" s="50">
        <f t="shared" si="210"/>
        <v>2.1519063648233456</v>
      </c>
      <c r="AA309">
        <f t="shared" si="215"/>
        <v>1.4669377508344876</v>
      </c>
      <c r="AB309" s="9">
        <f t="shared" si="216"/>
        <v>2.8751979916355959</v>
      </c>
      <c r="AC309" s="19">
        <f t="shared" si="237"/>
        <v>0.13120973845667203</v>
      </c>
    </row>
    <row r="310" spans="1:29" x14ac:dyDescent="0.25">
      <c r="A310" s="13" t="str">
        <f>'rockfish release'!A309</f>
        <v>SE</v>
      </c>
      <c r="B310" s="13">
        <f>'rockfish release'!B309</f>
        <v>2011</v>
      </c>
      <c r="C310" s="13" t="str">
        <f>'rockfish release'!C309</f>
        <v>EWYKT</v>
      </c>
      <c r="D310">
        <f>'rockfish release'!D309</f>
        <v>79</v>
      </c>
      <c r="E310">
        <f>[1]logbook_release_forR!F518</f>
        <v>25</v>
      </c>
      <c r="F310">
        <f>[1]logbook_release_forR!G518</f>
        <v>16</v>
      </c>
      <c r="G310" s="13"/>
      <c r="H310" s="13"/>
      <c r="I310" s="18">
        <f t="shared" si="252"/>
        <v>16</v>
      </c>
      <c r="J310" s="8">
        <f t="shared" si="253"/>
        <v>0</v>
      </c>
      <c r="K310">
        <f t="shared" si="211"/>
        <v>0</v>
      </c>
      <c r="L310" s="9">
        <f t="shared" si="212"/>
        <v>0</v>
      </c>
      <c r="N310" s="2">
        <f>'rockfish release'!O309</f>
        <v>14.483333333333334</v>
      </c>
      <c r="O310">
        <f>'rockfish release'!P309</f>
        <v>4560.0925333656087</v>
      </c>
      <c r="P310" s="13">
        <f>IF([3]species_comp_Region1_forR!$D345&gt;49,[3]species_comp_Region1_forR!$J345,[3]species_comp_Region1_forR!$L345)</f>
        <v>1.8115941999999999E-2</v>
      </c>
      <c r="Q310" s="13">
        <f>IF([3]species_comp_Region1_forR!$D345&gt;49,[3]species_comp_Region1_forR!$K345,[3]species_comp_Region1_forR!$M345)</f>
        <v>6.4700000000000001E-5</v>
      </c>
      <c r="T310" s="18">
        <f t="shared" si="248"/>
        <v>0.26237922663333335</v>
      </c>
      <c r="U310" s="51">
        <f t="shared" si="251"/>
        <v>1.215098639413247</v>
      </c>
      <c r="V310">
        <f t="shared" si="213"/>
        <v>1.1023151270908182</v>
      </c>
      <c r="W310" s="9">
        <f t="shared" si="214"/>
        <v>2.1605376490980039</v>
      </c>
      <c r="Y310" s="18">
        <f t="shared" si="209"/>
        <v>16.262379226633332</v>
      </c>
      <c r="Z310" s="50">
        <f t="shared" si="210"/>
        <v>1.215098639413247</v>
      </c>
      <c r="AA310">
        <f t="shared" si="215"/>
        <v>1.1023151270908182</v>
      </c>
      <c r="AB310" s="9">
        <f t="shared" si="216"/>
        <v>2.1605376490980039</v>
      </c>
      <c r="AC310" s="19">
        <f t="shared" si="237"/>
        <v>6.7783139953195001E-2</v>
      </c>
    </row>
    <row r="311" spans="1:29" x14ac:dyDescent="0.25">
      <c r="A311" s="13" t="str">
        <f>'rockfish release'!A310</f>
        <v>SE</v>
      </c>
      <c r="B311" s="13">
        <f>'rockfish release'!B310</f>
        <v>2012</v>
      </c>
      <c r="C311" s="13" t="str">
        <f>'rockfish release'!C310</f>
        <v>EWYKT</v>
      </c>
      <c r="D311">
        <f>'rockfish release'!D310</f>
        <v>61</v>
      </c>
      <c r="E311">
        <f>[1]logbook_release_forR!F519</f>
        <v>18</v>
      </c>
      <c r="F311">
        <f>[1]logbook_release_forR!G519</f>
        <v>9</v>
      </c>
      <c r="G311" s="13"/>
      <c r="H311" s="13"/>
      <c r="I311" s="18">
        <f t="shared" si="252"/>
        <v>9</v>
      </c>
      <c r="J311" s="8">
        <f t="shared" si="253"/>
        <v>0</v>
      </c>
      <c r="K311">
        <f t="shared" si="211"/>
        <v>0</v>
      </c>
      <c r="L311" s="9">
        <f t="shared" si="212"/>
        <v>0</v>
      </c>
      <c r="N311" s="2">
        <f>'rockfish release'!O310</f>
        <v>24.46321243523316</v>
      </c>
      <c r="O311">
        <f>'rockfish release'!P310</f>
        <v>1532.2908081915966</v>
      </c>
      <c r="P311" s="13">
        <f>IF([3]species_comp_Region1_forR!$D346&gt;49,[3]species_comp_Region1_forR!$J346,[3]species_comp_Region1_forR!$L346)</f>
        <v>2.2222222E-2</v>
      </c>
      <c r="Q311" s="13">
        <f>IF([3]species_comp_Region1_forR!$D346&gt;49,[3]species_comp_Region1_forR!$K346,[3]species_comp_Region1_forR!$M346)</f>
        <v>1.6215199999999999E-4</v>
      </c>
      <c r="T311" s="18">
        <f t="shared" si="248"/>
        <v>0.54362693756891189</v>
      </c>
      <c r="U311" s="51">
        <f t="shared" si="251"/>
        <v>0.6052624483578688</v>
      </c>
      <c r="V311">
        <f t="shared" si="213"/>
        <v>0.77798614920695652</v>
      </c>
      <c r="W311" s="9">
        <f t="shared" si="214"/>
        <v>1.5248528524456348</v>
      </c>
      <c r="Y311" s="18">
        <f t="shared" si="209"/>
        <v>9.5436269375689111</v>
      </c>
      <c r="Z311" s="50">
        <f t="shared" si="210"/>
        <v>0.6052624483578688</v>
      </c>
      <c r="AA311">
        <f t="shared" si="215"/>
        <v>0.77798614920695652</v>
      </c>
      <c r="AB311" s="9">
        <f t="shared" si="216"/>
        <v>1.5248528524456348</v>
      </c>
      <c r="AC311" s="19">
        <f t="shared" si="237"/>
        <v>8.1518918781745289E-2</v>
      </c>
    </row>
    <row r="312" spans="1:29" x14ac:dyDescent="0.25">
      <c r="A312" s="13" t="str">
        <f>'rockfish release'!A311</f>
        <v>SE</v>
      </c>
      <c r="B312" s="13">
        <f>'rockfish release'!B311</f>
        <v>2013</v>
      </c>
      <c r="C312" s="13" t="str">
        <f>'rockfish release'!C311</f>
        <v>EWYKT</v>
      </c>
      <c r="D312">
        <f>'rockfish release'!D311</f>
        <v>88</v>
      </c>
      <c r="E312">
        <f>[1]logbook_release_forR!F520</f>
        <v>25</v>
      </c>
      <c r="F312">
        <f>[1]logbook_release_forR!G520</f>
        <v>13</v>
      </c>
      <c r="I312" s="18">
        <f t="shared" si="252"/>
        <v>13</v>
      </c>
      <c r="J312" s="8">
        <f t="shared" si="253"/>
        <v>0</v>
      </c>
      <c r="K312">
        <f t="shared" si="211"/>
        <v>0</v>
      </c>
      <c r="L312" s="9">
        <f t="shared" si="212"/>
        <v>0</v>
      </c>
      <c r="N312" s="2">
        <f>'rockfish release'!O311</f>
        <v>120.12167300380227</v>
      </c>
      <c r="O312">
        <f>'rockfish release'!P311</f>
        <v>343213.55001227942</v>
      </c>
      <c r="P312" s="37">
        <v>1.5299544999999999E-2</v>
      </c>
      <c r="Q312" s="37">
        <v>2.3553699999999999E-4</v>
      </c>
      <c r="T312" s="18">
        <f t="shared" si="248"/>
        <v>1.837806941596958</v>
      </c>
      <c r="U312" s="51">
        <f t="shared" si="251"/>
        <v>2.8972058275254682</v>
      </c>
      <c r="V312">
        <f t="shared" si="213"/>
        <v>1.7021180415956669</v>
      </c>
      <c r="W312" s="9">
        <f t="shared" si="214"/>
        <v>3.3361513615275071</v>
      </c>
      <c r="Y312" s="18">
        <f t="shared" si="209"/>
        <v>14.837806941596957</v>
      </c>
      <c r="Z312" s="50">
        <f t="shared" si="210"/>
        <v>2.8972058275254682</v>
      </c>
      <c r="AA312">
        <f t="shared" si="215"/>
        <v>1.7021180415956669</v>
      </c>
      <c r="AB312" s="9">
        <f t="shared" si="216"/>
        <v>3.3361513615275071</v>
      </c>
      <c r="AC312" s="19">
        <f t="shared" si="237"/>
        <v>0.11471493383728257</v>
      </c>
    </row>
    <row r="313" spans="1:29" x14ac:dyDescent="0.25">
      <c r="A313" s="13" t="str">
        <f>'rockfish release'!A312</f>
        <v>SE</v>
      </c>
      <c r="B313" s="13">
        <f>'rockfish release'!B312</f>
        <v>2014</v>
      </c>
      <c r="C313" s="13" t="str">
        <f>'rockfish release'!C312</f>
        <v>EWYKT</v>
      </c>
      <c r="D313">
        <f>'rockfish release'!D312</f>
        <v>132</v>
      </c>
      <c r="E313">
        <f>[1]logbook_release_forR!F521</f>
        <v>50</v>
      </c>
      <c r="F313">
        <f>[1]logbook_release_forR!G521</f>
        <v>31</v>
      </c>
      <c r="I313" s="18">
        <f t="shared" si="252"/>
        <v>31</v>
      </c>
      <c r="J313" s="8">
        <f t="shared" si="253"/>
        <v>0</v>
      </c>
      <c r="K313">
        <f t="shared" si="211"/>
        <v>0</v>
      </c>
      <c r="L313" s="9">
        <f t="shared" si="212"/>
        <v>0</v>
      </c>
      <c r="N313" s="2">
        <f>'rockfish release'!O312</f>
        <v>97.335952848722968</v>
      </c>
      <c r="O313">
        <f>'rockfish release'!P312</f>
        <v>24263.558845755815</v>
      </c>
      <c r="P313" s="37">
        <v>1.5299544999999999E-2</v>
      </c>
      <c r="Q313" s="37">
        <v>2.3553699999999999E-4</v>
      </c>
      <c r="T313" s="18">
        <f t="shared" si="248"/>
        <v>1.4891957907269151</v>
      </c>
      <c r="U313" s="51">
        <f t="shared" si="251"/>
        <v>2.1960981198352307</v>
      </c>
      <c r="V313">
        <f t="shared" si="213"/>
        <v>1.4819237901576554</v>
      </c>
      <c r="W313" s="9">
        <f t="shared" si="214"/>
        <v>2.9045706287090045</v>
      </c>
      <c r="Y313" s="18">
        <f t="shared" si="209"/>
        <v>32.489195790726917</v>
      </c>
      <c r="Z313" s="50">
        <f t="shared" si="210"/>
        <v>2.1960981198352307</v>
      </c>
      <c r="AA313">
        <f t="shared" si="215"/>
        <v>1.4819237901576554</v>
      </c>
      <c r="AB313" s="9">
        <f t="shared" si="216"/>
        <v>2.9045706287090045</v>
      </c>
      <c r="AC313" s="19">
        <f t="shared" si="237"/>
        <v>4.5612818479816818E-2</v>
      </c>
    </row>
    <row r="314" spans="1:29" x14ac:dyDescent="0.25">
      <c r="A314" s="13" t="str">
        <f>'rockfish release'!A313</f>
        <v>SE</v>
      </c>
      <c r="B314" s="13">
        <f>'rockfish release'!B313</f>
        <v>2015</v>
      </c>
      <c r="C314" s="13" t="str">
        <f>'rockfish release'!C313</f>
        <v>EWYKT</v>
      </c>
      <c r="D314">
        <f>'rockfish release'!D313</f>
        <v>194</v>
      </c>
      <c r="E314">
        <f>[1]logbook_release_forR!F522</f>
        <v>74</v>
      </c>
      <c r="F314">
        <f>[1]logbook_release_forR!G522</f>
        <v>65</v>
      </c>
      <c r="G314" s="13"/>
      <c r="H314" s="13"/>
      <c r="I314" s="18">
        <f t="shared" si="252"/>
        <v>65</v>
      </c>
      <c r="J314" s="8">
        <f t="shared" si="253"/>
        <v>0</v>
      </c>
      <c r="K314">
        <f t="shared" si="211"/>
        <v>0</v>
      </c>
      <c r="L314" s="9">
        <f t="shared" si="212"/>
        <v>0</v>
      </c>
      <c r="N314" s="2">
        <f>'rockfish release'!O313</f>
        <v>245.45304437564499</v>
      </c>
      <c r="O314">
        <f>'rockfish release'!P313</f>
        <v>132044.62506099432</v>
      </c>
      <c r="P314" s="13">
        <f>IF([3]species_comp_Region1_forR!$D349&gt;49,[3]species_comp_Region1_forR!$J349,[3]species_comp_Region1_forR!$L349)</f>
        <v>0</v>
      </c>
      <c r="Q314" s="13">
        <f>IF([3]species_comp_Region1_forR!$D349&gt;49,[3]species_comp_Region1_forR!$K349,[3]species_comp_Region1_forR!$M349)</f>
        <v>0</v>
      </c>
      <c r="T314" s="18">
        <f t="shared" si="248"/>
        <v>0</v>
      </c>
      <c r="U314" s="51">
        <f t="shared" si="251"/>
        <v>0</v>
      </c>
      <c r="V314">
        <f t="shared" si="213"/>
        <v>0</v>
      </c>
      <c r="W314" s="9">
        <f t="shared" si="214"/>
        <v>0</v>
      </c>
      <c r="Y314" s="18">
        <f t="shared" si="209"/>
        <v>65</v>
      </c>
      <c r="Z314" s="50">
        <f t="shared" si="210"/>
        <v>0</v>
      </c>
      <c r="AA314">
        <f t="shared" si="215"/>
        <v>0</v>
      </c>
      <c r="AB314" s="9">
        <f t="shared" si="216"/>
        <v>0</v>
      </c>
      <c r="AC314" s="19">
        <f t="shared" si="237"/>
        <v>0</v>
      </c>
    </row>
    <row r="315" spans="1:29" x14ac:dyDescent="0.25">
      <c r="A315" s="13" t="str">
        <f>'rockfish release'!A314</f>
        <v>SE</v>
      </c>
      <c r="B315" s="13">
        <f>'rockfish release'!B314</f>
        <v>2016</v>
      </c>
      <c r="C315" s="13" t="str">
        <f>'rockfish release'!C314</f>
        <v>EWYKT</v>
      </c>
      <c r="D315">
        <f>'rockfish release'!D314</f>
        <v>568</v>
      </c>
      <c r="E315">
        <f>[1]logbook_release_forR!F523</f>
        <v>166</v>
      </c>
      <c r="F315">
        <f>[1]logbook_release_forR!G523</f>
        <v>93</v>
      </c>
      <c r="G315" s="13"/>
      <c r="H315" s="13"/>
      <c r="I315" s="18">
        <f t="shared" si="252"/>
        <v>93</v>
      </c>
      <c r="J315" s="8">
        <f t="shared" si="253"/>
        <v>0</v>
      </c>
      <c r="K315">
        <f t="shared" si="211"/>
        <v>0</v>
      </c>
      <c r="L315" s="9">
        <f t="shared" si="212"/>
        <v>0</v>
      </c>
      <c r="N315" s="2">
        <f>'rockfish release'!O314</f>
        <v>1016.1164483260552</v>
      </c>
      <c r="O315">
        <f>'rockfish release'!P314</f>
        <v>3827485.2374486667</v>
      </c>
      <c r="P315" s="13">
        <f>IF([3]species_comp_Region1_forR!$D350&gt;49,[3]species_comp_Region1_forR!$J350,[3]species_comp_Region1_forR!$L350)</f>
        <v>3.7499999999999999E-2</v>
      </c>
      <c r="Q315" s="13">
        <f>IF([3]species_comp_Region1_forR!$D350&gt;49,[3]species_comp_Region1_forR!$K350,[3]species_comp_Region1_forR!$M350)</f>
        <v>4.56883E-4</v>
      </c>
      <c r="T315" s="18">
        <f t="shared" si="248"/>
        <v>38.10436681222707</v>
      </c>
      <c r="U315" s="51">
        <f t="shared" si="251"/>
        <v>4105.4165106898026</v>
      </c>
      <c r="V315">
        <f t="shared" si="213"/>
        <v>64.073524256823916</v>
      </c>
      <c r="W315" s="9">
        <f t="shared" si="214"/>
        <v>125.58410754337487</v>
      </c>
      <c r="Y315" s="18">
        <f t="shared" si="209"/>
        <v>131.10436681222706</v>
      </c>
      <c r="Z315" s="50">
        <f t="shared" si="210"/>
        <v>4105.4165106898026</v>
      </c>
      <c r="AA315">
        <f t="shared" si="215"/>
        <v>64.073524256823916</v>
      </c>
      <c r="AB315" s="9">
        <f t="shared" si="216"/>
        <v>125.58410754337487</v>
      </c>
      <c r="AC315" s="19">
        <f t="shared" si="237"/>
        <v>0.48872151107363643</v>
      </c>
    </row>
    <row r="316" spans="1:29" x14ac:dyDescent="0.25">
      <c r="A316" s="13" t="str">
        <f>'rockfish release'!A315</f>
        <v>SE</v>
      </c>
      <c r="B316" s="13">
        <f>'rockfish release'!B315</f>
        <v>2017</v>
      </c>
      <c r="C316" s="13" t="str">
        <f>'rockfish release'!C315</f>
        <v>EWYKT</v>
      </c>
      <c r="D316">
        <f>'rockfish release'!D315</f>
        <v>310</v>
      </c>
      <c r="E316">
        <f>[1]logbook_release_forR!F524</f>
        <v>151</v>
      </c>
      <c r="F316">
        <f>[1]logbook_release_forR!G524</f>
        <v>90</v>
      </c>
      <c r="G316" s="13"/>
      <c r="H316" s="13"/>
      <c r="I316" s="18">
        <f t="shared" si="252"/>
        <v>90</v>
      </c>
      <c r="J316" s="8">
        <f t="shared" si="253"/>
        <v>0</v>
      </c>
      <c r="K316">
        <f t="shared" si="211"/>
        <v>0</v>
      </c>
      <c r="L316" s="9">
        <f t="shared" si="212"/>
        <v>0</v>
      </c>
      <c r="N316" s="2">
        <f>'rockfish release'!O315</f>
        <v>111.38528138528142</v>
      </c>
      <c r="O316">
        <f>'rockfish release'!P315</f>
        <v>42121.122626875811</v>
      </c>
      <c r="P316" s="13">
        <f>IF([3]species_comp_Region1_forR!$D351&gt;49,[3]species_comp_Region1_forR!$J351,[3]species_comp_Region1_forR!$L351)</f>
        <v>0</v>
      </c>
      <c r="Q316" s="13">
        <f>IF([3]species_comp_Region1_forR!$D351&gt;49,[3]species_comp_Region1_forR!$K351,[3]species_comp_Region1_forR!$M351)</f>
        <v>0</v>
      </c>
      <c r="T316" s="18">
        <f t="shared" si="248"/>
        <v>0</v>
      </c>
      <c r="U316" s="51">
        <f t="shared" si="251"/>
        <v>0</v>
      </c>
      <c r="V316">
        <f t="shared" si="213"/>
        <v>0</v>
      </c>
      <c r="W316" s="9">
        <f t="shared" si="214"/>
        <v>0</v>
      </c>
      <c r="Y316" s="18">
        <f t="shared" si="209"/>
        <v>90</v>
      </c>
      <c r="Z316" s="50">
        <f t="shared" si="210"/>
        <v>0</v>
      </c>
      <c r="AA316">
        <f t="shared" si="215"/>
        <v>0</v>
      </c>
      <c r="AB316" s="9">
        <f t="shared" si="216"/>
        <v>0</v>
      </c>
      <c r="AC316" s="19">
        <f t="shared" si="237"/>
        <v>0</v>
      </c>
    </row>
    <row r="317" spans="1:29" x14ac:dyDescent="0.25">
      <c r="A317" s="13" t="str">
        <f>'rockfish release'!A316</f>
        <v>SE</v>
      </c>
      <c r="B317" s="13">
        <f>'rockfish release'!B316</f>
        <v>2018</v>
      </c>
      <c r="C317" s="13" t="str">
        <f>'rockfish release'!C316</f>
        <v>EWYKT</v>
      </c>
      <c r="D317">
        <f>'rockfish release'!D316</f>
        <v>1167</v>
      </c>
      <c r="E317">
        <f>[1]logbook_release_forR!F525</f>
        <v>612</v>
      </c>
      <c r="F317">
        <f>[1]logbook_release_forR!G525</f>
        <v>245</v>
      </c>
      <c r="G317" s="13"/>
      <c r="H317" s="13"/>
      <c r="I317" s="18">
        <f t="shared" si="252"/>
        <v>245</v>
      </c>
      <c r="J317" s="8">
        <f t="shared" si="253"/>
        <v>0</v>
      </c>
      <c r="K317">
        <f t="shared" si="211"/>
        <v>0</v>
      </c>
      <c r="L317" s="9">
        <f t="shared" si="212"/>
        <v>0</v>
      </c>
      <c r="N317" s="2">
        <f>'rockfish release'!O316</f>
        <v>589.38799192734632</v>
      </c>
      <c r="O317">
        <f>'rockfish release'!P316</f>
        <v>481215.42757237318</v>
      </c>
      <c r="P317" s="13">
        <f>IF([3]species_comp_Region1_forR!$D352&gt;49,[3]species_comp_Region1_forR!$J352,[3]species_comp_Region1_forR!$L352)</f>
        <v>2.0576132E-2</v>
      </c>
      <c r="Q317" s="13">
        <f>IF([3]species_comp_Region1_forR!$D352&gt;49,[3]species_comp_Region1_forR!$K352,[3]species_comp_Region1_forR!$M352)</f>
        <v>8.3300000000000005E-5</v>
      </c>
      <c r="T317" s="18">
        <f>N317*P317</f>
        <v>12.127325121112012</v>
      </c>
      <c r="U317" s="51">
        <f t="shared" si="251"/>
        <v>192.58700357336625</v>
      </c>
      <c r="V317">
        <f t="shared" si="213"/>
        <v>13.877571962463977</v>
      </c>
      <c r="W317" s="9">
        <f t="shared" si="214"/>
        <v>27.200041046429394</v>
      </c>
      <c r="Y317" s="18">
        <f t="shared" si="209"/>
        <v>257.12732512111199</v>
      </c>
      <c r="Z317" s="50">
        <f t="shared" si="210"/>
        <v>192.58700357336625</v>
      </c>
      <c r="AA317">
        <f t="shared" si="215"/>
        <v>13.877571962463977</v>
      </c>
      <c r="AB317" s="9">
        <f t="shared" si="216"/>
        <v>27.200041046429394</v>
      </c>
      <c r="AC317" s="19">
        <f t="shared" si="237"/>
        <v>5.3971595418446365E-2</v>
      </c>
    </row>
    <row r="318" spans="1:29" x14ac:dyDescent="0.25">
      <c r="A318" s="13" t="str">
        <f>'rockfish release'!A317</f>
        <v>SE</v>
      </c>
      <c r="B318" s="13">
        <f>'rockfish release'!B317</f>
        <v>2019</v>
      </c>
      <c r="C318" s="13" t="str">
        <f>'rockfish release'!C317</f>
        <v>EWYKT</v>
      </c>
      <c r="D318">
        <f>'rockfish release'!D317</f>
        <v>1608</v>
      </c>
      <c r="E318">
        <f>[1]logbook_release_forR!F526</f>
        <v>797</v>
      </c>
      <c r="F318">
        <f>[1]logbook_release_forR!G526</f>
        <v>225</v>
      </c>
      <c r="G318" s="13"/>
      <c r="H318" s="13"/>
      <c r="I318" s="18">
        <f t="shared" si="252"/>
        <v>225</v>
      </c>
      <c r="J318" s="8">
        <f t="shared" si="253"/>
        <v>0</v>
      </c>
      <c r="K318" s="13"/>
      <c r="L318" s="67"/>
      <c r="M318" s="13"/>
      <c r="N318" s="2">
        <f>'rockfish release'!O317</f>
        <v>1721.7065409546258</v>
      </c>
      <c r="O318">
        <f>'rockfish release'!P317</f>
        <v>4522629.7108261948</v>
      </c>
      <c r="P318">
        <v>2.2075055187637969E-3</v>
      </c>
      <c r="Q318">
        <v>4.8730806153726196E-6</v>
      </c>
      <c r="R318" s="13"/>
      <c r="S318" s="13"/>
      <c r="T318" s="18">
        <f t="shared" ref="T318" si="254">N318*P318</f>
        <v>3.8006766908490635</v>
      </c>
      <c r="U318" s="51">
        <f t="shared" ref="U318" si="255">(N318^2)*Q318+(P318^2)*O318-(Q318*O318)</f>
        <v>14.445143308363388</v>
      </c>
      <c r="V318">
        <f t="shared" ref="V318" si="256">SQRT(U318)</f>
        <v>3.8006766908490635</v>
      </c>
      <c r="W318" s="9">
        <f t="shared" ref="W318" si="257">(1.96*V318)</f>
        <v>7.4493263140641641</v>
      </c>
      <c r="Y318" s="18">
        <f t="shared" ref="Y318" si="258">T318+I318</f>
        <v>228.80067669084906</v>
      </c>
      <c r="Z318" s="50">
        <f t="shared" ref="Z318" si="259">U318+J318</f>
        <v>14.445143308363388</v>
      </c>
      <c r="AA318">
        <f t="shared" ref="AA318" si="260">SQRT(Z318)</f>
        <v>3.8006766908490635</v>
      </c>
      <c r="AB318" s="9">
        <f t="shared" ref="AB318" si="261">(1.96*AA318)</f>
        <v>7.4493263140641641</v>
      </c>
      <c r="AC318" s="19">
        <f t="shared" si="237"/>
        <v>1.6611300044293412E-2</v>
      </c>
    </row>
    <row r="319" spans="1:29" x14ac:dyDescent="0.25">
      <c r="G319" s="13"/>
      <c r="H319" s="13"/>
      <c r="I319" s="62"/>
      <c r="J319" s="53"/>
      <c r="K319" s="13"/>
      <c r="L319" s="67"/>
      <c r="M319" s="13"/>
      <c r="N319" s="68"/>
      <c r="O319" s="13"/>
      <c r="P319" s="13"/>
      <c r="Q319" s="13"/>
      <c r="R319" s="13"/>
      <c r="S319" s="13"/>
      <c r="U319" s="50"/>
      <c r="V319"/>
      <c r="W319" s="9"/>
      <c r="Z319" s="50"/>
      <c r="AB319" s="9"/>
    </row>
    <row r="320" spans="1:29" x14ac:dyDescent="0.25">
      <c r="G320" s="13"/>
      <c r="H320" s="13"/>
      <c r="I320" s="62"/>
      <c r="J320" s="53"/>
      <c r="K320" s="13"/>
      <c r="L320" s="67"/>
      <c r="M320" s="13"/>
      <c r="N320" s="68"/>
      <c r="O320" s="13"/>
      <c r="P320" s="13"/>
      <c r="Q320" s="13"/>
      <c r="R320" s="13"/>
      <c r="S320" s="13"/>
      <c r="U320" s="50"/>
      <c r="V320"/>
      <c r="W320" s="9"/>
      <c r="Z320" s="50"/>
      <c r="AB320" s="9"/>
    </row>
    <row r="321" spans="7:28" x14ac:dyDescent="0.25">
      <c r="G321" s="13"/>
      <c r="H321" s="13"/>
      <c r="I321" s="62"/>
      <c r="J321" s="53"/>
      <c r="K321" s="13"/>
      <c r="L321" s="67"/>
      <c r="M321" s="13"/>
      <c r="N321" s="68"/>
      <c r="O321" s="13"/>
      <c r="P321" s="13"/>
      <c r="Q321" s="13"/>
      <c r="R321" s="13"/>
      <c r="S321" s="13"/>
      <c r="U321" s="50"/>
      <c r="V321"/>
      <c r="W321" s="9"/>
      <c r="Z321" s="50"/>
      <c r="AB321" s="9"/>
    </row>
    <row r="322" spans="7:28" x14ac:dyDescent="0.25">
      <c r="G322" s="13"/>
      <c r="H322" s="13"/>
      <c r="L322" s="9"/>
      <c r="N322" s="2"/>
      <c r="P322" s="13"/>
      <c r="Q322" s="13"/>
      <c r="U322" s="50"/>
      <c r="V322"/>
      <c r="W322" s="9"/>
      <c r="Z322" s="50"/>
      <c r="AB322" s="9"/>
    </row>
    <row r="323" spans="7:28" x14ac:dyDescent="0.25">
      <c r="G323" s="13"/>
      <c r="H323" s="13"/>
      <c r="L323" s="9"/>
      <c r="N323" s="2"/>
      <c r="P323" s="13"/>
      <c r="Q323" s="13"/>
      <c r="U323" s="50"/>
      <c r="V323"/>
      <c r="W323" s="9"/>
      <c r="Z323" s="50"/>
      <c r="AB323" s="9"/>
    </row>
    <row r="324" spans="7:28" x14ac:dyDescent="0.25">
      <c r="G324" s="13"/>
      <c r="H324" s="13"/>
      <c r="L324" s="9"/>
      <c r="N324" s="2"/>
      <c r="P324" s="13"/>
      <c r="Q324" s="13"/>
      <c r="U324" s="50"/>
      <c r="V324"/>
      <c r="W324" s="9"/>
      <c r="Z324" s="50"/>
      <c r="AB324" s="9"/>
    </row>
    <row r="325" spans="7:28" x14ac:dyDescent="0.25">
      <c r="G325" s="13"/>
      <c r="H325" s="13"/>
      <c r="L325" s="9"/>
      <c r="N325" s="2"/>
      <c r="P325" s="13"/>
      <c r="Q325" s="13"/>
      <c r="U325" s="50"/>
      <c r="V325"/>
      <c r="W325" s="9"/>
      <c r="Z325" s="50"/>
      <c r="AB325" s="9"/>
    </row>
    <row r="326" spans="7:28" x14ac:dyDescent="0.25">
      <c r="G326" s="13"/>
      <c r="H326" s="13"/>
      <c r="L326" s="9"/>
      <c r="N326" s="2"/>
      <c r="P326" s="13"/>
      <c r="Q326" s="13"/>
      <c r="U326" s="50"/>
      <c r="V326"/>
      <c r="W326" s="9"/>
      <c r="Z326" s="50"/>
      <c r="AB326" s="9"/>
    </row>
    <row r="327" spans="7:28" x14ac:dyDescent="0.25">
      <c r="G327" s="13"/>
      <c r="H327" s="13"/>
      <c r="L327" s="9"/>
      <c r="N327" s="2"/>
      <c r="P327" s="13"/>
      <c r="Q327" s="13"/>
      <c r="U327" s="50"/>
      <c r="V327"/>
      <c r="W327" s="9"/>
      <c r="Z327" s="50"/>
      <c r="AB327" s="9"/>
    </row>
    <row r="328" spans="7:28" x14ac:dyDescent="0.25">
      <c r="G328" s="13"/>
      <c r="H328" s="13"/>
      <c r="L328" s="9"/>
      <c r="N328" s="2"/>
      <c r="P328" s="13"/>
      <c r="Q328" s="13"/>
      <c r="U328" s="50"/>
      <c r="V328"/>
      <c r="W328" s="9"/>
      <c r="Z328" s="50"/>
      <c r="AB328" s="9"/>
    </row>
    <row r="329" spans="7:28" x14ac:dyDescent="0.25">
      <c r="G329" s="13"/>
      <c r="H329" s="13"/>
      <c r="L329" s="9"/>
      <c r="N329" s="2"/>
      <c r="P329" s="13"/>
      <c r="Q329" s="13"/>
      <c r="U329" s="50"/>
      <c r="V329"/>
      <c r="W329" s="9"/>
      <c r="Z329" s="50"/>
      <c r="AB329" s="9"/>
    </row>
    <row r="330" spans="7:28" x14ac:dyDescent="0.25">
      <c r="G330" s="13"/>
      <c r="H330" s="13"/>
      <c r="L330" s="9"/>
      <c r="N330" s="2"/>
      <c r="P330" s="13"/>
      <c r="Q330" s="13"/>
      <c r="U330" s="50"/>
      <c r="V330"/>
      <c r="W330" s="9"/>
      <c r="Z330" s="50"/>
      <c r="AB330" s="9"/>
    </row>
    <row r="331" spans="7:28" x14ac:dyDescent="0.25">
      <c r="G331" s="13"/>
      <c r="H331" s="13"/>
      <c r="L331" s="9"/>
      <c r="N331" s="2"/>
      <c r="P331" s="13"/>
      <c r="Q331" s="13"/>
      <c r="U331" s="50"/>
      <c r="V331"/>
      <c r="W331" s="9"/>
      <c r="Z331" s="50"/>
      <c r="AB331" s="9"/>
    </row>
    <row r="332" spans="7:28" x14ac:dyDescent="0.25">
      <c r="G332" s="13"/>
      <c r="H332" s="13"/>
      <c r="L332" s="9"/>
      <c r="N332" s="2"/>
      <c r="P332" s="13"/>
      <c r="Q332" s="13"/>
      <c r="U332" s="50"/>
      <c r="V332"/>
      <c r="W332" s="9"/>
      <c r="Z332" s="50"/>
      <c r="AB332" s="9"/>
    </row>
  </sheetData>
  <mergeCells count="6">
    <mergeCell ref="Y1:AB1"/>
    <mergeCell ref="A1:A2"/>
    <mergeCell ref="B1:B2"/>
    <mergeCell ref="C1:C2"/>
    <mergeCell ref="D1:L1"/>
    <mergeCell ref="N1:U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E384-5DC1-47C1-85C7-EAFE9CB63710}">
  <dimension ref="A1:AN89"/>
  <sheetViews>
    <sheetView workbookViewId="0">
      <selection activeCell="AJ14" sqref="AJ14"/>
    </sheetView>
  </sheetViews>
  <sheetFormatPr defaultRowHeight="15" x14ac:dyDescent="0.25"/>
  <sheetData>
    <row r="1" spans="1:32" x14ac:dyDescent="0.2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</row>
    <row r="2" spans="1:32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2" x14ac:dyDescent="0.2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</row>
    <row r="4" spans="1:32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</row>
    <row r="5" spans="1:32" x14ac:dyDescent="0.25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</row>
    <row r="6" spans="1:32" x14ac:dyDescent="0.2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</row>
    <row r="7" spans="1:32" x14ac:dyDescent="0.25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</row>
    <row r="8" spans="1:32" x14ac:dyDescent="0.2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</row>
    <row r="9" spans="1:32" x14ac:dyDescent="0.2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</row>
    <row r="10" spans="1:32" x14ac:dyDescent="0.2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</row>
    <row r="11" spans="1:32" x14ac:dyDescent="0.2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</row>
    <row r="12" spans="1:32" x14ac:dyDescent="0.2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</row>
    <row r="13" spans="1:32" x14ac:dyDescent="0.2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</row>
    <row r="14" spans="1:32" x14ac:dyDescent="0.2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</row>
    <row r="15" spans="1:32" x14ac:dyDescent="0.2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</row>
    <row r="16" spans="1:32" x14ac:dyDescent="0.2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</row>
    <row r="17" spans="1:32" x14ac:dyDescent="0.2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</row>
    <row r="18" spans="1:32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</row>
    <row r="19" spans="1:32" x14ac:dyDescent="0.2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</row>
    <row r="20" spans="1:32" x14ac:dyDescent="0.2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</row>
    <row r="21" spans="1:32" x14ac:dyDescent="0.2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</row>
    <row r="22" spans="1:32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</row>
    <row r="23" spans="1:32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</row>
    <row r="24" spans="1:32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</row>
    <row r="25" spans="1:32" x14ac:dyDescent="0.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</row>
    <row r="26" spans="1:32" x14ac:dyDescent="0.2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</row>
    <row r="27" spans="1:32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</row>
    <row r="28" spans="1:32" x14ac:dyDescent="0.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</row>
    <row r="29" spans="1:32" x14ac:dyDescent="0.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</row>
    <row r="30" spans="1:32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</row>
    <row r="31" spans="1:32" x14ac:dyDescent="0.2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</row>
    <row r="32" spans="1:32" x14ac:dyDescent="0.2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</row>
    <row r="33" spans="1:40" x14ac:dyDescent="0.2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</row>
    <row r="34" spans="1:40" x14ac:dyDescent="0.2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</row>
    <row r="35" spans="1:40" x14ac:dyDescent="0.2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</row>
    <row r="36" spans="1:40" x14ac:dyDescent="0.2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</row>
    <row r="37" spans="1:40" x14ac:dyDescent="0.2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</row>
    <row r="38" spans="1:40" x14ac:dyDescent="0.2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</row>
    <row r="39" spans="1:40" x14ac:dyDescent="0.2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</row>
    <row r="40" spans="1:40" x14ac:dyDescent="0.2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</row>
    <row r="41" spans="1:40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</row>
    <row r="42" spans="1:40" x14ac:dyDescent="0.2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</row>
    <row r="43" spans="1:40" x14ac:dyDescent="0.2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</row>
    <row r="44" spans="1:40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</row>
    <row r="45" spans="1:40" x14ac:dyDescent="0.2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</row>
    <row r="46" spans="1:40" x14ac:dyDescent="0.2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</row>
    <row r="47" spans="1:40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</row>
    <row r="48" spans="1:40" x14ac:dyDescent="0.2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</row>
    <row r="49" spans="1:40" x14ac:dyDescent="0.2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</row>
    <row r="50" spans="1:40" x14ac:dyDescent="0.2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</row>
    <row r="51" spans="1:40" x14ac:dyDescent="0.2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</row>
    <row r="52" spans="1:40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</row>
    <row r="53" spans="1:40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</row>
    <row r="54" spans="1:40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</row>
    <row r="55" spans="1:40" x14ac:dyDescent="0.2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</row>
    <row r="56" spans="1:40" x14ac:dyDescent="0.2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</row>
    <row r="57" spans="1:40" x14ac:dyDescent="0.2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</row>
    <row r="58" spans="1:40" x14ac:dyDescent="0.2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</row>
    <row r="59" spans="1:40" x14ac:dyDescent="0.2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</row>
    <row r="60" spans="1:40" x14ac:dyDescent="0.2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</row>
    <row r="61" spans="1:40" x14ac:dyDescent="0.2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</row>
    <row r="62" spans="1:40" x14ac:dyDescent="0.2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</row>
    <row r="63" spans="1:40" x14ac:dyDescent="0.2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</row>
    <row r="64" spans="1:40" x14ac:dyDescent="0.2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</row>
    <row r="65" spans="1:32" x14ac:dyDescent="0.2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</row>
    <row r="66" spans="1:32" x14ac:dyDescent="0.2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</row>
    <row r="67" spans="1:32" x14ac:dyDescent="0.2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</row>
    <row r="68" spans="1:32" x14ac:dyDescent="0.2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</row>
    <row r="69" spans="1:32" x14ac:dyDescent="0.2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</row>
    <row r="70" spans="1:32" x14ac:dyDescent="0.2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</row>
    <row r="71" spans="1:32" x14ac:dyDescent="0.2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</row>
    <row r="72" spans="1:32" x14ac:dyDescent="0.2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</row>
    <row r="73" spans="1:32" x14ac:dyDescent="0.2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</row>
    <row r="74" spans="1:32" x14ac:dyDescent="0.2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</row>
    <row r="75" spans="1:32" x14ac:dyDescent="0.2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</row>
    <row r="76" spans="1:32" x14ac:dyDescent="0.2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</row>
    <row r="77" spans="1:32" x14ac:dyDescent="0.2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</row>
    <row r="78" spans="1:32" x14ac:dyDescent="0.2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</row>
    <row r="79" spans="1:32" x14ac:dyDescent="0.2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</row>
    <row r="80" spans="1:32" x14ac:dyDescent="0.2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</row>
    <row r="81" spans="1:32" x14ac:dyDescent="0.2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</row>
    <row r="82" spans="1:32" x14ac:dyDescent="0.2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</row>
    <row r="83" spans="1:32" x14ac:dyDescent="0.2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</row>
    <row r="84" spans="1:32" x14ac:dyDescent="0.2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</row>
    <row r="85" spans="1:32" x14ac:dyDescent="0.2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</row>
    <row r="86" spans="1:32" x14ac:dyDescent="0.2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</row>
    <row r="87" spans="1:32" x14ac:dyDescent="0.2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</row>
    <row r="88" spans="1:32" x14ac:dyDescent="0.2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</row>
    <row r="89" spans="1:32" x14ac:dyDescent="0.2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CF69F-B834-422D-AFC2-E44727A4F0A0}">
  <sheetPr>
    <tabColor theme="9"/>
  </sheetPr>
  <dimension ref="A1:AD332"/>
  <sheetViews>
    <sheetView zoomScale="80" zoomScaleNormal="80" workbookViewId="0">
      <pane ySplit="2" topLeftCell="A3" activePane="bottomLeft" state="frozen"/>
      <selection pane="bottomLeft" activeCell="V318" sqref="V318"/>
    </sheetView>
  </sheetViews>
  <sheetFormatPr defaultRowHeight="15" x14ac:dyDescent="0.25"/>
  <cols>
    <col min="3" max="3" width="14.85546875" customWidth="1"/>
    <col min="4" max="4" width="14" customWidth="1"/>
    <col min="7" max="7" width="12" bestFit="1" customWidth="1"/>
    <col min="8" max="8" width="9.5703125" style="18" bestFit="1" customWidth="1"/>
    <col min="9" max="9" width="11.28515625" style="8" customWidth="1"/>
    <col min="10" max="10" width="9.140625" hidden="1" customWidth="1"/>
    <col min="11" max="11" width="12.85546875" hidden="1" customWidth="1"/>
    <col min="12" max="12" width="1.7109375" customWidth="1"/>
    <col min="16" max="16" width="12.28515625" bestFit="1" customWidth="1"/>
    <col min="17" max="17" width="10.5703125" style="18" bestFit="1" customWidth="1"/>
    <col min="18" max="18" width="12.85546875" style="8" customWidth="1"/>
    <col min="19" max="19" width="0.140625" style="5" customWidth="1"/>
    <col min="20" max="20" width="9.140625" style="5" hidden="1" customWidth="1"/>
    <col min="21" max="21" width="14.5703125" customWidth="1"/>
    <col min="22" max="22" width="10.5703125" style="18" bestFit="1" customWidth="1"/>
    <col min="23" max="23" width="9.140625" style="8" customWidth="1"/>
    <col min="24" max="24" width="12.42578125" bestFit="1" customWidth="1"/>
    <col min="25" max="25" width="8.42578125" bestFit="1" customWidth="1"/>
  </cols>
  <sheetData>
    <row r="1" spans="1:30" x14ac:dyDescent="0.25">
      <c r="A1" s="94" t="str">
        <f>'rockfish release'!A1</f>
        <v>Region</v>
      </c>
      <c r="B1" s="94" t="str">
        <f>'rockfish release'!B1</f>
        <v>year</v>
      </c>
      <c r="C1" s="94" t="str">
        <f>'rockfish release'!C1</f>
        <v>RptArea</v>
      </c>
      <c r="D1" s="93" t="s">
        <v>9</v>
      </c>
      <c r="E1" s="93"/>
      <c r="F1" s="93"/>
      <c r="G1" s="93"/>
      <c r="H1" s="93"/>
      <c r="I1" s="93"/>
      <c r="J1" s="93"/>
      <c r="K1" s="93"/>
      <c r="M1" s="93" t="s">
        <v>10</v>
      </c>
      <c r="N1" s="93"/>
      <c r="O1" s="93"/>
      <c r="P1" s="93"/>
      <c r="Q1" s="93"/>
      <c r="R1" s="93"/>
      <c r="S1" s="75"/>
      <c r="T1" s="75"/>
      <c r="U1" s="6"/>
      <c r="V1" s="93" t="s">
        <v>22</v>
      </c>
      <c r="W1" s="93"/>
      <c r="X1" s="93"/>
      <c r="Y1" s="93"/>
    </row>
    <row r="2" spans="1:30" s="4" customFormat="1" ht="101.25" customHeight="1" x14ac:dyDescent="0.35">
      <c r="A2" s="94"/>
      <c r="B2" s="94"/>
      <c r="C2" s="94"/>
      <c r="D2" s="4" t="s">
        <v>100</v>
      </c>
      <c r="E2" s="4" t="s">
        <v>101</v>
      </c>
      <c r="F2" s="4" t="s">
        <v>129</v>
      </c>
      <c r="G2" s="4" t="s">
        <v>130</v>
      </c>
      <c r="H2" s="11" t="s">
        <v>131</v>
      </c>
      <c r="I2" s="4" t="s">
        <v>132</v>
      </c>
      <c r="J2" s="4" t="s">
        <v>11</v>
      </c>
      <c r="K2" s="4" t="s">
        <v>17</v>
      </c>
      <c r="M2" s="4" t="s">
        <v>127</v>
      </c>
      <c r="N2" s="4" t="s">
        <v>128</v>
      </c>
      <c r="O2" s="4" t="s">
        <v>133</v>
      </c>
      <c r="P2" s="4" t="s">
        <v>134</v>
      </c>
      <c r="Q2" s="20" t="s">
        <v>135</v>
      </c>
      <c r="R2" s="4" t="s">
        <v>136</v>
      </c>
      <c r="S2" s="4" t="s">
        <v>18</v>
      </c>
      <c r="T2" s="4" t="s">
        <v>19</v>
      </c>
      <c r="V2" s="17" t="s">
        <v>137</v>
      </c>
      <c r="W2" s="4" t="s">
        <v>138</v>
      </c>
      <c r="X2" s="4" t="s">
        <v>20</v>
      </c>
      <c r="Y2" s="4" t="s">
        <v>21</v>
      </c>
    </row>
    <row r="3" spans="1:30" x14ac:dyDescent="0.25">
      <c r="A3" s="76"/>
      <c r="B3" s="76"/>
      <c r="C3" s="76"/>
      <c r="D3" s="4"/>
      <c r="E3" s="4"/>
      <c r="F3" s="4"/>
      <c r="G3" s="4"/>
      <c r="H3" s="11"/>
      <c r="I3" s="30"/>
      <c r="J3" s="4"/>
      <c r="K3" s="4"/>
      <c r="L3" s="4"/>
      <c r="M3" s="4"/>
      <c r="N3" s="4"/>
      <c r="O3" s="4"/>
      <c r="P3" s="4"/>
      <c r="Q3" s="20"/>
      <c r="R3" s="54"/>
      <c r="S3" s="4"/>
      <c r="T3" s="4"/>
      <c r="U3" s="4"/>
      <c r="V3" s="17"/>
      <c r="W3" s="30"/>
      <c r="X3" s="4"/>
      <c r="Y3" s="4"/>
      <c r="AC3" s="37"/>
      <c r="AD3" t="s">
        <v>53</v>
      </c>
    </row>
    <row r="4" spans="1:30" x14ac:dyDescent="0.25">
      <c r="A4" t="str">
        <f>'rockfish release'!A3</f>
        <v>SC</v>
      </c>
      <c r="B4">
        <f>'rockfish release'!B3</f>
        <v>1999</v>
      </c>
      <c r="C4" t="str">
        <f>'rockfish release'!C3</f>
        <v>AFOGNAK</v>
      </c>
      <c r="D4">
        <f>'rockfish release'!D3</f>
        <v>770</v>
      </c>
      <c r="E4">
        <f>'YE release'!E4</f>
        <v>2</v>
      </c>
      <c r="F4" s="39"/>
      <c r="G4" s="40"/>
      <c r="H4" s="18">
        <f t="shared" ref="H4:H10" si="0">E4*F4</f>
        <v>0</v>
      </c>
      <c r="I4" s="8">
        <f t="shared" ref="I4:I10" si="1">(E4^2)*G4</f>
        <v>0</v>
      </c>
      <c r="J4">
        <f>SQRT(I4)</f>
        <v>0</v>
      </c>
      <c r="K4" s="9">
        <f>(1.96*J4)</f>
        <v>0</v>
      </c>
      <c r="M4" s="2">
        <f>'rockfish release'!O3</f>
        <v>411.55200774024797</v>
      </c>
      <c r="N4">
        <f>'rockfish release'!P3</f>
        <v>129118.93437544322</v>
      </c>
      <c r="O4" s="13"/>
      <c r="P4" s="13"/>
      <c r="Q4" s="18">
        <f t="shared" ref="Q4" si="2">M4*O4</f>
        <v>0</v>
      </c>
      <c r="R4" s="19">
        <f t="shared" ref="R4" si="3">(M4^2)*P4+(O4^2)*N4-(P4*N4)</f>
        <v>0</v>
      </c>
      <c r="S4">
        <f>SQRT(R4)</f>
        <v>0</v>
      </c>
      <c r="T4" s="9">
        <f>(1.96*S4)</f>
        <v>0</v>
      </c>
      <c r="V4" s="18">
        <f t="shared" ref="V4:V23" si="4">Q4+H4</f>
        <v>0</v>
      </c>
      <c r="W4" s="50">
        <f t="shared" ref="W4:W23" si="5">R4+I4</f>
        <v>0</v>
      </c>
      <c r="X4">
        <f>SQRT(W4)</f>
        <v>0</v>
      </c>
      <c r="Y4" s="9">
        <f>(1.96*X4)</f>
        <v>0</v>
      </c>
      <c r="AD4" s="38" t="s">
        <v>55</v>
      </c>
    </row>
    <row r="5" spans="1:30" x14ac:dyDescent="0.25">
      <c r="A5" t="str">
        <f>'rockfish release'!A4</f>
        <v>SC</v>
      </c>
      <c r="B5">
        <f>'rockfish release'!B4</f>
        <v>2000</v>
      </c>
      <c r="C5" t="str">
        <f>'rockfish release'!C4</f>
        <v>AFOGNAK</v>
      </c>
      <c r="D5">
        <f>'rockfish release'!D4</f>
        <v>2000</v>
      </c>
      <c r="E5">
        <f>'YE release'!E5</f>
        <v>51</v>
      </c>
      <c r="F5" s="39"/>
      <c r="G5" s="40"/>
      <c r="H5" s="18">
        <f t="shared" si="0"/>
        <v>0</v>
      </c>
      <c r="I5" s="8">
        <f t="shared" si="1"/>
        <v>0</v>
      </c>
      <c r="J5">
        <f t="shared" ref="J5:J68" si="6">SQRT(I5)</f>
        <v>0</v>
      </c>
      <c r="K5" s="9">
        <f t="shared" ref="K5:K68" si="7">(1.96*J5)</f>
        <v>0</v>
      </c>
      <c r="M5" s="2">
        <f>'rockfish release'!O4</f>
        <v>1068.9662538707739</v>
      </c>
      <c r="N5">
        <f>'rockfish release'!P4</f>
        <v>871100.92343021231</v>
      </c>
      <c r="O5" s="13"/>
      <c r="P5" s="13"/>
      <c r="Q5" s="18">
        <f t="shared" ref="Q5:Q23" si="8">M5*O5</f>
        <v>0</v>
      </c>
      <c r="R5" s="19">
        <f t="shared" ref="R5:R23" si="9">(M5^2)*P5+(O5^2)*N5-(P5*N5)</f>
        <v>0</v>
      </c>
      <c r="S5">
        <f t="shared" ref="S5:S68" si="10">SQRT(R5)</f>
        <v>0</v>
      </c>
      <c r="T5" s="9">
        <f t="shared" ref="T5:T68" si="11">(1.96*S5)</f>
        <v>0</v>
      </c>
      <c r="V5" s="18">
        <f t="shared" si="4"/>
        <v>0</v>
      </c>
      <c r="W5" s="50">
        <f t="shared" si="5"/>
        <v>0</v>
      </c>
      <c r="X5">
        <f t="shared" ref="X5:X68" si="12">SQRT(W5)</f>
        <v>0</v>
      </c>
      <c r="Y5" s="9">
        <f t="shared" ref="Y5:Y68" si="13">(1.96*X5)</f>
        <v>0</v>
      </c>
    </row>
    <row r="6" spans="1:30" x14ac:dyDescent="0.25">
      <c r="A6" t="str">
        <f>'rockfish release'!A5</f>
        <v>SC</v>
      </c>
      <c r="B6">
        <f>'rockfish release'!B5</f>
        <v>2001</v>
      </c>
      <c r="C6" t="str">
        <f>'rockfish release'!C5</f>
        <v>AFOGNAK</v>
      </c>
      <c r="D6">
        <f>'rockfish release'!D5</f>
        <v>910</v>
      </c>
      <c r="E6">
        <f>'YE release'!E6</f>
        <v>57</v>
      </c>
      <c r="F6" s="39"/>
      <c r="G6" s="40"/>
      <c r="H6" s="18">
        <f t="shared" si="0"/>
        <v>0</v>
      </c>
      <c r="I6" s="8">
        <f t="shared" si="1"/>
        <v>0</v>
      </c>
      <c r="J6">
        <f t="shared" si="6"/>
        <v>0</v>
      </c>
      <c r="K6" s="9">
        <f t="shared" si="7"/>
        <v>0</v>
      </c>
      <c r="M6" s="2">
        <f>'rockfish release'!O5</f>
        <v>486.37964551120217</v>
      </c>
      <c r="N6">
        <f>'rockfish release'!P5</f>
        <v>180339.66867313968</v>
      </c>
      <c r="O6" s="13"/>
      <c r="P6" s="13"/>
      <c r="Q6" s="18">
        <f t="shared" si="8"/>
        <v>0</v>
      </c>
      <c r="R6" s="19">
        <f t="shared" si="9"/>
        <v>0</v>
      </c>
      <c r="S6">
        <f t="shared" si="10"/>
        <v>0</v>
      </c>
      <c r="T6" s="9">
        <f t="shared" si="11"/>
        <v>0</v>
      </c>
      <c r="V6" s="18">
        <f t="shared" si="4"/>
        <v>0</v>
      </c>
      <c r="W6" s="50">
        <f t="shared" si="5"/>
        <v>0</v>
      </c>
      <c r="X6">
        <f t="shared" si="12"/>
        <v>0</v>
      </c>
      <c r="Y6" s="9">
        <f t="shared" si="13"/>
        <v>0</v>
      </c>
    </row>
    <row r="7" spans="1:30" x14ac:dyDescent="0.25">
      <c r="A7" t="str">
        <f>'rockfish release'!A6</f>
        <v>SC</v>
      </c>
      <c r="B7">
        <f>'rockfish release'!B6</f>
        <v>2002</v>
      </c>
      <c r="C7" t="str">
        <f>'rockfish release'!C6</f>
        <v>AFOGNAK</v>
      </c>
      <c r="D7">
        <f>'rockfish release'!D6</f>
        <v>708</v>
      </c>
      <c r="E7">
        <f>'YE release'!E7</f>
        <v>12</v>
      </c>
      <c r="F7" s="39"/>
      <c r="G7" s="40"/>
      <c r="H7" s="18">
        <f t="shared" si="0"/>
        <v>0</v>
      </c>
      <c r="I7" s="8">
        <f t="shared" si="1"/>
        <v>0</v>
      </c>
      <c r="J7">
        <f t="shared" si="6"/>
        <v>0</v>
      </c>
      <c r="K7" s="9">
        <f t="shared" si="7"/>
        <v>0</v>
      </c>
      <c r="M7" s="2">
        <f>'rockfish release'!O6</f>
        <v>378.41405387025407</v>
      </c>
      <c r="N7">
        <f>'rockfish release'!P6</f>
        <v>109162.88332058047</v>
      </c>
      <c r="O7" s="13"/>
      <c r="P7" s="13"/>
      <c r="Q7" s="18">
        <f t="shared" si="8"/>
        <v>0</v>
      </c>
      <c r="R7" s="19">
        <f t="shared" si="9"/>
        <v>0</v>
      </c>
      <c r="S7">
        <f t="shared" si="10"/>
        <v>0</v>
      </c>
      <c r="T7" s="9">
        <f t="shared" si="11"/>
        <v>0</v>
      </c>
      <c r="V7" s="18">
        <f t="shared" si="4"/>
        <v>0</v>
      </c>
      <c r="W7" s="50">
        <f t="shared" si="5"/>
        <v>0</v>
      </c>
      <c r="X7">
        <f t="shared" si="12"/>
        <v>0</v>
      </c>
      <c r="Y7" s="9">
        <f t="shared" si="13"/>
        <v>0</v>
      </c>
    </row>
    <row r="8" spans="1:30" x14ac:dyDescent="0.25">
      <c r="A8" t="str">
        <f>'rockfish release'!A7</f>
        <v>SC</v>
      </c>
      <c r="B8">
        <f>'rockfish release'!B7</f>
        <v>2003</v>
      </c>
      <c r="C8" t="str">
        <f>'rockfish release'!C7</f>
        <v>AFOGNAK</v>
      </c>
      <c r="D8">
        <f>'rockfish release'!D7</f>
        <v>818</v>
      </c>
      <c r="E8">
        <f>'YE release'!E8</f>
        <v>42</v>
      </c>
      <c r="F8" s="39"/>
      <c r="G8" s="40"/>
      <c r="H8" s="18">
        <f t="shared" si="0"/>
        <v>0</v>
      </c>
      <c r="I8" s="8">
        <f t="shared" si="1"/>
        <v>0</v>
      </c>
      <c r="J8">
        <f t="shared" si="6"/>
        <v>0</v>
      </c>
      <c r="K8" s="9">
        <f t="shared" si="7"/>
        <v>0</v>
      </c>
      <c r="M8" s="2">
        <f>'rockfish release'!O7</f>
        <v>437.20719783314667</v>
      </c>
      <c r="N8">
        <f>'rockfish release'!P7</f>
        <v>145718.63357232933</v>
      </c>
      <c r="O8" s="13"/>
      <c r="P8" s="13"/>
      <c r="Q8" s="18">
        <f t="shared" si="8"/>
        <v>0</v>
      </c>
      <c r="R8" s="19">
        <f t="shared" si="9"/>
        <v>0</v>
      </c>
      <c r="S8">
        <f t="shared" si="10"/>
        <v>0</v>
      </c>
      <c r="T8" s="9">
        <f t="shared" si="11"/>
        <v>0</v>
      </c>
      <c r="V8" s="18">
        <f t="shared" si="4"/>
        <v>0</v>
      </c>
      <c r="W8" s="50">
        <f t="shared" si="5"/>
        <v>0</v>
      </c>
      <c r="X8">
        <f t="shared" si="12"/>
        <v>0</v>
      </c>
      <c r="Y8" s="9">
        <f t="shared" si="13"/>
        <v>0</v>
      </c>
    </row>
    <row r="9" spans="1:30" x14ac:dyDescent="0.25">
      <c r="A9" t="str">
        <f>'rockfish release'!A8</f>
        <v>SC</v>
      </c>
      <c r="B9">
        <f>'rockfish release'!B8</f>
        <v>2004</v>
      </c>
      <c r="C9" t="str">
        <f>'rockfish release'!C8</f>
        <v>AFOGNAK</v>
      </c>
      <c r="D9">
        <f>'rockfish release'!D8</f>
        <v>758</v>
      </c>
      <c r="E9">
        <f>'YE release'!E9</f>
        <v>117</v>
      </c>
      <c r="F9" s="39"/>
      <c r="G9" s="40"/>
      <c r="H9" s="18">
        <f t="shared" si="0"/>
        <v>0</v>
      </c>
      <c r="I9" s="8">
        <f t="shared" si="1"/>
        <v>0</v>
      </c>
      <c r="J9">
        <f t="shared" si="6"/>
        <v>0</v>
      </c>
      <c r="K9" s="9">
        <f t="shared" si="7"/>
        <v>0</v>
      </c>
      <c r="M9" s="2">
        <f>'rockfish release'!O8</f>
        <v>405.13821021702324</v>
      </c>
      <c r="N9">
        <f>'rockfish release'!P8</f>
        <v>125125.80774243911</v>
      </c>
      <c r="O9" s="13"/>
      <c r="P9" s="13"/>
      <c r="Q9" s="18">
        <f t="shared" si="8"/>
        <v>0</v>
      </c>
      <c r="R9" s="19">
        <f t="shared" si="9"/>
        <v>0</v>
      </c>
      <c r="S9">
        <f t="shared" si="10"/>
        <v>0</v>
      </c>
      <c r="T9" s="9">
        <f t="shared" si="11"/>
        <v>0</v>
      </c>
      <c r="V9" s="18">
        <f t="shared" si="4"/>
        <v>0</v>
      </c>
      <c r="W9" s="50">
        <f t="shared" si="5"/>
        <v>0</v>
      </c>
      <c r="X9">
        <f t="shared" si="12"/>
        <v>0</v>
      </c>
      <c r="Y9" s="9">
        <f t="shared" si="13"/>
        <v>0</v>
      </c>
    </row>
    <row r="10" spans="1:30" x14ac:dyDescent="0.25">
      <c r="A10" t="str">
        <f>'rockfish release'!A9</f>
        <v>SC</v>
      </c>
      <c r="B10">
        <f>'rockfish release'!B9</f>
        <v>2005</v>
      </c>
      <c r="C10" t="str">
        <f>'rockfish release'!C9</f>
        <v>AFOGNAK</v>
      </c>
      <c r="D10">
        <f>'rockfish release'!D9</f>
        <v>1426</v>
      </c>
      <c r="E10">
        <f>'YE release'!E10</f>
        <v>51</v>
      </c>
      <c r="F10" s="39"/>
      <c r="G10" s="40"/>
      <c r="H10" s="18">
        <f t="shared" si="0"/>
        <v>0</v>
      </c>
      <c r="I10" s="8">
        <f t="shared" si="1"/>
        <v>0</v>
      </c>
      <c r="J10">
        <f t="shared" si="6"/>
        <v>0</v>
      </c>
      <c r="K10" s="9">
        <f t="shared" si="7"/>
        <v>0</v>
      </c>
      <c r="M10" s="2">
        <f>'rockfish release'!O9</f>
        <v>762.17293900986169</v>
      </c>
      <c r="N10">
        <f>'rockfish release'!P9</f>
        <v>442840.70534329361</v>
      </c>
      <c r="O10" s="13"/>
      <c r="P10" s="13"/>
      <c r="Q10" s="18">
        <f t="shared" si="8"/>
        <v>0</v>
      </c>
      <c r="R10" s="19">
        <f t="shared" si="9"/>
        <v>0</v>
      </c>
      <c r="S10">
        <f t="shared" si="10"/>
        <v>0</v>
      </c>
      <c r="T10" s="9">
        <f t="shared" si="11"/>
        <v>0</v>
      </c>
      <c r="V10" s="18">
        <f t="shared" si="4"/>
        <v>0</v>
      </c>
      <c r="W10" s="50">
        <f t="shared" si="5"/>
        <v>0</v>
      </c>
      <c r="X10">
        <f t="shared" si="12"/>
        <v>0</v>
      </c>
      <c r="Y10" s="9">
        <f t="shared" si="13"/>
        <v>0</v>
      </c>
    </row>
    <row r="11" spans="1:30" x14ac:dyDescent="0.25">
      <c r="A11" t="str">
        <f>'rockfish release'!A10</f>
        <v>SC</v>
      </c>
      <c r="B11">
        <f>'rockfish release'!B10</f>
        <v>2006</v>
      </c>
      <c r="C11" t="str">
        <f>'rockfish release'!C10</f>
        <v>AFOGNAK</v>
      </c>
      <c r="D11">
        <f>'rockfish release'!D10</f>
        <v>842</v>
      </c>
      <c r="E11">
        <f>'YE release'!E11</f>
        <v>36</v>
      </c>
      <c r="F11" s="39"/>
      <c r="G11" s="40"/>
      <c r="H11" s="18">
        <f t="shared" ref="H11:H23" si="14">E11*F11</f>
        <v>0</v>
      </c>
      <c r="I11" s="8">
        <f t="shared" ref="I11:I23" si="15">(E11^2)*G11</f>
        <v>0</v>
      </c>
      <c r="J11">
        <f t="shared" si="6"/>
        <v>0</v>
      </c>
      <c r="K11" s="9">
        <f t="shared" si="7"/>
        <v>0</v>
      </c>
      <c r="M11" s="2">
        <f>'rockfish release'!O10</f>
        <v>450.0347928795959</v>
      </c>
      <c r="N11">
        <f>'rockfish release'!P10</f>
        <v>154394.79876969426</v>
      </c>
      <c r="O11" s="13"/>
      <c r="P11" s="13"/>
      <c r="Q11" s="18">
        <f t="shared" si="8"/>
        <v>0</v>
      </c>
      <c r="R11" s="19">
        <f t="shared" si="9"/>
        <v>0</v>
      </c>
      <c r="S11">
        <f t="shared" si="10"/>
        <v>0</v>
      </c>
      <c r="T11" s="9">
        <f t="shared" si="11"/>
        <v>0</v>
      </c>
      <c r="V11" s="18">
        <f t="shared" si="4"/>
        <v>0</v>
      </c>
      <c r="W11" s="50">
        <f t="shared" si="5"/>
        <v>0</v>
      </c>
      <c r="X11">
        <f t="shared" si="12"/>
        <v>0</v>
      </c>
      <c r="Y11" s="9">
        <f t="shared" si="13"/>
        <v>0</v>
      </c>
    </row>
    <row r="12" spans="1:30" x14ac:dyDescent="0.25">
      <c r="A12" t="str">
        <f>'rockfish release'!A11</f>
        <v>SC</v>
      </c>
      <c r="B12">
        <f>'rockfish release'!B11</f>
        <v>2007</v>
      </c>
      <c r="C12" t="str">
        <f>'rockfish release'!C11</f>
        <v>AFOGNAK</v>
      </c>
      <c r="D12">
        <f>'rockfish release'!D11</f>
        <v>2835</v>
      </c>
      <c r="E12">
        <f>'YE release'!E12</f>
        <v>76</v>
      </c>
      <c r="H12" s="18">
        <f t="shared" si="14"/>
        <v>0</v>
      </c>
      <c r="I12" s="8">
        <f t="shared" si="15"/>
        <v>0</v>
      </c>
      <c r="J12">
        <f t="shared" si="6"/>
        <v>0</v>
      </c>
      <c r="K12" s="9">
        <f t="shared" si="7"/>
        <v>0</v>
      </c>
      <c r="M12" s="2">
        <f>'rockfish release'!O11</f>
        <v>1515.2596648618219</v>
      </c>
      <c r="N12">
        <f>'rockfish release'!P11</f>
        <v>1750308.529829097</v>
      </c>
      <c r="O12" s="13"/>
      <c r="P12" s="13"/>
      <c r="Q12" s="18">
        <f t="shared" si="8"/>
        <v>0</v>
      </c>
      <c r="R12" s="19">
        <f t="shared" si="9"/>
        <v>0</v>
      </c>
      <c r="S12">
        <f t="shared" si="10"/>
        <v>0</v>
      </c>
      <c r="T12" s="9">
        <f t="shared" si="11"/>
        <v>0</v>
      </c>
      <c r="V12" s="18">
        <f t="shared" si="4"/>
        <v>0</v>
      </c>
      <c r="W12" s="50">
        <f t="shared" si="5"/>
        <v>0</v>
      </c>
      <c r="X12">
        <f t="shared" si="12"/>
        <v>0</v>
      </c>
      <c r="Y12" s="9">
        <f t="shared" si="13"/>
        <v>0</v>
      </c>
    </row>
    <row r="13" spans="1:30" x14ac:dyDescent="0.25">
      <c r="A13" t="str">
        <f>'rockfish release'!A12</f>
        <v>SC</v>
      </c>
      <c r="B13">
        <f>'rockfish release'!B12</f>
        <v>2008</v>
      </c>
      <c r="C13" t="str">
        <f>'rockfish release'!C12</f>
        <v>AFOGNAK</v>
      </c>
      <c r="D13">
        <f>'rockfish release'!D12</f>
        <v>1487</v>
      </c>
      <c r="E13">
        <f>'YE release'!E13</f>
        <v>38</v>
      </c>
      <c r="H13" s="18">
        <f t="shared" si="14"/>
        <v>0</v>
      </c>
      <c r="I13" s="8">
        <f t="shared" si="15"/>
        <v>0</v>
      </c>
      <c r="J13">
        <f t="shared" si="6"/>
        <v>0</v>
      </c>
      <c r="K13" s="9">
        <f t="shared" si="7"/>
        <v>0</v>
      </c>
      <c r="M13" s="2">
        <f>'rockfish release'!O12</f>
        <v>794.77640975292024</v>
      </c>
      <c r="N13">
        <f>'rockfish release'!P12</f>
        <v>481537.83944006474</v>
      </c>
      <c r="O13" s="13"/>
      <c r="P13" s="13"/>
      <c r="Q13" s="18">
        <f t="shared" si="8"/>
        <v>0</v>
      </c>
      <c r="R13" s="19">
        <f t="shared" si="9"/>
        <v>0</v>
      </c>
      <c r="S13">
        <f t="shared" si="10"/>
        <v>0</v>
      </c>
      <c r="T13" s="9">
        <f t="shared" si="11"/>
        <v>0</v>
      </c>
      <c r="V13" s="18">
        <f t="shared" si="4"/>
        <v>0</v>
      </c>
      <c r="W13" s="50">
        <f t="shared" si="5"/>
        <v>0</v>
      </c>
      <c r="X13">
        <f t="shared" si="12"/>
        <v>0</v>
      </c>
      <c r="Y13" s="9">
        <f t="shared" si="13"/>
        <v>0</v>
      </c>
    </row>
    <row r="14" spans="1:30" x14ac:dyDescent="0.25">
      <c r="A14" t="str">
        <f>'rockfish release'!A13</f>
        <v>SC</v>
      </c>
      <c r="B14">
        <f>'rockfish release'!B13</f>
        <v>2009</v>
      </c>
      <c r="C14" t="str">
        <f>'rockfish release'!C13</f>
        <v>AFOGNAK</v>
      </c>
      <c r="D14">
        <f>'rockfish release'!D13</f>
        <v>1564</v>
      </c>
      <c r="E14">
        <f>'YE release'!E14</f>
        <v>42</v>
      </c>
      <c r="H14" s="18">
        <f t="shared" si="14"/>
        <v>0</v>
      </c>
      <c r="I14" s="8">
        <f t="shared" si="15"/>
        <v>0</v>
      </c>
      <c r="J14">
        <f t="shared" si="6"/>
        <v>0</v>
      </c>
      <c r="K14" s="9">
        <f t="shared" si="7"/>
        <v>0</v>
      </c>
      <c r="M14" s="2">
        <f>'rockfish release'!O13</f>
        <v>835.93161052694541</v>
      </c>
      <c r="N14">
        <f>'rockfish release'!P13</f>
        <v>532699.12109973712</v>
      </c>
      <c r="O14" s="13"/>
      <c r="P14" s="13"/>
      <c r="Q14" s="18">
        <f t="shared" si="8"/>
        <v>0</v>
      </c>
      <c r="R14" s="19">
        <f t="shared" si="9"/>
        <v>0</v>
      </c>
      <c r="S14">
        <f t="shared" si="10"/>
        <v>0</v>
      </c>
      <c r="T14" s="9">
        <f t="shared" si="11"/>
        <v>0</v>
      </c>
      <c r="V14" s="18">
        <f t="shared" si="4"/>
        <v>0</v>
      </c>
      <c r="W14" s="50">
        <f t="shared" si="5"/>
        <v>0</v>
      </c>
      <c r="X14">
        <f t="shared" si="12"/>
        <v>0</v>
      </c>
      <c r="Y14" s="9">
        <f t="shared" si="13"/>
        <v>0</v>
      </c>
    </row>
    <row r="15" spans="1:30" x14ac:dyDescent="0.25">
      <c r="A15" t="str">
        <f>'rockfish release'!A14</f>
        <v>SC</v>
      </c>
      <c r="B15">
        <f>'rockfish release'!B14</f>
        <v>2010</v>
      </c>
      <c r="C15" t="str">
        <f>'rockfish release'!C14</f>
        <v>AFOGNAK</v>
      </c>
      <c r="D15">
        <f>'rockfish release'!D14</f>
        <v>1405</v>
      </c>
      <c r="E15">
        <f>'YE release'!E15</f>
        <v>178</v>
      </c>
      <c r="H15" s="18">
        <f t="shared" si="14"/>
        <v>0</v>
      </c>
      <c r="I15" s="8">
        <f t="shared" si="15"/>
        <v>0</v>
      </c>
      <c r="J15">
        <f t="shared" si="6"/>
        <v>0</v>
      </c>
      <c r="K15" s="9">
        <f t="shared" si="7"/>
        <v>0</v>
      </c>
      <c r="M15" s="2">
        <f>'rockfish release'!O14</f>
        <v>750.94879334421876</v>
      </c>
      <c r="N15">
        <f>'rockfish release'!P14</f>
        <v>429893.75009358121</v>
      </c>
      <c r="O15" s="13"/>
      <c r="P15" s="13"/>
      <c r="Q15" s="18">
        <f t="shared" si="8"/>
        <v>0</v>
      </c>
      <c r="R15" s="19">
        <f t="shared" si="9"/>
        <v>0</v>
      </c>
      <c r="S15">
        <f t="shared" si="10"/>
        <v>0</v>
      </c>
      <c r="T15" s="9">
        <f t="shared" si="11"/>
        <v>0</v>
      </c>
      <c r="V15" s="18">
        <f t="shared" si="4"/>
        <v>0</v>
      </c>
      <c r="W15" s="50">
        <f t="shared" si="5"/>
        <v>0</v>
      </c>
      <c r="X15">
        <f t="shared" si="12"/>
        <v>0</v>
      </c>
      <c r="Y15" s="9">
        <f t="shared" si="13"/>
        <v>0</v>
      </c>
    </row>
    <row r="16" spans="1:30" x14ac:dyDescent="0.25">
      <c r="A16" t="str">
        <f>'rockfish release'!A15</f>
        <v>SC</v>
      </c>
      <c r="B16">
        <f>'rockfish release'!B15</f>
        <v>2011</v>
      </c>
      <c r="C16" t="str">
        <f>'rockfish release'!C15</f>
        <v>AFOGNAK</v>
      </c>
      <c r="D16">
        <f>'rockfish release'!D15</f>
        <v>2417</v>
      </c>
      <c r="E16">
        <f>'YE release'!E16</f>
        <v>232</v>
      </c>
      <c r="H16" s="18">
        <f t="shared" si="14"/>
        <v>0</v>
      </c>
      <c r="I16" s="8">
        <f t="shared" si="15"/>
        <v>0</v>
      </c>
      <c r="J16">
        <f t="shared" si="6"/>
        <v>0</v>
      </c>
      <c r="K16" s="9">
        <f t="shared" si="7"/>
        <v>0</v>
      </c>
      <c r="M16" s="2">
        <f>'rockfish release'!O15</f>
        <v>2788.8461538461534</v>
      </c>
      <c r="N16">
        <f>'rockfish release'!P15</f>
        <v>11082356.88873749</v>
      </c>
      <c r="O16" s="13"/>
      <c r="P16" s="13"/>
      <c r="Q16" s="18">
        <f t="shared" si="8"/>
        <v>0</v>
      </c>
      <c r="R16" s="19">
        <f t="shared" si="9"/>
        <v>0</v>
      </c>
      <c r="S16">
        <f t="shared" si="10"/>
        <v>0</v>
      </c>
      <c r="T16" s="9">
        <f t="shared" si="11"/>
        <v>0</v>
      </c>
      <c r="V16" s="18">
        <f t="shared" si="4"/>
        <v>0</v>
      </c>
      <c r="W16" s="50">
        <f t="shared" si="5"/>
        <v>0</v>
      </c>
      <c r="X16">
        <f t="shared" si="12"/>
        <v>0</v>
      </c>
      <c r="Y16" s="9">
        <f t="shared" si="13"/>
        <v>0</v>
      </c>
    </row>
    <row r="17" spans="1:25" x14ac:dyDescent="0.25">
      <c r="A17" t="str">
        <f>'rockfish release'!A16</f>
        <v>SC</v>
      </c>
      <c r="B17">
        <f>'rockfish release'!B16</f>
        <v>2012</v>
      </c>
      <c r="C17" t="str">
        <f>'rockfish release'!C16</f>
        <v>AFOGNAK</v>
      </c>
      <c r="D17">
        <f>'rockfish release'!D16</f>
        <v>1340</v>
      </c>
      <c r="E17">
        <f>'YE release'!E17</f>
        <v>174</v>
      </c>
      <c r="H17" s="18">
        <f t="shared" si="14"/>
        <v>0</v>
      </c>
      <c r="I17" s="8">
        <f t="shared" si="15"/>
        <v>0</v>
      </c>
      <c r="J17">
        <f t="shared" si="6"/>
        <v>0</v>
      </c>
      <c r="K17" s="9">
        <f t="shared" si="7"/>
        <v>0</v>
      </c>
      <c r="M17" s="2">
        <f>'rockfish release'!O16</f>
        <v>723.99671052631584</v>
      </c>
      <c r="N17">
        <f>'rockfish release'!P16</f>
        <v>686590.42837578885</v>
      </c>
      <c r="O17" s="13"/>
      <c r="P17" s="13"/>
      <c r="Q17" s="18">
        <f t="shared" si="8"/>
        <v>0</v>
      </c>
      <c r="R17" s="19">
        <f t="shared" si="9"/>
        <v>0</v>
      </c>
      <c r="S17">
        <f t="shared" si="10"/>
        <v>0</v>
      </c>
      <c r="T17" s="9">
        <f t="shared" si="11"/>
        <v>0</v>
      </c>
      <c r="V17" s="18">
        <f t="shared" si="4"/>
        <v>0</v>
      </c>
      <c r="W17" s="50">
        <f t="shared" si="5"/>
        <v>0</v>
      </c>
      <c r="X17">
        <f t="shared" si="12"/>
        <v>0</v>
      </c>
      <c r="Y17" s="9">
        <f t="shared" si="13"/>
        <v>0</v>
      </c>
    </row>
    <row r="18" spans="1:25" x14ac:dyDescent="0.25">
      <c r="A18" t="str">
        <f>'rockfish release'!A17</f>
        <v>SC</v>
      </c>
      <c r="B18">
        <f>'rockfish release'!B17</f>
        <v>2013</v>
      </c>
      <c r="C18" t="str">
        <f>'rockfish release'!C17</f>
        <v>AFOGNAK</v>
      </c>
      <c r="D18">
        <f>'rockfish release'!D17</f>
        <v>1722</v>
      </c>
      <c r="E18">
        <f>'YE release'!E18</f>
        <v>179</v>
      </c>
      <c r="H18" s="18">
        <f t="shared" si="14"/>
        <v>0</v>
      </c>
      <c r="I18" s="8">
        <f t="shared" si="15"/>
        <v>0</v>
      </c>
      <c r="J18">
        <f t="shared" si="6"/>
        <v>0</v>
      </c>
      <c r="K18" s="9">
        <f t="shared" si="7"/>
        <v>0</v>
      </c>
      <c r="M18" s="2">
        <f>'rockfish release'!O17</f>
        <v>672.37786774628876</v>
      </c>
      <c r="N18">
        <f>'rockfish release'!P17</f>
        <v>639080.19897492125</v>
      </c>
      <c r="O18" s="13"/>
      <c r="P18" s="13"/>
      <c r="Q18" s="18">
        <f t="shared" si="8"/>
        <v>0</v>
      </c>
      <c r="R18" s="19">
        <f t="shared" si="9"/>
        <v>0</v>
      </c>
      <c r="S18">
        <f t="shared" si="10"/>
        <v>0</v>
      </c>
      <c r="T18" s="9">
        <f t="shared" si="11"/>
        <v>0</v>
      </c>
      <c r="V18" s="18">
        <f t="shared" si="4"/>
        <v>0</v>
      </c>
      <c r="W18" s="50">
        <f t="shared" si="5"/>
        <v>0</v>
      </c>
      <c r="X18">
        <f t="shared" si="12"/>
        <v>0</v>
      </c>
      <c r="Y18" s="9">
        <f t="shared" si="13"/>
        <v>0</v>
      </c>
    </row>
    <row r="19" spans="1:25" x14ac:dyDescent="0.25">
      <c r="A19" t="str">
        <f>'rockfish release'!A18</f>
        <v>SC</v>
      </c>
      <c r="B19">
        <f>'rockfish release'!B18</f>
        <v>2014</v>
      </c>
      <c r="C19" t="str">
        <f>'rockfish release'!C18</f>
        <v>AFOGNAK</v>
      </c>
      <c r="D19">
        <f>'rockfish release'!D18</f>
        <v>2290</v>
      </c>
      <c r="E19">
        <f>'YE release'!E19</f>
        <v>317</v>
      </c>
      <c r="H19" s="18">
        <f t="shared" si="14"/>
        <v>0</v>
      </c>
      <c r="I19" s="8">
        <f t="shared" si="15"/>
        <v>0</v>
      </c>
      <c r="J19">
        <f t="shared" si="6"/>
        <v>0</v>
      </c>
      <c r="K19" s="9">
        <f t="shared" si="7"/>
        <v>0</v>
      </c>
      <c r="M19" s="2">
        <f>'rockfish release'!O18</f>
        <v>2052.3738450604123</v>
      </c>
      <c r="N19">
        <f>'rockfish release'!P18</f>
        <v>4444516.3562333081</v>
      </c>
      <c r="O19" s="13"/>
      <c r="P19" s="13"/>
      <c r="Q19" s="18">
        <f t="shared" si="8"/>
        <v>0</v>
      </c>
      <c r="R19" s="19">
        <f t="shared" si="9"/>
        <v>0</v>
      </c>
      <c r="S19">
        <f t="shared" si="10"/>
        <v>0</v>
      </c>
      <c r="T19" s="9">
        <f t="shared" si="11"/>
        <v>0</v>
      </c>
      <c r="V19" s="18">
        <f t="shared" si="4"/>
        <v>0</v>
      </c>
      <c r="W19" s="50">
        <f t="shared" si="5"/>
        <v>0</v>
      </c>
      <c r="X19">
        <f t="shared" si="12"/>
        <v>0</v>
      </c>
      <c r="Y19" s="9">
        <f t="shared" si="13"/>
        <v>0</v>
      </c>
    </row>
    <row r="20" spans="1:25" x14ac:dyDescent="0.25">
      <c r="A20" t="str">
        <f>'rockfish release'!A19</f>
        <v>SC</v>
      </c>
      <c r="B20">
        <f>'rockfish release'!B19</f>
        <v>2015</v>
      </c>
      <c r="C20" t="str">
        <f>'rockfish release'!C19</f>
        <v>AFOGNAK</v>
      </c>
      <c r="D20">
        <f>'rockfish release'!D19</f>
        <v>1554</v>
      </c>
      <c r="E20">
        <f>'YE release'!E20</f>
        <v>294</v>
      </c>
      <c r="H20" s="18">
        <f t="shared" si="14"/>
        <v>0</v>
      </c>
      <c r="I20" s="8">
        <f t="shared" si="15"/>
        <v>0</v>
      </c>
      <c r="J20">
        <f t="shared" si="6"/>
        <v>0</v>
      </c>
      <c r="K20" s="9">
        <f t="shared" si="7"/>
        <v>0</v>
      </c>
      <c r="M20" s="2">
        <f>'rockfish release'!O19</f>
        <v>423.3732283464567</v>
      </c>
      <c r="N20">
        <f>'rockfish release'!P19</f>
        <v>541004.16542835603</v>
      </c>
      <c r="O20" s="13"/>
      <c r="P20" s="13"/>
      <c r="Q20" s="18">
        <f t="shared" si="8"/>
        <v>0</v>
      </c>
      <c r="R20" s="19">
        <f t="shared" si="9"/>
        <v>0</v>
      </c>
      <c r="S20">
        <f t="shared" si="10"/>
        <v>0</v>
      </c>
      <c r="T20" s="9">
        <f t="shared" si="11"/>
        <v>0</v>
      </c>
      <c r="V20" s="18">
        <f t="shared" si="4"/>
        <v>0</v>
      </c>
      <c r="W20" s="50">
        <f t="shared" si="5"/>
        <v>0</v>
      </c>
      <c r="X20">
        <f t="shared" si="12"/>
        <v>0</v>
      </c>
      <c r="Y20" s="9">
        <f t="shared" si="13"/>
        <v>0</v>
      </c>
    </row>
    <row r="21" spans="1:25" x14ac:dyDescent="0.25">
      <c r="A21" t="str">
        <f>'rockfish release'!A20</f>
        <v>SC</v>
      </c>
      <c r="B21">
        <f>'rockfish release'!B20</f>
        <v>2016</v>
      </c>
      <c r="C21" t="str">
        <f>'rockfish release'!C20</f>
        <v>AFOGNAK</v>
      </c>
      <c r="D21">
        <f>'rockfish release'!D20</f>
        <v>1266</v>
      </c>
      <c r="E21">
        <f>'YE release'!E21</f>
        <v>160</v>
      </c>
      <c r="H21" s="18">
        <f t="shared" si="14"/>
        <v>0</v>
      </c>
      <c r="I21" s="8">
        <f t="shared" si="15"/>
        <v>0</v>
      </c>
      <c r="J21">
        <f t="shared" si="6"/>
        <v>0</v>
      </c>
      <c r="K21" s="9">
        <f t="shared" si="7"/>
        <v>0</v>
      </c>
      <c r="M21" s="2">
        <f>'rockfish release'!O20</f>
        <v>989.82927835051532</v>
      </c>
      <c r="N21">
        <f>'rockfish release'!P20</f>
        <v>1922869.0069858201</v>
      </c>
      <c r="O21" s="13"/>
      <c r="P21" s="13"/>
      <c r="Q21" s="18">
        <f t="shared" si="8"/>
        <v>0</v>
      </c>
      <c r="R21" s="19">
        <f t="shared" si="9"/>
        <v>0</v>
      </c>
      <c r="S21">
        <f t="shared" si="10"/>
        <v>0</v>
      </c>
      <c r="T21" s="9">
        <f t="shared" si="11"/>
        <v>0</v>
      </c>
      <c r="V21" s="18">
        <f t="shared" si="4"/>
        <v>0</v>
      </c>
      <c r="W21" s="50">
        <f t="shared" si="5"/>
        <v>0</v>
      </c>
      <c r="X21">
        <f t="shared" si="12"/>
        <v>0</v>
      </c>
      <c r="Y21" s="9">
        <f t="shared" si="13"/>
        <v>0</v>
      </c>
    </row>
    <row r="22" spans="1:25" x14ac:dyDescent="0.25">
      <c r="A22" t="str">
        <f>'rockfish release'!A21</f>
        <v>SC</v>
      </c>
      <c r="B22">
        <f>'rockfish release'!B21</f>
        <v>2017</v>
      </c>
      <c r="C22" t="str">
        <f>'rockfish release'!C21</f>
        <v>AFOGNAK</v>
      </c>
      <c r="D22">
        <f>'rockfish release'!D21</f>
        <v>1358</v>
      </c>
      <c r="E22">
        <f>'YE release'!E22</f>
        <v>173</v>
      </c>
      <c r="H22" s="18">
        <f t="shared" si="14"/>
        <v>0</v>
      </c>
      <c r="I22" s="8">
        <f t="shared" si="15"/>
        <v>0</v>
      </c>
      <c r="J22">
        <f t="shared" si="6"/>
        <v>0</v>
      </c>
      <c r="K22" s="9">
        <f t="shared" si="7"/>
        <v>0</v>
      </c>
      <c r="M22" s="2">
        <f>'rockfish release'!O21</f>
        <v>143.3143183114662</v>
      </c>
      <c r="N22">
        <f>'rockfish release'!P21</f>
        <v>108175.83458450034</v>
      </c>
      <c r="O22" s="13"/>
      <c r="P22" s="13"/>
      <c r="Q22" s="18">
        <f t="shared" si="8"/>
        <v>0</v>
      </c>
      <c r="R22" s="19">
        <f t="shared" si="9"/>
        <v>0</v>
      </c>
      <c r="S22">
        <f t="shared" si="10"/>
        <v>0</v>
      </c>
      <c r="T22" s="9">
        <f t="shared" si="11"/>
        <v>0</v>
      </c>
      <c r="V22" s="18">
        <f t="shared" si="4"/>
        <v>0</v>
      </c>
      <c r="W22" s="50">
        <f t="shared" si="5"/>
        <v>0</v>
      </c>
      <c r="X22">
        <f t="shared" si="12"/>
        <v>0</v>
      </c>
      <c r="Y22" s="9">
        <f t="shared" si="13"/>
        <v>0</v>
      </c>
    </row>
    <row r="23" spans="1:25" x14ac:dyDescent="0.25">
      <c r="A23" t="str">
        <f>'rockfish release'!A22</f>
        <v>SC</v>
      </c>
      <c r="B23">
        <f>'rockfish release'!B22</f>
        <v>2018</v>
      </c>
      <c r="C23" t="str">
        <f>'rockfish release'!C22</f>
        <v>AFOGNAK</v>
      </c>
      <c r="D23">
        <f>'rockfish release'!D22</f>
        <v>872</v>
      </c>
      <c r="E23">
        <f>'YE release'!E23</f>
        <v>10</v>
      </c>
      <c r="H23" s="18">
        <f t="shared" si="14"/>
        <v>0</v>
      </c>
      <c r="I23" s="8">
        <f t="shared" si="15"/>
        <v>0</v>
      </c>
      <c r="J23">
        <f t="shared" si="6"/>
        <v>0</v>
      </c>
      <c r="K23" s="9">
        <f t="shared" si="7"/>
        <v>0</v>
      </c>
      <c r="M23" s="2">
        <f>'rockfish release'!O22</f>
        <v>577.0351201478743</v>
      </c>
      <c r="N23">
        <f>'rockfish release'!P22</f>
        <v>627701.40047612309</v>
      </c>
      <c r="O23" s="13"/>
      <c r="P23" s="13"/>
      <c r="Q23" s="18">
        <f t="shared" si="8"/>
        <v>0</v>
      </c>
      <c r="R23" s="19">
        <f t="shared" si="9"/>
        <v>0</v>
      </c>
      <c r="S23">
        <f t="shared" si="10"/>
        <v>0</v>
      </c>
      <c r="T23" s="9">
        <f t="shared" si="11"/>
        <v>0</v>
      </c>
      <c r="V23" s="18">
        <f t="shared" si="4"/>
        <v>0</v>
      </c>
      <c r="W23" s="50">
        <f t="shared" si="5"/>
        <v>0</v>
      </c>
      <c r="X23">
        <f t="shared" si="12"/>
        <v>0</v>
      </c>
      <c r="Y23" s="9">
        <f t="shared" si="13"/>
        <v>0</v>
      </c>
    </row>
    <row r="24" spans="1:25" x14ac:dyDescent="0.25">
      <c r="A24" t="str">
        <f>'rockfish release'!A23</f>
        <v>SC</v>
      </c>
      <c r="B24">
        <f>'rockfish release'!B23</f>
        <v>2019</v>
      </c>
      <c r="C24" t="str">
        <f>'rockfish release'!C23</f>
        <v>AFOGNAK</v>
      </c>
      <c r="D24">
        <f>'rockfish release'!D23</f>
        <v>833</v>
      </c>
      <c r="E24">
        <f>'YE release'!E24</f>
        <v>32</v>
      </c>
      <c r="H24" s="18">
        <f t="shared" ref="H24" si="16">E24*F24</f>
        <v>0</v>
      </c>
      <c r="I24" s="8">
        <f t="shared" ref="I24" si="17">(E24^2)*G24</f>
        <v>0</v>
      </c>
      <c r="K24" s="9"/>
      <c r="M24" s="2">
        <f>'rockfish release'!O23</f>
        <v>2090.5684702738808</v>
      </c>
      <c r="N24">
        <f>'rockfish release'!P23</f>
        <v>8383202.9864030564</v>
      </c>
      <c r="O24" s="13"/>
      <c r="P24" s="13"/>
      <c r="Q24" s="18">
        <f t="shared" ref="Q24" si="18">M24*O24</f>
        <v>0</v>
      </c>
      <c r="R24" s="19">
        <f t="shared" ref="R24" si="19">(M24^2)*P24+(O24^2)*N24-(P24*N24)</f>
        <v>0</v>
      </c>
      <c r="S24">
        <f t="shared" ref="S24" si="20">SQRT(R24)</f>
        <v>0</v>
      </c>
      <c r="T24" s="9">
        <f t="shared" ref="T24" si="21">(1.96*S24)</f>
        <v>0</v>
      </c>
      <c r="V24" s="18">
        <f t="shared" ref="V24" si="22">Q24+H24</f>
        <v>0</v>
      </c>
      <c r="W24" s="50">
        <f t="shared" ref="W24" si="23">R24+I24</f>
        <v>0</v>
      </c>
      <c r="Y24" s="9"/>
    </row>
    <row r="25" spans="1:25" x14ac:dyDescent="0.25">
      <c r="A25" t="str">
        <f>'rockfish release'!A24</f>
        <v>SC</v>
      </c>
      <c r="B25">
        <f>'rockfish release'!B24</f>
        <v>1999</v>
      </c>
      <c r="C25" t="str">
        <f>'rockfish release'!C24</f>
        <v>WKMA</v>
      </c>
      <c r="D25">
        <f>'rockfish release'!D24</f>
        <v>315</v>
      </c>
      <c r="E25">
        <f>'YE release'!E25</f>
        <v>93</v>
      </c>
      <c r="F25" s="40"/>
      <c r="G25" s="40"/>
      <c r="H25" s="18">
        <f t="shared" ref="H25:H31" si="24">E25*F25</f>
        <v>0</v>
      </c>
      <c r="I25" s="8">
        <f t="shared" ref="I25:I31" si="25">(E25^2)*G25</f>
        <v>0</v>
      </c>
      <c r="J25">
        <f t="shared" si="6"/>
        <v>0</v>
      </c>
      <c r="K25" s="9">
        <f t="shared" si="7"/>
        <v>0</v>
      </c>
      <c r="M25" s="2">
        <f>'rockfish release'!O24</f>
        <v>118.82748975180436</v>
      </c>
      <c r="N25">
        <f>'rockfish release'!P24</f>
        <v>29144.62947539573</v>
      </c>
      <c r="O25" s="13"/>
      <c r="P25" s="13"/>
      <c r="Q25" s="18">
        <f t="shared" ref="Q25" si="26">M25*O25</f>
        <v>0</v>
      </c>
      <c r="R25" s="19">
        <f t="shared" ref="R25" si="27">(M25^2)*P25+(O25^2)*N25-(P25*N25)</f>
        <v>0</v>
      </c>
      <c r="S25">
        <f t="shared" si="10"/>
        <v>0</v>
      </c>
      <c r="T25" s="9">
        <f t="shared" si="11"/>
        <v>0</v>
      </c>
      <c r="V25" s="18">
        <f t="shared" ref="V25:V44" si="28">Q25+H25</f>
        <v>0</v>
      </c>
      <c r="W25" s="50">
        <f t="shared" ref="W25:W44" si="29">R25+I25</f>
        <v>0</v>
      </c>
      <c r="X25">
        <f t="shared" si="12"/>
        <v>0</v>
      </c>
      <c r="Y25" s="9">
        <f t="shared" si="13"/>
        <v>0</v>
      </c>
    </row>
    <row r="26" spans="1:25" x14ac:dyDescent="0.25">
      <c r="A26" t="str">
        <f>'rockfish release'!A25</f>
        <v>SC</v>
      </c>
      <c r="B26">
        <f>'rockfish release'!B25</f>
        <v>2000</v>
      </c>
      <c r="C26" t="str">
        <f>'rockfish release'!C25</f>
        <v>WKMA</v>
      </c>
      <c r="D26">
        <f>'rockfish release'!D25</f>
        <v>436</v>
      </c>
      <c r="E26">
        <f>'YE release'!E26</f>
        <v>151</v>
      </c>
      <c r="F26" s="40"/>
      <c r="G26" s="40"/>
      <c r="H26" s="18">
        <f t="shared" si="24"/>
        <v>0</v>
      </c>
      <c r="I26" s="8">
        <f t="shared" si="25"/>
        <v>0</v>
      </c>
      <c r="J26">
        <f t="shared" si="6"/>
        <v>0</v>
      </c>
      <c r="K26" s="9">
        <f t="shared" si="7"/>
        <v>0</v>
      </c>
      <c r="M26" s="2">
        <f>'rockfish release'!O25</f>
        <v>164.47233502154506</v>
      </c>
      <c r="N26">
        <f>'rockfish release'!P25</f>
        <v>55835.499972333862</v>
      </c>
      <c r="Q26" s="18">
        <f t="shared" ref="Q26:Q44" si="30">M26*O26</f>
        <v>0</v>
      </c>
      <c r="R26" s="19">
        <f t="shared" ref="R26:R44" si="31">(M26^2)*P26+(O26^2)*N26-(P26*N26)</f>
        <v>0</v>
      </c>
      <c r="S26">
        <f t="shared" si="10"/>
        <v>0</v>
      </c>
      <c r="T26" s="9">
        <f t="shared" si="11"/>
        <v>0</v>
      </c>
      <c r="V26" s="18">
        <f t="shared" si="28"/>
        <v>0</v>
      </c>
      <c r="W26" s="50">
        <f t="shared" si="29"/>
        <v>0</v>
      </c>
      <c r="X26">
        <f t="shared" si="12"/>
        <v>0</v>
      </c>
      <c r="Y26" s="9">
        <f t="shared" si="13"/>
        <v>0</v>
      </c>
    </row>
    <row r="27" spans="1:25" x14ac:dyDescent="0.25">
      <c r="A27" t="str">
        <f>'rockfish release'!A26</f>
        <v>SC</v>
      </c>
      <c r="B27">
        <f>'rockfish release'!B26</f>
        <v>2001</v>
      </c>
      <c r="C27" t="str">
        <f>'rockfish release'!C26</f>
        <v>WKMA</v>
      </c>
      <c r="D27">
        <f>'rockfish release'!D26</f>
        <v>432</v>
      </c>
      <c r="E27">
        <f>'YE release'!E27</f>
        <v>162</v>
      </c>
      <c r="F27" s="40"/>
      <c r="G27" s="40"/>
      <c r="H27" s="18">
        <f t="shared" si="24"/>
        <v>0</v>
      </c>
      <c r="I27" s="8">
        <f t="shared" si="25"/>
        <v>0</v>
      </c>
      <c r="J27">
        <f t="shared" si="6"/>
        <v>0</v>
      </c>
      <c r="K27" s="9">
        <f t="shared" si="7"/>
        <v>0</v>
      </c>
      <c r="M27" s="2">
        <f>'rockfish release'!O26</f>
        <v>162.96341451676028</v>
      </c>
      <c r="N27">
        <f>'rockfish release'!P26</f>
        <v>54815.694948009608</v>
      </c>
      <c r="Q27" s="18">
        <f t="shared" si="30"/>
        <v>0</v>
      </c>
      <c r="R27" s="19">
        <f t="shared" si="31"/>
        <v>0</v>
      </c>
      <c r="S27">
        <f t="shared" si="10"/>
        <v>0</v>
      </c>
      <c r="T27" s="9">
        <f t="shared" si="11"/>
        <v>0</v>
      </c>
      <c r="V27" s="18">
        <f t="shared" si="28"/>
        <v>0</v>
      </c>
      <c r="W27" s="50">
        <f t="shared" si="29"/>
        <v>0</v>
      </c>
      <c r="X27">
        <f t="shared" si="12"/>
        <v>0</v>
      </c>
      <c r="Y27" s="9">
        <f t="shared" si="13"/>
        <v>0</v>
      </c>
    </row>
    <row r="28" spans="1:25" x14ac:dyDescent="0.25">
      <c r="A28" t="str">
        <f>'rockfish release'!A27</f>
        <v>SC</v>
      </c>
      <c r="B28">
        <f>'rockfish release'!B27</f>
        <v>2002</v>
      </c>
      <c r="C28" t="str">
        <f>'rockfish release'!C27</f>
        <v>WKMA</v>
      </c>
      <c r="D28">
        <f>'rockfish release'!D27</f>
        <v>411</v>
      </c>
      <c r="E28">
        <f>'YE release'!E28</f>
        <v>111</v>
      </c>
      <c r="F28" s="40"/>
      <c r="G28" s="40"/>
      <c r="H28" s="18">
        <f t="shared" si="24"/>
        <v>0</v>
      </c>
      <c r="I28" s="8">
        <f t="shared" si="25"/>
        <v>0</v>
      </c>
      <c r="J28">
        <f t="shared" si="6"/>
        <v>0</v>
      </c>
      <c r="K28" s="9">
        <f t="shared" si="7"/>
        <v>0</v>
      </c>
      <c r="M28" s="2">
        <f>'rockfish release'!O27</f>
        <v>155.04158186663994</v>
      </c>
      <c r="N28">
        <f>'rockfish release'!P27</f>
        <v>49615.922959065989</v>
      </c>
      <c r="Q28" s="18">
        <f t="shared" si="30"/>
        <v>0</v>
      </c>
      <c r="R28" s="19">
        <f t="shared" si="31"/>
        <v>0</v>
      </c>
      <c r="S28">
        <f t="shared" si="10"/>
        <v>0</v>
      </c>
      <c r="T28" s="9">
        <f t="shared" si="11"/>
        <v>0</v>
      </c>
      <c r="V28" s="18">
        <f t="shared" si="28"/>
        <v>0</v>
      </c>
      <c r="W28" s="50">
        <f t="shared" si="29"/>
        <v>0</v>
      </c>
      <c r="X28">
        <f t="shared" si="12"/>
        <v>0</v>
      </c>
      <c r="Y28" s="9">
        <f t="shared" si="13"/>
        <v>0</v>
      </c>
    </row>
    <row r="29" spans="1:25" x14ac:dyDescent="0.25">
      <c r="A29" t="str">
        <f>'rockfish release'!A28</f>
        <v>SC</v>
      </c>
      <c r="B29">
        <f>'rockfish release'!B28</f>
        <v>2003</v>
      </c>
      <c r="C29" t="str">
        <f>'rockfish release'!C28</f>
        <v>WKMA</v>
      </c>
      <c r="D29">
        <f>'rockfish release'!D28</f>
        <v>649</v>
      </c>
      <c r="E29">
        <f>'YE release'!E29</f>
        <v>54</v>
      </c>
      <c r="F29" s="40"/>
      <c r="G29" s="40"/>
      <c r="H29" s="18">
        <f t="shared" si="24"/>
        <v>0</v>
      </c>
      <c r="I29" s="8">
        <f t="shared" si="25"/>
        <v>0</v>
      </c>
      <c r="J29">
        <f t="shared" si="6"/>
        <v>0</v>
      </c>
      <c r="K29" s="9">
        <f t="shared" si="7"/>
        <v>0</v>
      </c>
      <c r="M29" s="2">
        <f>'rockfish release'!O28</f>
        <v>244.82235190133656</v>
      </c>
      <c r="N29">
        <f>'rockfish release'!P28</f>
        <v>123716.27190391693</v>
      </c>
      <c r="Q29" s="18">
        <f t="shared" si="30"/>
        <v>0</v>
      </c>
      <c r="R29" s="19">
        <f t="shared" si="31"/>
        <v>0</v>
      </c>
      <c r="S29">
        <f t="shared" si="10"/>
        <v>0</v>
      </c>
      <c r="T29" s="9">
        <f t="shared" si="11"/>
        <v>0</v>
      </c>
      <c r="V29" s="18">
        <f t="shared" si="28"/>
        <v>0</v>
      </c>
      <c r="W29" s="50">
        <f t="shared" si="29"/>
        <v>0</v>
      </c>
      <c r="X29">
        <f t="shared" si="12"/>
        <v>0</v>
      </c>
      <c r="Y29" s="9">
        <f t="shared" si="13"/>
        <v>0</v>
      </c>
    </row>
    <row r="30" spans="1:25" x14ac:dyDescent="0.25">
      <c r="A30" t="str">
        <f>'rockfish release'!A29</f>
        <v>SC</v>
      </c>
      <c r="B30">
        <f>'rockfish release'!B29</f>
        <v>2004</v>
      </c>
      <c r="C30" t="str">
        <f>'rockfish release'!C29</f>
        <v>WKMA</v>
      </c>
      <c r="D30">
        <f>'rockfish release'!D29</f>
        <v>318</v>
      </c>
      <c r="E30">
        <f>'YE release'!E30</f>
        <v>60</v>
      </c>
      <c r="F30" s="40"/>
      <c r="G30" s="40"/>
      <c r="H30" s="18">
        <f t="shared" si="24"/>
        <v>0</v>
      </c>
      <c r="I30" s="8">
        <f t="shared" si="25"/>
        <v>0</v>
      </c>
      <c r="J30">
        <f t="shared" si="6"/>
        <v>0</v>
      </c>
      <c r="K30" s="9">
        <f t="shared" si="7"/>
        <v>0</v>
      </c>
      <c r="M30" s="2">
        <f>'rockfish release'!O29</f>
        <v>119.95918013039295</v>
      </c>
      <c r="N30">
        <f>'rockfish release'!P29</f>
        <v>29702.408778734371</v>
      </c>
      <c r="Q30" s="18">
        <f t="shared" si="30"/>
        <v>0</v>
      </c>
      <c r="R30" s="19">
        <f t="shared" si="31"/>
        <v>0</v>
      </c>
      <c r="S30">
        <f t="shared" si="10"/>
        <v>0</v>
      </c>
      <c r="T30" s="9">
        <f t="shared" si="11"/>
        <v>0</v>
      </c>
      <c r="V30" s="18">
        <f t="shared" si="28"/>
        <v>0</v>
      </c>
      <c r="W30" s="50">
        <f t="shared" si="29"/>
        <v>0</v>
      </c>
      <c r="X30">
        <f t="shared" si="12"/>
        <v>0</v>
      </c>
      <c r="Y30" s="9">
        <f t="shared" si="13"/>
        <v>0</v>
      </c>
    </row>
    <row r="31" spans="1:25" x14ac:dyDescent="0.25">
      <c r="A31" t="str">
        <f>'rockfish release'!A30</f>
        <v>SC</v>
      </c>
      <c r="B31">
        <f>'rockfish release'!B30</f>
        <v>2005</v>
      </c>
      <c r="C31" t="str">
        <f>'rockfish release'!C30</f>
        <v>WKMA</v>
      </c>
      <c r="D31">
        <f>'rockfish release'!D30</f>
        <v>421</v>
      </c>
      <c r="E31">
        <f>'YE release'!E31</f>
        <v>34</v>
      </c>
      <c r="F31" s="40"/>
      <c r="G31" s="40"/>
      <c r="H31" s="18">
        <f t="shared" si="24"/>
        <v>0</v>
      </c>
      <c r="I31" s="8">
        <f t="shared" si="25"/>
        <v>0</v>
      </c>
      <c r="J31">
        <f t="shared" si="6"/>
        <v>0</v>
      </c>
      <c r="K31" s="9">
        <f t="shared" si="7"/>
        <v>0</v>
      </c>
      <c r="M31" s="2">
        <f>'rockfish release'!O30</f>
        <v>158.81388312860201</v>
      </c>
      <c r="N31">
        <f>'rockfish release'!P30</f>
        <v>52059.695367584929</v>
      </c>
      <c r="Q31" s="18">
        <f t="shared" si="30"/>
        <v>0</v>
      </c>
      <c r="R31" s="19">
        <f t="shared" si="31"/>
        <v>0</v>
      </c>
      <c r="S31">
        <f t="shared" si="10"/>
        <v>0</v>
      </c>
      <c r="T31" s="9">
        <f t="shared" si="11"/>
        <v>0</v>
      </c>
      <c r="V31" s="18">
        <f t="shared" si="28"/>
        <v>0</v>
      </c>
      <c r="W31" s="50">
        <f t="shared" si="29"/>
        <v>0</v>
      </c>
      <c r="X31">
        <f t="shared" si="12"/>
        <v>0</v>
      </c>
      <c r="Y31" s="9">
        <f t="shared" si="13"/>
        <v>0</v>
      </c>
    </row>
    <row r="32" spans="1:25" x14ac:dyDescent="0.25">
      <c r="A32" t="str">
        <f>'rockfish release'!A31</f>
        <v>SC</v>
      </c>
      <c r="B32">
        <f>'rockfish release'!B31</f>
        <v>2006</v>
      </c>
      <c r="C32" t="str">
        <f>'rockfish release'!C31</f>
        <v>WKMA</v>
      </c>
      <c r="D32">
        <f>'rockfish release'!D31</f>
        <v>547</v>
      </c>
      <c r="E32">
        <f>'YE release'!E32</f>
        <v>32</v>
      </c>
      <c r="F32" s="39"/>
      <c r="G32" s="40"/>
      <c r="H32" s="18">
        <f t="shared" ref="H32:H44" si="32">E32*F32</f>
        <v>0</v>
      </c>
      <c r="I32" s="8">
        <f t="shared" ref="I32:I44" si="33">(E32^2)*G32</f>
        <v>0</v>
      </c>
      <c r="J32">
        <f t="shared" si="6"/>
        <v>0</v>
      </c>
      <c r="K32" s="9">
        <f t="shared" si="7"/>
        <v>0</v>
      </c>
      <c r="M32" s="2">
        <f>'rockfish release'!O31</f>
        <v>206.34487902932369</v>
      </c>
      <c r="N32">
        <f>'rockfish release'!P31</f>
        <v>87884.458964007878</v>
      </c>
      <c r="Q32" s="18">
        <f t="shared" si="30"/>
        <v>0</v>
      </c>
      <c r="R32" s="19">
        <f t="shared" si="31"/>
        <v>0</v>
      </c>
      <c r="S32">
        <f t="shared" si="10"/>
        <v>0</v>
      </c>
      <c r="T32" s="9">
        <f t="shared" si="11"/>
        <v>0</v>
      </c>
      <c r="V32" s="18">
        <f t="shared" si="28"/>
        <v>0</v>
      </c>
      <c r="W32" s="50">
        <f t="shared" si="29"/>
        <v>0</v>
      </c>
      <c r="X32">
        <f t="shared" si="12"/>
        <v>0</v>
      </c>
      <c r="Y32" s="9">
        <f t="shared" si="13"/>
        <v>0</v>
      </c>
    </row>
    <row r="33" spans="1:25" x14ac:dyDescent="0.25">
      <c r="A33" t="str">
        <f>'rockfish release'!A32</f>
        <v>SC</v>
      </c>
      <c r="B33">
        <f>'rockfish release'!B32</f>
        <v>2007</v>
      </c>
      <c r="C33" t="str">
        <f>'rockfish release'!C32</f>
        <v>WKMA</v>
      </c>
      <c r="D33">
        <f>'rockfish release'!D32</f>
        <v>396</v>
      </c>
      <c r="E33">
        <f>'YE release'!E33</f>
        <v>47</v>
      </c>
      <c r="F33" s="39"/>
      <c r="G33" s="40"/>
      <c r="H33" s="18">
        <f t="shared" si="32"/>
        <v>0</v>
      </c>
      <c r="I33" s="8">
        <f t="shared" si="33"/>
        <v>0</v>
      </c>
      <c r="J33">
        <f t="shared" si="6"/>
        <v>0</v>
      </c>
      <c r="K33" s="9">
        <f t="shared" si="7"/>
        <v>0</v>
      </c>
      <c r="M33" s="2">
        <f>'rockfish release'!O32</f>
        <v>149.3831299736969</v>
      </c>
      <c r="N33">
        <f>'rockfish release'!P32</f>
        <v>46060.410338258072</v>
      </c>
      <c r="Q33" s="18">
        <f t="shared" si="30"/>
        <v>0</v>
      </c>
      <c r="R33" s="19">
        <f t="shared" si="31"/>
        <v>0</v>
      </c>
      <c r="S33">
        <f t="shared" si="10"/>
        <v>0</v>
      </c>
      <c r="T33" s="9">
        <f t="shared" si="11"/>
        <v>0</v>
      </c>
      <c r="V33" s="18">
        <f t="shared" si="28"/>
        <v>0</v>
      </c>
      <c r="W33" s="50">
        <f t="shared" si="29"/>
        <v>0</v>
      </c>
      <c r="X33">
        <f t="shared" si="12"/>
        <v>0</v>
      </c>
      <c r="Y33" s="9">
        <f t="shared" si="13"/>
        <v>0</v>
      </c>
    </row>
    <row r="34" spans="1:25" x14ac:dyDescent="0.25">
      <c r="A34" t="str">
        <f>'rockfish release'!A33</f>
        <v>SC</v>
      </c>
      <c r="B34">
        <f>'rockfish release'!B33</f>
        <v>2008</v>
      </c>
      <c r="C34" t="str">
        <f>'rockfish release'!C33</f>
        <v>WKMA</v>
      </c>
      <c r="D34">
        <f>'rockfish release'!D33</f>
        <v>575</v>
      </c>
      <c r="E34">
        <f>'YE release'!E34</f>
        <v>85</v>
      </c>
      <c r="F34" s="13"/>
      <c r="G34" s="13"/>
      <c r="H34" s="18">
        <f t="shared" si="32"/>
        <v>0</v>
      </c>
      <c r="I34" s="8">
        <f t="shared" si="33"/>
        <v>0</v>
      </c>
      <c r="J34">
        <f t="shared" si="6"/>
        <v>0</v>
      </c>
      <c r="K34" s="9">
        <f t="shared" si="7"/>
        <v>0</v>
      </c>
      <c r="M34" s="2">
        <f>'rockfish release'!O33</f>
        <v>216.9073225628174</v>
      </c>
      <c r="N34">
        <f>'rockfish release'!P33</f>
        <v>97112.049587328933</v>
      </c>
      <c r="Q34" s="18">
        <f t="shared" si="30"/>
        <v>0</v>
      </c>
      <c r="R34" s="19">
        <f t="shared" si="31"/>
        <v>0</v>
      </c>
      <c r="S34">
        <f t="shared" si="10"/>
        <v>0</v>
      </c>
      <c r="T34" s="9">
        <f t="shared" si="11"/>
        <v>0</v>
      </c>
      <c r="V34" s="18">
        <f t="shared" si="28"/>
        <v>0</v>
      </c>
      <c r="W34" s="50">
        <f t="shared" si="29"/>
        <v>0</v>
      </c>
      <c r="X34">
        <f t="shared" si="12"/>
        <v>0</v>
      </c>
      <c r="Y34" s="9">
        <f t="shared" si="13"/>
        <v>0</v>
      </c>
    </row>
    <row r="35" spans="1:25" x14ac:dyDescent="0.25">
      <c r="A35" t="str">
        <f>'rockfish release'!A34</f>
        <v>SC</v>
      </c>
      <c r="B35">
        <f>'rockfish release'!B34</f>
        <v>2009</v>
      </c>
      <c r="C35" t="str">
        <f>'rockfish release'!C34</f>
        <v>WKMA</v>
      </c>
      <c r="D35">
        <f>'rockfish release'!D34</f>
        <v>695</v>
      </c>
      <c r="E35">
        <f>'YE release'!E35</f>
        <v>67</v>
      </c>
      <c r="F35" s="13"/>
      <c r="G35" s="13"/>
      <c r="H35" s="18">
        <f t="shared" si="32"/>
        <v>0</v>
      </c>
      <c r="I35" s="8">
        <f t="shared" si="33"/>
        <v>0</v>
      </c>
      <c r="J35">
        <f t="shared" si="6"/>
        <v>0</v>
      </c>
      <c r="K35" s="9">
        <f t="shared" si="7"/>
        <v>0</v>
      </c>
      <c r="M35" s="2">
        <f>'rockfish release'!O34</f>
        <v>262.1749377063619</v>
      </c>
      <c r="N35">
        <f>'rockfish release'!P34</f>
        <v>141875.38072414233</v>
      </c>
      <c r="Q35" s="18">
        <f t="shared" si="30"/>
        <v>0</v>
      </c>
      <c r="R35" s="19">
        <f t="shared" si="31"/>
        <v>0</v>
      </c>
      <c r="S35">
        <f t="shared" si="10"/>
        <v>0</v>
      </c>
      <c r="T35" s="9">
        <f t="shared" si="11"/>
        <v>0</v>
      </c>
      <c r="V35" s="18">
        <f t="shared" si="28"/>
        <v>0</v>
      </c>
      <c r="W35" s="50">
        <f t="shared" si="29"/>
        <v>0</v>
      </c>
      <c r="X35">
        <f t="shared" si="12"/>
        <v>0</v>
      </c>
      <c r="Y35" s="9">
        <f t="shared" si="13"/>
        <v>0</v>
      </c>
    </row>
    <row r="36" spans="1:25" x14ac:dyDescent="0.25">
      <c r="A36" t="str">
        <f>'rockfish release'!A35</f>
        <v>SC</v>
      </c>
      <c r="B36">
        <f>'rockfish release'!B35</f>
        <v>2010</v>
      </c>
      <c r="C36" t="str">
        <f>'rockfish release'!C35</f>
        <v>WKMA</v>
      </c>
      <c r="D36">
        <f>'rockfish release'!D35</f>
        <v>527</v>
      </c>
      <c r="E36">
        <f>'YE release'!E36</f>
        <v>80</v>
      </c>
      <c r="F36" s="13"/>
      <c r="G36" s="13"/>
      <c r="H36" s="18">
        <f t="shared" si="32"/>
        <v>0</v>
      </c>
      <c r="I36" s="8">
        <f t="shared" si="33"/>
        <v>0</v>
      </c>
      <c r="J36">
        <f t="shared" si="6"/>
        <v>0</v>
      </c>
      <c r="K36" s="9">
        <f t="shared" si="7"/>
        <v>0</v>
      </c>
      <c r="M36" s="2">
        <f>'rockfish release'!O35</f>
        <v>198.80027650539967</v>
      </c>
      <c r="N36">
        <f>'rockfish release'!P35</f>
        <v>81575.296543937322</v>
      </c>
      <c r="Q36" s="18">
        <f t="shared" si="30"/>
        <v>0</v>
      </c>
      <c r="R36" s="19">
        <f t="shared" si="31"/>
        <v>0</v>
      </c>
      <c r="S36">
        <f t="shared" si="10"/>
        <v>0</v>
      </c>
      <c r="T36" s="9">
        <f t="shared" si="11"/>
        <v>0</v>
      </c>
      <c r="V36" s="18">
        <f t="shared" si="28"/>
        <v>0</v>
      </c>
      <c r="W36" s="50">
        <f t="shared" si="29"/>
        <v>0</v>
      </c>
      <c r="X36">
        <f t="shared" si="12"/>
        <v>0</v>
      </c>
      <c r="Y36" s="9">
        <f t="shared" si="13"/>
        <v>0</v>
      </c>
    </row>
    <row r="37" spans="1:25" x14ac:dyDescent="0.25">
      <c r="A37" t="str">
        <f>'rockfish release'!A36</f>
        <v>SC</v>
      </c>
      <c r="B37">
        <f>'rockfish release'!B36</f>
        <v>2011</v>
      </c>
      <c r="C37" t="str">
        <f>'rockfish release'!C36</f>
        <v>WKMA</v>
      </c>
      <c r="D37">
        <f>'rockfish release'!D36</f>
        <v>399</v>
      </c>
      <c r="E37">
        <f>'YE release'!E37</f>
        <v>78</v>
      </c>
      <c r="F37" s="13"/>
      <c r="G37" s="13"/>
      <c r="H37" s="18">
        <f t="shared" si="32"/>
        <v>0</v>
      </c>
      <c r="I37" s="8">
        <f t="shared" si="33"/>
        <v>0</v>
      </c>
      <c r="J37">
        <f t="shared" si="6"/>
        <v>0</v>
      </c>
      <c r="K37" s="9">
        <f t="shared" si="7"/>
        <v>0</v>
      </c>
      <c r="M37" s="2">
        <f>'rockfish release'!O36</f>
        <v>0</v>
      </c>
      <c r="N37">
        <f>'rockfish release'!P36</f>
        <v>11830.04579254597</v>
      </c>
      <c r="Q37" s="18">
        <f t="shared" si="30"/>
        <v>0</v>
      </c>
      <c r="R37" s="19">
        <f t="shared" si="31"/>
        <v>0</v>
      </c>
      <c r="S37">
        <f t="shared" si="10"/>
        <v>0</v>
      </c>
      <c r="T37" s="9">
        <f t="shared" si="11"/>
        <v>0</v>
      </c>
      <c r="V37" s="18">
        <f t="shared" si="28"/>
        <v>0</v>
      </c>
      <c r="W37" s="50">
        <f t="shared" si="29"/>
        <v>0</v>
      </c>
      <c r="X37">
        <f t="shared" si="12"/>
        <v>0</v>
      </c>
      <c r="Y37" s="9">
        <f t="shared" si="13"/>
        <v>0</v>
      </c>
    </row>
    <row r="38" spans="1:25" x14ac:dyDescent="0.25">
      <c r="A38" t="str">
        <f>'rockfish release'!A37</f>
        <v>SC</v>
      </c>
      <c r="B38">
        <f>'rockfish release'!B37</f>
        <v>2012</v>
      </c>
      <c r="C38" t="str">
        <f>'rockfish release'!C37</f>
        <v>WKMA</v>
      </c>
      <c r="D38">
        <f>'rockfish release'!D37</f>
        <v>630</v>
      </c>
      <c r="E38">
        <f>'YE release'!E38</f>
        <v>109</v>
      </c>
      <c r="F38" s="13"/>
      <c r="G38" s="13"/>
      <c r="H38" s="18">
        <f t="shared" si="32"/>
        <v>0</v>
      </c>
      <c r="I38" s="8">
        <f t="shared" si="33"/>
        <v>0</v>
      </c>
      <c r="J38">
        <f t="shared" si="6"/>
        <v>0</v>
      </c>
      <c r="K38" s="9">
        <f t="shared" si="7"/>
        <v>0</v>
      </c>
      <c r="M38" s="2">
        <f>'rockfish release'!O37</f>
        <v>439.17471466198435</v>
      </c>
      <c r="N38">
        <f>'rockfish release'!P37</f>
        <v>167549.06067360454</v>
      </c>
      <c r="Q38" s="18">
        <f t="shared" si="30"/>
        <v>0</v>
      </c>
      <c r="R38" s="19">
        <f t="shared" si="31"/>
        <v>0</v>
      </c>
      <c r="S38">
        <f t="shared" si="10"/>
        <v>0</v>
      </c>
      <c r="T38" s="9">
        <f t="shared" si="11"/>
        <v>0</v>
      </c>
      <c r="V38" s="18">
        <f t="shared" si="28"/>
        <v>0</v>
      </c>
      <c r="W38" s="50">
        <f t="shared" si="29"/>
        <v>0</v>
      </c>
      <c r="X38">
        <f t="shared" si="12"/>
        <v>0</v>
      </c>
      <c r="Y38" s="9">
        <f t="shared" si="13"/>
        <v>0</v>
      </c>
    </row>
    <row r="39" spans="1:25" x14ac:dyDescent="0.25">
      <c r="A39" t="str">
        <f>'rockfish release'!A38</f>
        <v>SC</v>
      </c>
      <c r="B39">
        <f>'rockfish release'!B38</f>
        <v>2013</v>
      </c>
      <c r="C39" t="str">
        <f>'rockfish release'!C38</f>
        <v>WKMA</v>
      </c>
      <c r="D39">
        <f>'rockfish release'!D38</f>
        <v>951</v>
      </c>
      <c r="E39">
        <f>'YE release'!E39</f>
        <v>81</v>
      </c>
      <c r="F39" s="13"/>
      <c r="G39" s="13"/>
      <c r="H39" s="18">
        <f t="shared" si="32"/>
        <v>0</v>
      </c>
      <c r="I39" s="8">
        <f t="shared" si="33"/>
        <v>0</v>
      </c>
      <c r="J39">
        <f t="shared" si="6"/>
        <v>0</v>
      </c>
      <c r="K39" s="9">
        <f t="shared" si="7"/>
        <v>0</v>
      </c>
      <c r="M39" s="2">
        <f>'rockfish release'!O38</f>
        <v>183.25839416058398</v>
      </c>
      <c r="N39">
        <f>'rockfish release'!P38</f>
        <v>131577.82735309211</v>
      </c>
      <c r="Q39" s="18">
        <f t="shared" si="30"/>
        <v>0</v>
      </c>
      <c r="R39" s="19">
        <f t="shared" si="31"/>
        <v>0</v>
      </c>
      <c r="S39">
        <f t="shared" si="10"/>
        <v>0</v>
      </c>
      <c r="T39" s="9">
        <f t="shared" si="11"/>
        <v>0</v>
      </c>
      <c r="V39" s="18">
        <f t="shared" si="28"/>
        <v>0</v>
      </c>
      <c r="W39" s="50">
        <f t="shared" si="29"/>
        <v>0</v>
      </c>
      <c r="X39">
        <f t="shared" si="12"/>
        <v>0</v>
      </c>
      <c r="Y39" s="9">
        <f t="shared" si="13"/>
        <v>0</v>
      </c>
    </row>
    <row r="40" spans="1:25" x14ac:dyDescent="0.25">
      <c r="A40" t="str">
        <f>'rockfish release'!A39</f>
        <v>SC</v>
      </c>
      <c r="B40">
        <f>'rockfish release'!B39</f>
        <v>2014</v>
      </c>
      <c r="C40" t="str">
        <f>'rockfish release'!C39</f>
        <v>WKMA</v>
      </c>
      <c r="D40">
        <f>'rockfish release'!D39</f>
        <v>1124</v>
      </c>
      <c r="E40">
        <f>'YE release'!E40</f>
        <v>227</v>
      </c>
      <c r="F40" s="13"/>
      <c r="G40" s="13"/>
      <c r="H40" s="18">
        <f t="shared" si="32"/>
        <v>0</v>
      </c>
      <c r="I40" s="8">
        <f t="shared" si="33"/>
        <v>0</v>
      </c>
      <c r="J40">
        <f t="shared" si="6"/>
        <v>0</v>
      </c>
      <c r="K40" s="9">
        <f t="shared" si="7"/>
        <v>0</v>
      </c>
      <c r="M40" s="2">
        <f>'rockfish release'!O39</f>
        <v>2104.6711409395971</v>
      </c>
      <c r="N40">
        <f>'rockfish release'!P39</f>
        <v>8654136.7927434687</v>
      </c>
      <c r="Q40" s="18">
        <f t="shared" si="30"/>
        <v>0</v>
      </c>
      <c r="R40" s="19">
        <f t="shared" si="31"/>
        <v>0</v>
      </c>
      <c r="S40">
        <f t="shared" si="10"/>
        <v>0</v>
      </c>
      <c r="T40" s="9">
        <f t="shared" si="11"/>
        <v>0</v>
      </c>
      <c r="V40" s="18">
        <f t="shared" si="28"/>
        <v>0</v>
      </c>
      <c r="W40" s="50">
        <f t="shared" si="29"/>
        <v>0</v>
      </c>
      <c r="X40">
        <f t="shared" si="12"/>
        <v>0</v>
      </c>
      <c r="Y40" s="9">
        <f t="shared" si="13"/>
        <v>0</v>
      </c>
    </row>
    <row r="41" spans="1:25" x14ac:dyDescent="0.25">
      <c r="A41" t="str">
        <f>'rockfish release'!A40</f>
        <v>SC</v>
      </c>
      <c r="B41">
        <f>'rockfish release'!B40</f>
        <v>2015</v>
      </c>
      <c r="C41" t="str">
        <f>'rockfish release'!C40</f>
        <v>WKMA</v>
      </c>
      <c r="D41">
        <f>'rockfish release'!D40</f>
        <v>969</v>
      </c>
      <c r="E41">
        <f>'YE release'!E41</f>
        <v>119</v>
      </c>
      <c r="F41" s="13"/>
      <c r="G41" s="13"/>
      <c r="H41" s="18">
        <f t="shared" si="32"/>
        <v>0</v>
      </c>
      <c r="I41" s="8">
        <f t="shared" si="33"/>
        <v>0</v>
      </c>
      <c r="J41">
        <f t="shared" si="6"/>
        <v>0</v>
      </c>
      <c r="K41" s="9">
        <f t="shared" si="7"/>
        <v>0</v>
      </c>
      <c r="M41" s="2">
        <f>'rockfish release'!O40</f>
        <v>153.04047619047628</v>
      </c>
      <c r="N41">
        <f>'rockfish release'!P40</f>
        <v>595552.41854615149</v>
      </c>
      <c r="Q41" s="18">
        <f t="shared" si="30"/>
        <v>0</v>
      </c>
      <c r="R41" s="19">
        <f t="shared" si="31"/>
        <v>0</v>
      </c>
      <c r="S41">
        <f t="shared" si="10"/>
        <v>0</v>
      </c>
      <c r="T41" s="9">
        <f t="shared" si="11"/>
        <v>0</v>
      </c>
      <c r="V41" s="18">
        <f t="shared" si="28"/>
        <v>0</v>
      </c>
      <c r="W41" s="50">
        <f t="shared" si="29"/>
        <v>0</v>
      </c>
      <c r="X41">
        <f t="shared" si="12"/>
        <v>0</v>
      </c>
      <c r="Y41" s="9">
        <f t="shared" si="13"/>
        <v>0</v>
      </c>
    </row>
    <row r="42" spans="1:25" x14ac:dyDescent="0.25">
      <c r="A42" t="str">
        <f>'rockfish release'!A41</f>
        <v>SC</v>
      </c>
      <c r="B42">
        <f>'rockfish release'!B41</f>
        <v>2016</v>
      </c>
      <c r="C42" t="str">
        <f>'rockfish release'!C41</f>
        <v>WKMA</v>
      </c>
      <c r="D42">
        <f>'rockfish release'!D41</f>
        <v>1927</v>
      </c>
      <c r="E42">
        <f>'YE release'!E42</f>
        <v>230</v>
      </c>
      <c r="F42" s="13"/>
      <c r="G42" s="13"/>
      <c r="H42" s="18">
        <f t="shared" si="32"/>
        <v>0</v>
      </c>
      <c r="I42" s="8">
        <f t="shared" si="33"/>
        <v>0</v>
      </c>
      <c r="J42">
        <f t="shared" si="6"/>
        <v>0</v>
      </c>
      <c r="K42" s="9">
        <f t="shared" si="7"/>
        <v>0</v>
      </c>
      <c r="M42" s="2">
        <f>'rockfish release'!O41</f>
        <v>251.26808375634528</v>
      </c>
      <c r="N42">
        <f>'rockfish release'!P41</f>
        <v>312998.92614263535</v>
      </c>
      <c r="Q42" s="18">
        <f t="shared" si="30"/>
        <v>0</v>
      </c>
      <c r="R42" s="19">
        <f t="shared" si="31"/>
        <v>0</v>
      </c>
      <c r="S42">
        <f t="shared" si="10"/>
        <v>0</v>
      </c>
      <c r="T42" s="9">
        <f t="shared" si="11"/>
        <v>0</v>
      </c>
      <c r="V42" s="18">
        <f t="shared" si="28"/>
        <v>0</v>
      </c>
      <c r="W42" s="50">
        <f t="shared" si="29"/>
        <v>0</v>
      </c>
      <c r="X42">
        <f t="shared" si="12"/>
        <v>0</v>
      </c>
      <c r="Y42" s="9">
        <f t="shared" si="13"/>
        <v>0</v>
      </c>
    </row>
    <row r="43" spans="1:25" x14ac:dyDescent="0.25">
      <c r="A43" t="str">
        <f>'rockfish release'!A42</f>
        <v>SC</v>
      </c>
      <c r="B43">
        <f>'rockfish release'!B42</f>
        <v>2017</v>
      </c>
      <c r="C43" t="str">
        <f>'rockfish release'!C42</f>
        <v>WKMA</v>
      </c>
      <c r="D43">
        <f>'rockfish release'!D42</f>
        <v>1190</v>
      </c>
      <c r="E43">
        <f>'YE release'!E43</f>
        <v>94</v>
      </c>
      <c r="F43" s="13"/>
      <c r="G43" s="13"/>
      <c r="H43" s="18">
        <f t="shared" si="32"/>
        <v>0</v>
      </c>
      <c r="I43" s="8">
        <f t="shared" si="33"/>
        <v>0</v>
      </c>
      <c r="J43">
        <f t="shared" si="6"/>
        <v>0</v>
      </c>
      <c r="K43" s="9">
        <f t="shared" si="7"/>
        <v>0</v>
      </c>
      <c r="M43" s="2">
        <f>'rockfish release'!O42</f>
        <v>1291.6699029126212</v>
      </c>
      <c r="N43">
        <f>'rockfish release'!P42</f>
        <v>8189968.7775796074</v>
      </c>
      <c r="Q43" s="18">
        <f t="shared" si="30"/>
        <v>0</v>
      </c>
      <c r="R43" s="19">
        <f t="shared" si="31"/>
        <v>0</v>
      </c>
      <c r="S43">
        <f t="shared" si="10"/>
        <v>0</v>
      </c>
      <c r="T43" s="9">
        <f t="shared" si="11"/>
        <v>0</v>
      </c>
      <c r="V43" s="18">
        <f t="shared" si="28"/>
        <v>0</v>
      </c>
      <c r="W43" s="50">
        <f t="shared" si="29"/>
        <v>0</v>
      </c>
      <c r="X43">
        <f t="shared" si="12"/>
        <v>0</v>
      </c>
      <c r="Y43" s="9">
        <f t="shared" si="13"/>
        <v>0</v>
      </c>
    </row>
    <row r="44" spans="1:25" x14ac:dyDescent="0.25">
      <c r="A44" t="str">
        <f>'rockfish release'!A43</f>
        <v>SC</v>
      </c>
      <c r="B44">
        <f>'rockfish release'!B43</f>
        <v>2018</v>
      </c>
      <c r="C44" t="str">
        <f>'rockfish release'!C43</f>
        <v>WKMA</v>
      </c>
      <c r="D44">
        <f>'rockfish release'!D43</f>
        <v>1996</v>
      </c>
      <c r="E44">
        <f>'YE release'!E44</f>
        <v>154</v>
      </c>
      <c r="F44" s="13"/>
      <c r="G44" s="13"/>
      <c r="H44" s="18">
        <f t="shared" si="32"/>
        <v>0</v>
      </c>
      <c r="I44" s="8">
        <f t="shared" si="33"/>
        <v>0</v>
      </c>
      <c r="J44">
        <f t="shared" si="6"/>
        <v>0</v>
      </c>
      <c r="K44" s="9">
        <f t="shared" si="7"/>
        <v>0</v>
      </c>
      <c r="M44" s="2">
        <f>'rockfish release'!O43</f>
        <v>482.92396907216471</v>
      </c>
      <c r="N44">
        <f>'rockfish release'!P43</f>
        <v>445031.13440802618</v>
      </c>
      <c r="Q44" s="18">
        <f t="shared" si="30"/>
        <v>0</v>
      </c>
      <c r="R44" s="19">
        <f t="shared" si="31"/>
        <v>0</v>
      </c>
      <c r="S44">
        <f t="shared" si="10"/>
        <v>0</v>
      </c>
      <c r="T44" s="9">
        <f t="shared" si="11"/>
        <v>0</v>
      </c>
      <c r="V44" s="18">
        <f t="shared" si="28"/>
        <v>0</v>
      </c>
      <c r="W44" s="50">
        <f t="shared" si="29"/>
        <v>0</v>
      </c>
      <c r="X44">
        <f t="shared" si="12"/>
        <v>0</v>
      </c>
      <c r="Y44" s="9">
        <f t="shared" si="13"/>
        <v>0</v>
      </c>
    </row>
    <row r="45" spans="1:25" x14ac:dyDescent="0.25">
      <c r="A45" t="str">
        <f>'rockfish release'!A44</f>
        <v>SC</v>
      </c>
      <c r="B45">
        <f>'rockfish release'!B44</f>
        <v>2019</v>
      </c>
      <c r="C45" t="str">
        <f>'rockfish release'!C44</f>
        <v>WKMA</v>
      </c>
      <c r="D45">
        <f>'rockfish release'!D44</f>
        <v>1190</v>
      </c>
      <c r="E45">
        <f>'YE release'!E45</f>
        <v>94</v>
      </c>
      <c r="F45" s="13"/>
      <c r="G45" s="13"/>
      <c r="H45" s="18">
        <f t="shared" ref="H45" si="34">E45*F45</f>
        <v>0</v>
      </c>
      <c r="I45" s="8">
        <f t="shared" ref="I45" si="35">(E45^2)*G45</f>
        <v>0</v>
      </c>
      <c r="K45" s="9"/>
      <c r="M45" s="2">
        <f>'rockfish release'!O44</f>
        <v>504.82989690721661</v>
      </c>
      <c r="N45">
        <f>'rockfish release'!P44</f>
        <v>481987.72924352629</v>
      </c>
      <c r="Q45" s="18">
        <f t="shared" ref="Q45" si="36">M45*O45</f>
        <v>0</v>
      </c>
      <c r="R45" s="19">
        <f t="shared" ref="R45" si="37">(M45^2)*P45+(O45^2)*N45-(P45*N45)</f>
        <v>0</v>
      </c>
      <c r="S45">
        <f t="shared" ref="S45" si="38">SQRT(R45)</f>
        <v>0</v>
      </c>
      <c r="T45" s="9">
        <f t="shared" ref="T45" si="39">(1.96*S45)</f>
        <v>0</v>
      </c>
      <c r="V45" s="18">
        <f t="shared" ref="V45" si="40">Q45+H45</f>
        <v>0</v>
      </c>
      <c r="W45" s="50">
        <f t="shared" ref="W45" si="41">R45+I45</f>
        <v>0</v>
      </c>
      <c r="Y45" s="9"/>
    </row>
    <row r="46" spans="1:25" x14ac:dyDescent="0.25">
      <c r="A46" t="str">
        <f>'rockfish release'!A45</f>
        <v>SC</v>
      </c>
      <c r="B46">
        <f>'rockfish release'!B45</f>
        <v>1999</v>
      </c>
      <c r="C46" t="str">
        <f>'rockfish release'!C45</f>
        <v>SKMA</v>
      </c>
      <c r="D46">
        <f>'rockfish release'!D45</f>
        <v>128</v>
      </c>
      <c r="E46">
        <f>'YE release'!E46</f>
        <v>0</v>
      </c>
      <c r="F46" s="13"/>
      <c r="G46" s="13"/>
      <c r="H46" s="18">
        <f>E46*F46</f>
        <v>0</v>
      </c>
      <c r="I46" s="69">
        <f>(E46^2)*G46</f>
        <v>0</v>
      </c>
      <c r="J46">
        <f t="shared" si="6"/>
        <v>0</v>
      </c>
      <c r="K46" s="9">
        <f t="shared" si="7"/>
        <v>0</v>
      </c>
      <c r="M46" s="2">
        <f>'rockfish release'!O45</f>
        <v>48.285456153114154</v>
      </c>
      <c r="N46">
        <f>'rockfish release'!P45</f>
        <v>4812.3518198526954</v>
      </c>
      <c r="Q46" s="18">
        <f t="shared" ref="Q46:Q65" si="42">M46*O46</f>
        <v>0</v>
      </c>
      <c r="R46" s="19">
        <f t="shared" ref="R46:R65" si="43">(M46^2)*P46+(O46^2)*N46-(P46*N46)</f>
        <v>0</v>
      </c>
      <c r="S46">
        <f t="shared" si="10"/>
        <v>0</v>
      </c>
      <c r="T46" s="9">
        <f t="shared" si="11"/>
        <v>0</v>
      </c>
      <c r="V46" s="18">
        <f t="shared" ref="V46:V65" si="44">Q46+H46</f>
        <v>0</v>
      </c>
      <c r="W46" s="50">
        <f t="shared" ref="W46:W65" si="45">R46+I46</f>
        <v>0</v>
      </c>
      <c r="X46">
        <f t="shared" si="12"/>
        <v>0</v>
      </c>
      <c r="Y46" s="9">
        <f t="shared" si="13"/>
        <v>0</v>
      </c>
    </row>
    <row r="47" spans="1:25" x14ac:dyDescent="0.25">
      <c r="A47" t="str">
        <f>'rockfish release'!A46</f>
        <v>SC</v>
      </c>
      <c r="B47">
        <f>'rockfish release'!B46</f>
        <v>2000</v>
      </c>
      <c r="C47" t="str">
        <f>'rockfish release'!C46</f>
        <v>SKMA</v>
      </c>
      <c r="D47">
        <f>'rockfish release'!D46</f>
        <v>101</v>
      </c>
      <c r="E47">
        <f>'YE release'!E47</f>
        <v>25</v>
      </c>
      <c r="F47" s="40"/>
      <c r="G47" s="40"/>
      <c r="H47" s="18">
        <f>E47*F47</f>
        <v>0</v>
      </c>
      <c r="I47" s="69">
        <f>(E47^2)*G47</f>
        <v>0</v>
      </c>
      <c r="J47">
        <f t="shared" si="6"/>
        <v>0</v>
      </c>
      <c r="K47" s="9">
        <f t="shared" si="7"/>
        <v>0</v>
      </c>
      <c r="M47" s="2">
        <f>'rockfish release'!O46</f>
        <v>38.100242745816644</v>
      </c>
      <c r="N47">
        <f>'rockfish release'!P46</f>
        <v>2996.2647042430017</v>
      </c>
      <c r="Q47" s="18">
        <f t="shared" si="42"/>
        <v>0</v>
      </c>
      <c r="R47" s="19">
        <f t="shared" si="43"/>
        <v>0</v>
      </c>
      <c r="S47">
        <f t="shared" si="10"/>
        <v>0</v>
      </c>
      <c r="T47" s="9">
        <f t="shared" si="11"/>
        <v>0</v>
      </c>
      <c r="V47" s="18">
        <f t="shared" si="44"/>
        <v>0</v>
      </c>
      <c r="W47" s="50">
        <f t="shared" si="45"/>
        <v>0</v>
      </c>
      <c r="X47">
        <f t="shared" si="12"/>
        <v>0</v>
      </c>
      <c r="Y47" s="9">
        <f t="shared" si="13"/>
        <v>0</v>
      </c>
    </row>
    <row r="48" spans="1:25" x14ac:dyDescent="0.25">
      <c r="A48" t="str">
        <f>'rockfish release'!A47</f>
        <v>SC</v>
      </c>
      <c r="B48">
        <f>'rockfish release'!B47</f>
        <v>2001</v>
      </c>
      <c r="C48" t="str">
        <f>'rockfish release'!C47</f>
        <v>SKMA</v>
      </c>
      <c r="D48">
        <f>'rockfish release'!D47</f>
        <v>43</v>
      </c>
      <c r="E48">
        <f>'YE release'!E48</f>
        <v>24</v>
      </c>
      <c r="F48" s="40"/>
      <c r="G48" s="40"/>
      <c r="H48" s="18">
        <f t="shared" ref="H48:H65" si="46">E48*F48</f>
        <v>0</v>
      </c>
      <c r="I48" s="69">
        <f t="shared" ref="I48:I65" si="47">(E48^2)*G48</f>
        <v>0</v>
      </c>
      <c r="J48">
        <f t="shared" si="6"/>
        <v>0</v>
      </c>
      <c r="K48" s="9">
        <f t="shared" si="7"/>
        <v>0</v>
      </c>
      <c r="M48" s="2">
        <f>'rockfish release'!O47</f>
        <v>16.220895426436783</v>
      </c>
      <c r="N48">
        <f>'rockfish release'!P47</f>
        <v>543.09317107590527</v>
      </c>
      <c r="Q48" s="18">
        <f t="shared" si="42"/>
        <v>0</v>
      </c>
      <c r="R48" s="19">
        <f t="shared" si="43"/>
        <v>0</v>
      </c>
      <c r="S48">
        <f t="shared" si="10"/>
        <v>0</v>
      </c>
      <c r="T48" s="9">
        <f t="shared" si="11"/>
        <v>0</v>
      </c>
      <c r="V48" s="18">
        <f t="shared" si="44"/>
        <v>0</v>
      </c>
      <c r="W48" s="50">
        <f t="shared" si="45"/>
        <v>0</v>
      </c>
      <c r="X48">
        <f t="shared" si="12"/>
        <v>0</v>
      </c>
      <c r="Y48" s="9">
        <f t="shared" si="13"/>
        <v>0</v>
      </c>
    </row>
    <row r="49" spans="1:25" x14ac:dyDescent="0.25">
      <c r="A49" t="str">
        <f>'rockfish release'!A48</f>
        <v>SC</v>
      </c>
      <c r="B49">
        <f>'rockfish release'!B48</f>
        <v>2002</v>
      </c>
      <c r="C49" t="str">
        <f>'rockfish release'!C48</f>
        <v>SKMA</v>
      </c>
      <c r="D49">
        <f>'rockfish release'!D48</f>
        <v>62</v>
      </c>
      <c r="E49">
        <f>'YE release'!E49</f>
        <v>0</v>
      </c>
      <c r="F49" s="39"/>
      <c r="G49" s="40"/>
      <c r="H49" s="18">
        <f t="shared" si="46"/>
        <v>0</v>
      </c>
      <c r="I49" s="69">
        <f t="shared" si="47"/>
        <v>0</v>
      </c>
      <c r="J49">
        <f t="shared" si="6"/>
        <v>0</v>
      </c>
      <c r="K49" s="9">
        <f t="shared" si="7"/>
        <v>0</v>
      </c>
      <c r="M49" s="2">
        <f>'rockfish release'!O48</f>
        <v>23.388267824164657</v>
      </c>
      <c r="N49">
        <f>'rockfish release'!P48</f>
        <v>1129.069848358994</v>
      </c>
      <c r="Q49" s="18">
        <f t="shared" si="42"/>
        <v>0</v>
      </c>
      <c r="R49" s="19">
        <f t="shared" si="43"/>
        <v>0</v>
      </c>
      <c r="S49">
        <f t="shared" si="10"/>
        <v>0</v>
      </c>
      <c r="T49" s="9">
        <f t="shared" si="11"/>
        <v>0</v>
      </c>
      <c r="V49" s="18">
        <f t="shared" si="44"/>
        <v>0</v>
      </c>
      <c r="W49" s="50">
        <f t="shared" si="45"/>
        <v>0</v>
      </c>
      <c r="X49">
        <f t="shared" si="12"/>
        <v>0</v>
      </c>
      <c r="Y49" s="9">
        <f t="shared" si="13"/>
        <v>0</v>
      </c>
    </row>
    <row r="50" spans="1:25" x14ac:dyDescent="0.25">
      <c r="A50" t="str">
        <f>'rockfish release'!A49</f>
        <v>SC</v>
      </c>
      <c r="B50">
        <f>'rockfish release'!B49</f>
        <v>2003</v>
      </c>
      <c r="C50" t="str">
        <f>'rockfish release'!C49</f>
        <v>SKMA</v>
      </c>
      <c r="D50">
        <f>'rockfish release'!D49</f>
        <v>137</v>
      </c>
      <c r="E50">
        <f>'YE release'!E50</f>
        <v>0</v>
      </c>
      <c r="F50" s="39"/>
      <c r="G50" s="40"/>
      <c r="H50" s="18">
        <f t="shared" si="46"/>
        <v>0</v>
      </c>
      <c r="I50" s="69">
        <f t="shared" si="47"/>
        <v>0</v>
      </c>
      <c r="J50">
        <f t="shared" si="6"/>
        <v>0</v>
      </c>
      <c r="K50" s="9">
        <f t="shared" si="7"/>
        <v>0</v>
      </c>
      <c r="M50" s="2">
        <f>'rockfish release'!O49</f>
        <v>51.680527288879972</v>
      </c>
      <c r="N50">
        <f>'rockfish release'!P49</f>
        <v>5512.8803287851088</v>
      </c>
      <c r="Q50" s="18">
        <f t="shared" si="42"/>
        <v>0</v>
      </c>
      <c r="R50" s="19">
        <f t="shared" si="43"/>
        <v>0</v>
      </c>
      <c r="S50">
        <f t="shared" si="10"/>
        <v>0</v>
      </c>
      <c r="T50" s="9">
        <f t="shared" si="11"/>
        <v>0</v>
      </c>
      <c r="V50" s="18">
        <f t="shared" si="44"/>
        <v>0</v>
      </c>
      <c r="W50" s="50">
        <f t="shared" si="45"/>
        <v>0</v>
      </c>
      <c r="X50">
        <f t="shared" si="12"/>
        <v>0</v>
      </c>
      <c r="Y50" s="9">
        <f t="shared" si="13"/>
        <v>0</v>
      </c>
    </row>
    <row r="51" spans="1:25" x14ac:dyDescent="0.25">
      <c r="A51" t="str">
        <f>'rockfish release'!A50</f>
        <v>SC</v>
      </c>
      <c r="B51">
        <f>'rockfish release'!B50</f>
        <v>2004</v>
      </c>
      <c r="C51" t="str">
        <f>'rockfish release'!C50</f>
        <v>SKMA</v>
      </c>
      <c r="D51">
        <f>'rockfish release'!D50</f>
        <v>26</v>
      </c>
      <c r="E51">
        <f>'YE release'!E51</f>
        <v>1</v>
      </c>
      <c r="F51" s="40"/>
      <c r="G51" s="40"/>
      <c r="H51" s="18">
        <f t="shared" si="46"/>
        <v>0</v>
      </c>
      <c r="I51" s="69">
        <f t="shared" si="47"/>
        <v>0</v>
      </c>
      <c r="J51">
        <f t="shared" si="6"/>
        <v>0</v>
      </c>
      <c r="K51" s="9">
        <f t="shared" si="7"/>
        <v>0</v>
      </c>
      <c r="M51" s="2">
        <f>'rockfish release'!O50</f>
        <v>9.8079832811013077</v>
      </c>
      <c r="N51">
        <f>'rockfish release'!P50</f>
        <v>198.55650819216442</v>
      </c>
      <c r="Q51" s="18">
        <f t="shared" si="42"/>
        <v>0</v>
      </c>
      <c r="R51" s="19">
        <f t="shared" si="43"/>
        <v>0</v>
      </c>
      <c r="S51">
        <f t="shared" si="10"/>
        <v>0</v>
      </c>
      <c r="T51" s="9">
        <f t="shared" si="11"/>
        <v>0</v>
      </c>
      <c r="V51" s="18">
        <f t="shared" si="44"/>
        <v>0</v>
      </c>
      <c r="W51" s="50">
        <f t="shared" si="45"/>
        <v>0</v>
      </c>
      <c r="X51">
        <f t="shared" si="12"/>
        <v>0</v>
      </c>
      <c r="Y51" s="9">
        <f t="shared" si="13"/>
        <v>0</v>
      </c>
    </row>
    <row r="52" spans="1:25" x14ac:dyDescent="0.25">
      <c r="A52" t="str">
        <f>'rockfish release'!A51</f>
        <v>SC</v>
      </c>
      <c r="B52">
        <f>'rockfish release'!B51</f>
        <v>2005</v>
      </c>
      <c r="C52" t="str">
        <f>'rockfish release'!C51</f>
        <v>SKMA</v>
      </c>
      <c r="D52">
        <f>'rockfish release'!D51</f>
        <v>112</v>
      </c>
      <c r="E52">
        <f>'YE release'!E52</f>
        <v>4</v>
      </c>
      <c r="F52" s="40"/>
      <c r="G52" s="40"/>
      <c r="H52" s="18">
        <f t="shared" si="46"/>
        <v>0</v>
      </c>
      <c r="I52" s="69">
        <f t="shared" si="47"/>
        <v>0</v>
      </c>
      <c r="J52">
        <f t="shared" si="6"/>
        <v>0</v>
      </c>
      <c r="K52" s="9">
        <f t="shared" si="7"/>
        <v>0</v>
      </c>
      <c r="M52" s="2">
        <f>'rockfish release'!O51</f>
        <v>42.249774133974881</v>
      </c>
      <c r="N52">
        <f>'rockfish release'!P51</f>
        <v>3684.45686207472</v>
      </c>
      <c r="Q52" s="18">
        <f t="shared" si="42"/>
        <v>0</v>
      </c>
      <c r="R52" s="19">
        <f t="shared" si="43"/>
        <v>0</v>
      </c>
      <c r="S52">
        <f t="shared" si="10"/>
        <v>0</v>
      </c>
      <c r="T52" s="9">
        <f t="shared" si="11"/>
        <v>0</v>
      </c>
      <c r="V52" s="18">
        <f t="shared" si="44"/>
        <v>0</v>
      </c>
      <c r="W52" s="50">
        <f t="shared" si="45"/>
        <v>0</v>
      </c>
      <c r="X52">
        <f t="shared" si="12"/>
        <v>0</v>
      </c>
      <c r="Y52" s="9">
        <f t="shared" si="13"/>
        <v>0</v>
      </c>
    </row>
    <row r="53" spans="1:25" x14ac:dyDescent="0.25">
      <c r="A53" t="str">
        <f>'rockfish release'!A52</f>
        <v>SC</v>
      </c>
      <c r="B53">
        <f>'rockfish release'!B52</f>
        <v>2006</v>
      </c>
      <c r="C53" t="str">
        <f>'rockfish release'!C52</f>
        <v>SKMA</v>
      </c>
      <c r="D53">
        <f>'rockfish release'!D52</f>
        <v>80</v>
      </c>
      <c r="E53">
        <f>'YE release'!E53</f>
        <v>3</v>
      </c>
      <c r="F53" s="39"/>
      <c r="G53" s="40"/>
      <c r="H53" s="18">
        <f t="shared" si="46"/>
        <v>0</v>
      </c>
      <c r="I53" s="69">
        <f t="shared" si="47"/>
        <v>0</v>
      </c>
      <c r="J53">
        <f t="shared" si="6"/>
        <v>0</v>
      </c>
      <c r="K53" s="9">
        <f t="shared" si="7"/>
        <v>0</v>
      </c>
      <c r="M53" s="2">
        <f>'rockfish release'!O52</f>
        <v>30.178410095696336</v>
      </c>
      <c r="N53">
        <f>'rockfish release'!P52</f>
        <v>1879.8249296299591</v>
      </c>
      <c r="Q53" s="18">
        <f t="shared" si="42"/>
        <v>0</v>
      </c>
      <c r="R53" s="19">
        <f t="shared" si="43"/>
        <v>0</v>
      </c>
      <c r="S53">
        <f t="shared" si="10"/>
        <v>0</v>
      </c>
      <c r="T53" s="9">
        <f t="shared" si="11"/>
        <v>0</v>
      </c>
      <c r="V53" s="18">
        <f t="shared" si="44"/>
        <v>0</v>
      </c>
      <c r="W53" s="50">
        <f t="shared" si="45"/>
        <v>0</v>
      </c>
      <c r="X53">
        <f t="shared" si="12"/>
        <v>0</v>
      </c>
      <c r="Y53" s="9">
        <f t="shared" si="13"/>
        <v>0</v>
      </c>
    </row>
    <row r="54" spans="1:25" x14ac:dyDescent="0.25">
      <c r="A54" t="str">
        <f>'rockfish release'!A53</f>
        <v>SC</v>
      </c>
      <c r="B54">
        <f>'rockfish release'!B53</f>
        <v>2007</v>
      </c>
      <c r="C54" t="str">
        <f>'rockfish release'!C53</f>
        <v>SKMA</v>
      </c>
      <c r="D54">
        <f>'rockfish release'!D53</f>
        <v>474</v>
      </c>
      <c r="E54">
        <f>'YE release'!E54</f>
        <v>19</v>
      </c>
      <c r="F54" s="39"/>
      <c r="G54" s="40"/>
      <c r="H54" s="18">
        <f t="shared" si="46"/>
        <v>0</v>
      </c>
      <c r="I54" s="69">
        <f t="shared" si="47"/>
        <v>0</v>
      </c>
      <c r="J54">
        <f t="shared" si="6"/>
        <v>0</v>
      </c>
      <c r="K54" s="9">
        <f t="shared" si="7"/>
        <v>0</v>
      </c>
      <c r="M54" s="2">
        <f>'rockfish release'!O53</f>
        <v>178.80707981700084</v>
      </c>
      <c r="N54">
        <f>'rockfish release'!P53</f>
        <v>65992.429045240729</v>
      </c>
      <c r="Q54" s="18">
        <f t="shared" si="42"/>
        <v>0</v>
      </c>
      <c r="R54" s="19">
        <f t="shared" si="43"/>
        <v>0</v>
      </c>
      <c r="S54">
        <f t="shared" si="10"/>
        <v>0</v>
      </c>
      <c r="T54" s="9">
        <f t="shared" si="11"/>
        <v>0</v>
      </c>
      <c r="V54" s="18">
        <f t="shared" si="44"/>
        <v>0</v>
      </c>
      <c r="W54" s="50">
        <f t="shared" si="45"/>
        <v>0</v>
      </c>
      <c r="X54">
        <f t="shared" si="12"/>
        <v>0</v>
      </c>
      <c r="Y54" s="9">
        <f t="shared" si="13"/>
        <v>0</v>
      </c>
    </row>
    <row r="55" spans="1:25" x14ac:dyDescent="0.25">
      <c r="A55" t="str">
        <f>'rockfish release'!A54</f>
        <v>SC</v>
      </c>
      <c r="B55">
        <f>'rockfish release'!B54</f>
        <v>2008</v>
      </c>
      <c r="C55" t="str">
        <f>'rockfish release'!C54</f>
        <v>SKMA</v>
      </c>
      <c r="D55">
        <f>'rockfish release'!D54</f>
        <v>822</v>
      </c>
      <c r="E55">
        <f>'YE release'!E55</f>
        <v>17</v>
      </c>
      <c r="F55" s="39"/>
      <c r="G55" s="40"/>
      <c r="H55" s="18">
        <f t="shared" si="46"/>
        <v>0</v>
      </c>
      <c r="I55" s="69">
        <f t="shared" si="47"/>
        <v>0</v>
      </c>
      <c r="J55">
        <f t="shared" si="6"/>
        <v>0</v>
      </c>
      <c r="K55" s="9">
        <f t="shared" si="7"/>
        <v>0</v>
      </c>
      <c r="M55" s="2">
        <f>'rockfish release'!O54</f>
        <v>310.08316373327989</v>
      </c>
      <c r="N55">
        <f>'rockfish release'!P54</f>
        <v>198463.69183626396</v>
      </c>
      <c r="Q55" s="18">
        <f t="shared" si="42"/>
        <v>0</v>
      </c>
      <c r="R55" s="19">
        <f t="shared" si="43"/>
        <v>0</v>
      </c>
      <c r="S55">
        <f t="shared" si="10"/>
        <v>0</v>
      </c>
      <c r="T55" s="9">
        <f t="shared" si="11"/>
        <v>0</v>
      </c>
      <c r="V55" s="18">
        <f t="shared" si="44"/>
        <v>0</v>
      </c>
      <c r="W55" s="50">
        <f t="shared" si="45"/>
        <v>0</v>
      </c>
      <c r="X55">
        <f t="shared" si="12"/>
        <v>0</v>
      </c>
      <c r="Y55" s="9">
        <f t="shared" si="13"/>
        <v>0</v>
      </c>
    </row>
    <row r="56" spans="1:25" x14ac:dyDescent="0.25">
      <c r="A56" t="str">
        <f>'rockfish release'!A55</f>
        <v>SC</v>
      </c>
      <c r="B56">
        <f>'rockfish release'!B55</f>
        <v>2009</v>
      </c>
      <c r="C56" t="str">
        <f>'rockfish release'!C55</f>
        <v>SKMA</v>
      </c>
      <c r="D56">
        <f>'rockfish release'!D55</f>
        <v>338</v>
      </c>
      <c r="E56">
        <f>'YE release'!E56</f>
        <v>3</v>
      </c>
      <c r="F56" s="13"/>
      <c r="G56" s="21"/>
      <c r="H56" s="18">
        <f t="shared" si="46"/>
        <v>0</v>
      </c>
      <c r="I56" s="69">
        <f t="shared" si="47"/>
        <v>0</v>
      </c>
      <c r="J56">
        <f t="shared" si="6"/>
        <v>0</v>
      </c>
      <c r="K56" s="9">
        <f t="shared" si="7"/>
        <v>0</v>
      </c>
      <c r="M56" s="2">
        <f>'rockfish release'!O55</f>
        <v>127.50378265431704</v>
      </c>
      <c r="N56">
        <f>'rockfish release'!P55</f>
        <v>33556.049884475782</v>
      </c>
      <c r="Q56" s="18">
        <f t="shared" si="42"/>
        <v>0</v>
      </c>
      <c r="R56" s="19">
        <f t="shared" si="43"/>
        <v>0</v>
      </c>
      <c r="S56">
        <f t="shared" si="10"/>
        <v>0</v>
      </c>
      <c r="T56" s="9">
        <f t="shared" si="11"/>
        <v>0</v>
      </c>
      <c r="V56" s="18">
        <f t="shared" si="44"/>
        <v>0</v>
      </c>
      <c r="W56" s="50">
        <f t="shared" si="45"/>
        <v>0</v>
      </c>
      <c r="X56">
        <f t="shared" si="12"/>
        <v>0</v>
      </c>
      <c r="Y56" s="9">
        <f t="shared" si="13"/>
        <v>0</v>
      </c>
    </row>
    <row r="57" spans="1:25" x14ac:dyDescent="0.25">
      <c r="A57" t="str">
        <f>'rockfish release'!A56</f>
        <v>SC</v>
      </c>
      <c r="B57">
        <f>'rockfish release'!B56</f>
        <v>2010</v>
      </c>
      <c r="C57" t="str">
        <f>'rockfish release'!C56</f>
        <v>SKMA</v>
      </c>
      <c r="D57">
        <f>'rockfish release'!D56</f>
        <v>191</v>
      </c>
      <c r="E57">
        <f>'YE release'!E57</f>
        <v>81</v>
      </c>
      <c r="F57" s="13"/>
      <c r="G57" s="21"/>
      <c r="H57" s="18">
        <f t="shared" si="46"/>
        <v>0</v>
      </c>
      <c r="I57" s="69">
        <f t="shared" si="47"/>
        <v>0</v>
      </c>
      <c r="J57">
        <f t="shared" si="6"/>
        <v>0</v>
      </c>
      <c r="K57" s="9">
        <f t="shared" si="7"/>
        <v>0</v>
      </c>
      <c r="M57" s="2">
        <f>'rockfish release'!O56</f>
        <v>72.050954103475021</v>
      </c>
      <c r="N57">
        <f>'rockfish release'!P56</f>
        <v>10715.295821536021</v>
      </c>
      <c r="Q57" s="18">
        <f t="shared" si="42"/>
        <v>0</v>
      </c>
      <c r="R57" s="19">
        <f t="shared" si="43"/>
        <v>0</v>
      </c>
      <c r="S57">
        <f t="shared" si="10"/>
        <v>0</v>
      </c>
      <c r="T57" s="9">
        <f t="shared" si="11"/>
        <v>0</v>
      </c>
      <c r="V57" s="18">
        <f t="shared" si="44"/>
        <v>0</v>
      </c>
      <c r="W57" s="50">
        <f t="shared" si="45"/>
        <v>0</v>
      </c>
      <c r="X57">
        <f t="shared" si="12"/>
        <v>0</v>
      </c>
      <c r="Y57" s="9">
        <f t="shared" si="13"/>
        <v>0</v>
      </c>
    </row>
    <row r="58" spans="1:25" x14ac:dyDescent="0.25">
      <c r="A58" t="str">
        <f>'rockfish release'!A57</f>
        <v>SC</v>
      </c>
      <c r="B58">
        <f>'rockfish release'!B57</f>
        <v>2011</v>
      </c>
      <c r="C58" t="str">
        <f>'rockfish release'!C57</f>
        <v>SKMA</v>
      </c>
      <c r="D58">
        <f>'rockfish release'!D57</f>
        <v>231</v>
      </c>
      <c r="E58">
        <f>'YE release'!E58</f>
        <v>11</v>
      </c>
      <c r="F58" s="13"/>
      <c r="G58" s="21"/>
      <c r="H58" s="18">
        <f t="shared" si="46"/>
        <v>0</v>
      </c>
      <c r="I58" s="69">
        <f t="shared" si="47"/>
        <v>0</v>
      </c>
      <c r="J58">
        <f t="shared" si="6"/>
        <v>0</v>
      </c>
      <c r="K58" s="9">
        <f t="shared" si="7"/>
        <v>0</v>
      </c>
      <c r="M58" s="2">
        <f>'rockfish release'!O57</f>
        <v>0</v>
      </c>
      <c r="N58">
        <f>'rockfish release'!P57</f>
        <v>3965.1954041497575</v>
      </c>
      <c r="Q58" s="18">
        <f t="shared" si="42"/>
        <v>0</v>
      </c>
      <c r="R58" s="19">
        <f t="shared" si="43"/>
        <v>0</v>
      </c>
      <c r="S58">
        <f t="shared" si="10"/>
        <v>0</v>
      </c>
      <c r="T58" s="9">
        <f t="shared" si="11"/>
        <v>0</v>
      </c>
      <c r="V58" s="18">
        <f t="shared" si="44"/>
        <v>0</v>
      </c>
      <c r="W58" s="50">
        <f t="shared" si="45"/>
        <v>0</v>
      </c>
      <c r="X58">
        <f t="shared" si="12"/>
        <v>0</v>
      </c>
      <c r="Y58" s="9">
        <f t="shared" si="13"/>
        <v>0</v>
      </c>
    </row>
    <row r="59" spans="1:25" x14ac:dyDescent="0.25">
      <c r="A59" t="str">
        <f>'rockfish release'!A58</f>
        <v>SC</v>
      </c>
      <c r="B59">
        <f>'rockfish release'!B58</f>
        <v>2012</v>
      </c>
      <c r="C59" t="str">
        <f>'rockfish release'!C58</f>
        <v>SKMA</v>
      </c>
      <c r="D59">
        <f>'rockfish release'!D58</f>
        <v>134</v>
      </c>
      <c r="E59">
        <f>'YE release'!E59</f>
        <v>16</v>
      </c>
      <c r="F59" s="13"/>
      <c r="G59" s="21"/>
      <c r="H59" s="18">
        <f t="shared" si="46"/>
        <v>0</v>
      </c>
      <c r="I59" s="69">
        <f t="shared" si="47"/>
        <v>0</v>
      </c>
      <c r="J59">
        <f t="shared" si="6"/>
        <v>0</v>
      </c>
      <c r="K59" s="9">
        <f t="shared" si="7"/>
        <v>0</v>
      </c>
      <c r="M59" s="2">
        <f>'rockfish release'!O58</f>
        <v>93.411764705882376</v>
      </c>
      <c r="N59">
        <f>'rockfish release'!P58</f>
        <v>7580.0225080756945</v>
      </c>
      <c r="Q59" s="18">
        <f t="shared" si="42"/>
        <v>0</v>
      </c>
      <c r="R59" s="19">
        <f t="shared" si="43"/>
        <v>0</v>
      </c>
      <c r="S59">
        <f t="shared" si="10"/>
        <v>0</v>
      </c>
      <c r="T59" s="9">
        <f t="shared" si="11"/>
        <v>0</v>
      </c>
      <c r="V59" s="18">
        <f t="shared" si="44"/>
        <v>0</v>
      </c>
      <c r="W59" s="50">
        <f t="shared" si="45"/>
        <v>0</v>
      </c>
      <c r="X59">
        <f t="shared" si="12"/>
        <v>0</v>
      </c>
      <c r="Y59" s="9">
        <f t="shared" si="13"/>
        <v>0</v>
      </c>
    </row>
    <row r="60" spans="1:25" x14ac:dyDescent="0.25">
      <c r="A60" t="str">
        <f>'rockfish release'!A59</f>
        <v>SC</v>
      </c>
      <c r="B60">
        <f>'rockfish release'!B59</f>
        <v>2013</v>
      </c>
      <c r="C60" t="str">
        <f>'rockfish release'!C59</f>
        <v>SKMA</v>
      </c>
      <c r="D60">
        <f>'rockfish release'!D59</f>
        <v>201</v>
      </c>
      <c r="E60">
        <f>'YE release'!E60</f>
        <v>10</v>
      </c>
      <c r="F60" s="13"/>
      <c r="G60" s="21"/>
      <c r="H60" s="18">
        <f t="shared" si="46"/>
        <v>0</v>
      </c>
      <c r="I60" s="69">
        <f t="shared" si="47"/>
        <v>0</v>
      </c>
      <c r="J60">
        <f t="shared" si="6"/>
        <v>0</v>
      </c>
      <c r="K60" s="9">
        <f t="shared" si="7"/>
        <v>0</v>
      </c>
      <c r="M60" s="2">
        <f>'rockfish release'!O59</f>
        <v>38.732846715328463</v>
      </c>
      <c r="N60">
        <f>'rockfish release'!P59</f>
        <v>5877.7862948982529</v>
      </c>
      <c r="Q60" s="18">
        <f t="shared" si="42"/>
        <v>0</v>
      </c>
      <c r="R60" s="19">
        <f t="shared" si="43"/>
        <v>0</v>
      </c>
      <c r="S60">
        <f t="shared" si="10"/>
        <v>0</v>
      </c>
      <c r="T60" s="9">
        <f t="shared" si="11"/>
        <v>0</v>
      </c>
      <c r="V60" s="18">
        <f t="shared" si="44"/>
        <v>0</v>
      </c>
      <c r="W60" s="50">
        <f t="shared" si="45"/>
        <v>0</v>
      </c>
      <c r="X60">
        <f t="shared" si="12"/>
        <v>0</v>
      </c>
      <c r="Y60" s="9">
        <f t="shared" si="13"/>
        <v>0</v>
      </c>
    </row>
    <row r="61" spans="1:25" x14ac:dyDescent="0.25">
      <c r="A61" t="str">
        <f>'rockfish release'!A60</f>
        <v>SC</v>
      </c>
      <c r="B61">
        <f>'rockfish release'!B60</f>
        <v>2014</v>
      </c>
      <c r="C61" t="str">
        <f>'rockfish release'!C60</f>
        <v>SKMA</v>
      </c>
      <c r="D61">
        <f>'rockfish release'!D60</f>
        <v>237</v>
      </c>
      <c r="E61">
        <f>'YE release'!E61</f>
        <v>51</v>
      </c>
      <c r="F61" s="13"/>
      <c r="G61" s="21"/>
      <c r="H61" s="18">
        <f t="shared" si="46"/>
        <v>0</v>
      </c>
      <c r="I61" s="69">
        <f t="shared" si="47"/>
        <v>0</v>
      </c>
      <c r="J61">
        <f t="shared" si="6"/>
        <v>0</v>
      </c>
      <c r="K61" s="9">
        <f t="shared" si="7"/>
        <v>0</v>
      </c>
      <c r="M61" s="2">
        <f>'rockfish release'!O60</f>
        <v>443.77852348993281</v>
      </c>
      <c r="N61">
        <f>'rockfish release'!P60</f>
        <v>384758.14762319997</v>
      </c>
      <c r="Q61" s="18">
        <f t="shared" si="42"/>
        <v>0</v>
      </c>
      <c r="R61" s="19">
        <f t="shared" si="43"/>
        <v>0</v>
      </c>
      <c r="S61">
        <f t="shared" si="10"/>
        <v>0</v>
      </c>
      <c r="T61" s="9">
        <f t="shared" si="11"/>
        <v>0</v>
      </c>
      <c r="V61" s="18">
        <f t="shared" si="44"/>
        <v>0</v>
      </c>
      <c r="W61" s="50">
        <f t="shared" si="45"/>
        <v>0</v>
      </c>
      <c r="X61">
        <f t="shared" si="12"/>
        <v>0</v>
      </c>
      <c r="Y61" s="9">
        <f t="shared" si="13"/>
        <v>0</v>
      </c>
    </row>
    <row r="62" spans="1:25" x14ac:dyDescent="0.25">
      <c r="A62" t="str">
        <f>'rockfish release'!A61</f>
        <v>SC</v>
      </c>
      <c r="B62">
        <f>'rockfish release'!B61</f>
        <v>2015</v>
      </c>
      <c r="C62" t="str">
        <f>'rockfish release'!C61</f>
        <v>SKMA</v>
      </c>
      <c r="D62">
        <f>'rockfish release'!D61</f>
        <v>31</v>
      </c>
      <c r="E62">
        <f>'YE release'!E62</f>
        <v>2</v>
      </c>
      <c r="F62" s="13"/>
      <c r="G62" s="21"/>
      <c r="H62" s="18">
        <f t="shared" si="46"/>
        <v>0</v>
      </c>
      <c r="I62" s="69">
        <f t="shared" si="47"/>
        <v>0</v>
      </c>
      <c r="J62">
        <f t="shared" si="6"/>
        <v>0</v>
      </c>
      <c r="K62" s="9">
        <f t="shared" si="7"/>
        <v>0</v>
      </c>
      <c r="M62" s="2">
        <f>'rockfish release'!O61</f>
        <v>4.8960317460317455</v>
      </c>
      <c r="N62">
        <f>'rockfish release'!P61</f>
        <v>609.53103933267892</v>
      </c>
      <c r="Q62" s="18">
        <f t="shared" si="42"/>
        <v>0</v>
      </c>
      <c r="R62" s="19">
        <f t="shared" si="43"/>
        <v>0</v>
      </c>
      <c r="S62">
        <f t="shared" si="10"/>
        <v>0</v>
      </c>
      <c r="T62" s="9">
        <f t="shared" si="11"/>
        <v>0</v>
      </c>
      <c r="V62" s="18">
        <f t="shared" si="44"/>
        <v>0</v>
      </c>
      <c r="W62" s="50">
        <f t="shared" si="45"/>
        <v>0</v>
      </c>
      <c r="X62">
        <f t="shared" si="12"/>
        <v>0</v>
      </c>
      <c r="Y62" s="9">
        <f t="shared" si="13"/>
        <v>0</v>
      </c>
    </row>
    <row r="63" spans="1:25" x14ac:dyDescent="0.25">
      <c r="A63" t="str">
        <f>'rockfish release'!A62</f>
        <v>SC</v>
      </c>
      <c r="B63">
        <f>'rockfish release'!B62</f>
        <v>2016</v>
      </c>
      <c r="C63" t="str">
        <f>'rockfish release'!C62</f>
        <v>SKMA</v>
      </c>
      <c r="D63">
        <f>'rockfish release'!D62</f>
        <v>470</v>
      </c>
      <c r="E63">
        <f>'YE release'!E63</f>
        <v>11</v>
      </c>
      <c r="F63" s="13"/>
      <c r="G63" s="21"/>
      <c r="H63" s="18">
        <f t="shared" si="46"/>
        <v>0</v>
      </c>
      <c r="I63" s="69">
        <f t="shared" si="47"/>
        <v>0</v>
      </c>
      <c r="J63">
        <f t="shared" si="6"/>
        <v>0</v>
      </c>
      <c r="K63" s="9">
        <f t="shared" si="7"/>
        <v>0</v>
      </c>
      <c r="M63" s="2">
        <f>'rockfish release'!O62</f>
        <v>61.284898477157412</v>
      </c>
      <c r="N63">
        <f>'rockfish release'!P62</f>
        <v>18619.805243464329</v>
      </c>
      <c r="Q63" s="18">
        <f t="shared" si="42"/>
        <v>0</v>
      </c>
      <c r="R63" s="19">
        <f t="shared" si="43"/>
        <v>0</v>
      </c>
      <c r="S63">
        <f t="shared" si="10"/>
        <v>0</v>
      </c>
      <c r="T63" s="9">
        <f t="shared" si="11"/>
        <v>0</v>
      </c>
      <c r="V63" s="18">
        <f t="shared" si="44"/>
        <v>0</v>
      </c>
      <c r="W63" s="50">
        <f t="shared" si="45"/>
        <v>0</v>
      </c>
      <c r="X63">
        <f t="shared" si="12"/>
        <v>0</v>
      </c>
      <c r="Y63" s="9">
        <f t="shared" si="13"/>
        <v>0</v>
      </c>
    </row>
    <row r="64" spans="1:25" x14ac:dyDescent="0.25">
      <c r="A64" t="str">
        <f>'rockfish release'!A63</f>
        <v>SC</v>
      </c>
      <c r="B64">
        <f>'rockfish release'!B63</f>
        <v>2017</v>
      </c>
      <c r="C64" t="str">
        <f>'rockfish release'!C63</f>
        <v>SKMA</v>
      </c>
      <c r="D64">
        <f>'rockfish release'!D63</f>
        <v>205</v>
      </c>
      <c r="E64">
        <f>'YE release'!E64</f>
        <v>2</v>
      </c>
      <c r="F64" s="13"/>
      <c r="G64" s="21"/>
      <c r="H64" s="18">
        <f t="shared" si="46"/>
        <v>0</v>
      </c>
      <c r="I64" s="69">
        <f t="shared" si="47"/>
        <v>0</v>
      </c>
      <c r="J64">
        <f t="shared" si="6"/>
        <v>0</v>
      </c>
      <c r="K64" s="9">
        <f t="shared" si="7"/>
        <v>0</v>
      </c>
      <c r="M64" s="2">
        <f>'rockfish release'!O63</f>
        <v>222.51456310679612</v>
      </c>
      <c r="N64">
        <f>'rockfish release'!P63</f>
        <v>243050.23506657931</v>
      </c>
      <c r="Q64" s="18">
        <f t="shared" si="42"/>
        <v>0</v>
      </c>
      <c r="R64" s="19">
        <f t="shared" si="43"/>
        <v>0</v>
      </c>
      <c r="S64">
        <f t="shared" si="10"/>
        <v>0</v>
      </c>
      <c r="T64" s="9">
        <f t="shared" si="11"/>
        <v>0</v>
      </c>
      <c r="V64" s="18">
        <f t="shared" si="44"/>
        <v>0</v>
      </c>
      <c r="W64" s="50">
        <f t="shared" si="45"/>
        <v>0</v>
      </c>
      <c r="X64">
        <f t="shared" si="12"/>
        <v>0</v>
      </c>
      <c r="Y64" s="9">
        <f t="shared" si="13"/>
        <v>0</v>
      </c>
    </row>
    <row r="65" spans="1:25" x14ac:dyDescent="0.25">
      <c r="A65" t="str">
        <f>'rockfish release'!A64</f>
        <v>SC</v>
      </c>
      <c r="B65">
        <f>'rockfish release'!B64</f>
        <v>2018</v>
      </c>
      <c r="C65" t="str">
        <f>'rockfish release'!C64</f>
        <v>SKMA</v>
      </c>
      <c r="D65">
        <f>'rockfish release'!D64</f>
        <v>160</v>
      </c>
      <c r="E65">
        <f>'YE release'!E65</f>
        <v>2</v>
      </c>
      <c r="F65" s="13"/>
      <c r="G65" s="21"/>
      <c r="H65" s="18">
        <f t="shared" si="46"/>
        <v>0</v>
      </c>
      <c r="I65" s="69">
        <f t="shared" si="47"/>
        <v>0</v>
      </c>
      <c r="J65">
        <f t="shared" si="6"/>
        <v>0</v>
      </c>
      <c r="K65" s="9">
        <f t="shared" si="7"/>
        <v>0</v>
      </c>
      <c r="M65" s="2">
        <f>'rockfish release'!O64</f>
        <v>38.711340206185554</v>
      </c>
      <c r="N65">
        <f>'rockfish release'!P64</f>
        <v>2859.6263270141162</v>
      </c>
      <c r="Q65" s="18">
        <f t="shared" si="42"/>
        <v>0</v>
      </c>
      <c r="R65" s="19">
        <f t="shared" si="43"/>
        <v>0</v>
      </c>
      <c r="S65">
        <f t="shared" si="10"/>
        <v>0</v>
      </c>
      <c r="T65" s="9">
        <f t="shared" si="11"/>
        <v>0</v>
      </c>
      <c r="V65" s="18">
        <f t="shared" si="44"/>
        <v>0</v>
      </c>
      <c r="W65" s="50">
        <f t="shared" si="45"/>
        <v>0</v>
      </c>
      <c r="X65">
        <f t="shared" si="12"/>
        <v>0</v>
      </c>
      <c r="Y65" s="9">
        <f t="shared" si="13"/>
        <v>0</v>
      </c>
    </row>
    <row r="66" spans="1:25" x14ac:dyDescent="0.25">
      <c r="A66" t="str">
        <f>'rockfish release'!A65</f>
        <v>SC</v>
      </c>
      <c r="B66">
        <f>'rockfish release'!B65</f>
        <v>2019</v>
      </c>
      <c r="C66" t="str">
        <f>'rockfish release'!C65</f>
        <v>SKMA</v>
      </c>
      <c r="D66">
        <f>'rockfish release'!D65</f>
        <v>31</v>
      </c>
      <c r="E66">
        <f>'YE release'!E66</f>
        <v>8</v>
      </c>
      <c r="F66" s="13"/>
      <c r="G66" s="21"/>
      <c r="H66" s="18">
        <f t="shared" ref="H66" si="48">E66*F66</f>
        <v>0</v>
      </c>
      <c r="I66" s="69">
        <f t="shared" ref="I66" si="49">(E66^2)*G66</f>
        <v>0</v>
      </c>
      <c r="K66" s="9"/>
      <c r="M66" s="2">
        <f>'rockfish release'!O65</f>
        <v>13.151030927835052</v>
      </c>
      <c r="N66">
        <f>'rockfish release'!P65</f>
        <v>327.08862919499239</v>
      </c>
      <c r="Q66" s="18">
        <f t="shared" ref="Q66" si="50">M66*O66</f>
        <v>0</v>
      </c>
      <c r="R66" s="19">
        <f t="shared" ref="R66" si="51">(M66^2)*P66+(O66^2)*N66-(P66*N66)</f>
        <v>0</v>
      </c>
      <c r="S66">
        <f t="shared" ref="S66" si="52">SQRT(R66)</f>
        <v>0</v>
      </c>
      <c r="T66" s="9">
        <f t="shared" ref="T66" si="53">(1.96*S66)</f>
        <v>0</v>
      </c>
      <c r="V66" s="18">
        <f t="shared" ref="V66" si="54">Q66+H66</f>
        <v>0</v>
      </c>
      <c r="W66" s="50">
        <f t="shared" ref="W66" si="55">R66+I66</f>
        <v>0</v>
      </c>
      <c r="Y66" s="9"/>
    </row>
    <row r="67" spans="1:25" x14ac:dyDescent="0.25">
      <c r="A67" t="str">
        <f>'rockfish release'!A66</f>
        <v>SC</v>
      </c>
      <c r="B67">
        <f>'rockfish release'!B66</f>
        <v>1999</v>
      </c>
      <c r="C67" t="str">
        <f>'rockfish release'!C66</f>
        <v>CI</v>
      </c>
      <c r="D67">
        <f>'rockfish release'!D66</f>
        <v>621</v>
      </c>
      <c r="E67">
        <f>'YE release'!E67</f>
        <v>98</v>
      </c>
      <c r="F67" s="39"/>
      <c r="G67" s="39"/>
      <c r="H67" s="18">
        <f t="shared" ref="H67:H73" si="56">E67*F67</f>
        <v>0</v>
      </c>
      <c r="I67" s="8">
        <f t="shared" ref="I67:I73" si="57">(E67^2)*G67</f>
        <v>0</v>
      </c>
      <c r="J67">
        <f t="shared" si="6"/>
        <v>0</v>
      </c>
      <c r="K67" s="9">
        <f t="shared" si="7"/>
        <v>0</v>
      </c>
      <c r="M67" s="2">
        <f>'rockfish release'!O66</f>
        <v>1211.5727904993271</v>
      </c>
      <c r="N67">
        <f>'rockfish release'!P66</f>
        <v>419914.10578427842</v>
      </c>
      <c r="O67" s="13"/>
      <c r="P67" s="13"/>
      <c r="Q67" s="18">
        <f t="shared" ref="Q67:Q86" si="58">M67*O67</f>
        <v>0</v>
      </c>
      <c r="R67" s="19">
        <f t="shared" ref="R67:R86" si="59">(M67^2)*P67+(O67^2)*N67-(P67*N67)</f>
        <v>0</v>
      </c>
      <c r="S67">
        <f t="shared" si="10"/>
        <v>0</v>
      </c>
      <c r="T67" s="9">
        <f t="shared" si="11"/>
        <v>0</v>
      </c>
      <c r="V67" s="18">
        <f t="shared" ref="V67:V86" si="60">Q67+H67</f>
        <v>0</v>
      </c>
      <c r="W67" s="50">
        <f t="shared" ref="W67:W86" si="61">R67+I67</f>
        <v>0</v>
      </c>
      <c r="X67">
        <f t="shared" si="12"/>
        <v>0</v>
      </c>
      <c r="Y67" s="9">
        <f t="shared" si="13"/>
        <v>0</v>
      </c>
    </row>
    <row r="68" spans="1:25" x14ac:dyDescent="0.25">
      <c r="A68" t="str">
        <f>'rockfish release'!A67</f>
        <v>SC</v>
      </c>
      <c r="B68">
        <f>'rockfish release'!B67</f>
        <v>2000</v>
      </c>
      <c r="C68" t="str">
        <f>'rockfish release'!C67</f>
        <v>CI</v>
      </c>
      <c r="D68">
        <f>'rockfish release'!D67</f>
        <v>774</v>
      </c>
      <c r="E68">
        <f>'YE release'!E68</f>
        <v>117</v>
      </c>
      <c r="F68" s="39"/>
      <c r="G68" s="39"/>
      <c r="H68" s="18">
        <f t="shared" si="56"/>
        <v>0</v>
      </c>
      <c r="I68" s="8">
        <f t="shared" si="57"/>
        <v>0</v>
      </c>
      <c r="J68">
        <f t="shared" si="6"/>
        <v>0</v>
      </c>
      <c r="K68" s="9">
        <f t="shared" si="7"/>
        <v>0</v>
      </c>
      <c r="M68" s="2">
        <f>'rockfish release'!O67</f>
        <v>1510.0762316368427</v>
      </c>
      <c r="N68">
        <f>'rockfish release'!P67</f>
        <v>652317.73290916253</v>
      </c>
      <c r="O68" s="37"/>
      <c r="P68" s="37"/>
      <c r="Q68" s="18">
        <f t="shared" si="58"/>
        <v>0</v>
      </c>
      <c r="R68" s="19">
        <f t="shared" si="59"/>
        <v>0</v>
      </c>
      <c r="S68">
        <f t="shared" si="10"/>
        <v>0</v>
      </c>
      <c r="T68" s="9">
        <f t="shared" si="11"/>
        <v>0</v>
      </c>
      <c r="V68" s="18">
        <f t="shared" si="60"/>
        <v>0</v>
      </c>
      <c r="W68" s="50">
        <f t="shared" si="61"/>
        <v>0</v>
      </c>
      <c r="X68">
        <f t="shared" si="12"/>
        <v>0</v>
      </c>
      <c r="Y68" s="9">
        <f t="shared" si="13"/>
        <v>0</v>
      </c>
    </row>
    <row r="69" spans="1:25" x14ac:dyDescent="0.25">
      <c r="A69" t="str">
        <f>'rockfish release'!A68</f>
        <v>SC</v>
      </c>
      <c r="B69">
        <f>'rockfish release'!B68</f>
        <v>2001</v>
      </c>
      <c r="C69" t="str">
        <f>'rockfish release'!C68</f>
        <v>CI</v>
      </c>
      <c r="D69">
        <f>'rockfish release'!D68</f>
        <v>730</v>
      </c>
      <c r="E69">
        <f>'YE release'!E69</f>
        <v>107</v>
      </c>
      <c r="F69" s="39"/>
      <c r="G69" s="39"/>
      <c r="H69" s="18">
        <f t="shared" si="56"/>
        <v>0</v>
      </c>
      <c r="I69" s="8">
        <f t="shared" si="57"/>
        <v>0</v>
      </c>
      <c r="J69">
        <f t="shared" ref="J69:J132" si="62">SQRT(I69)</f>
        <v>0</v>
      </c>
      <c r="K69" s="9">
        <f t="shared" ref="K69:K132" si="63">(1.96*J69)</f>
        <v>0</v>
      </c>
      <c r="M69" s="2">
        <f>'rockfish release'!O68</f>
        <v>1424.2321047737664</v>
      </c>
      <c r="N69">
        <f>'rockfish release'!P68</f>
        <v>580260.46756553883</v>
      </c>
      <c r="O69" s="13"/>
      <c r="P69" s="13"/>
      <c r="Q69" s="18">
        <f t="shared" si="58"/>
        <v>0</v>
      </c>
      <c r="R69" s="19">
        <f t="shared" si="59"/>
        <v>0</v>
      </c>
      <c r="S69">
        <f t="shared" ref="S69:S132" si="64">SQRT(R69)</f>
        <v>0</v>
      </c>
      <c r="T69" s="9">
        <f t="shared" ref="T69:T132" si="65">(1.96*S69)</f>
        <v>0</v>
      </c>
      <c r="V69" s="18">
        <f t="shared" si="60"/>
        <v>0</v>
      </c>
      <c r="W69" s="50">
        <f t="shared" si="61"/>
        <v>0</v>
      </c>
      <c r="X69">
        <f t="shared" ref="X69:X132" si="66">SQRT(W69)</f>
        <v>0</v>
      </c>
      <c r="Y69" s="9">
        <f t="shared" ref="Y69:Y132" si="67">(1.96*X69)</f>
        <v>0</v>
      </c>
    </row>
    <row r="70" spans="1:25" x14ac:dyDescent="0.25">
      <c r="A70" t="str">
        <f>'rockfish release'!A69</f>
        <v>SC</v>
      </c>
      <c r="B70">
        <f>'rockfish release'!B69</f>
        <v>2002</v>
      </c>
      <c r="C70" t="str">
        <f>'rockfish release'!C69</f>
        <v>CI</v>
      </c>
      <c r="D70">
        <f>'rockfish release'!D69</f>
        <v>1636</v>
      </c>
      <c r="E70">
        <f>'YE release'!E70</f>
        <v>135</v>
      </c>
      <c r="F70" s="39"/>
      <c r="G70" s="39"/>
      <c r="H70" s="18">
        <f t="shared" si="56"/>
        <v>0</v>
      </c>
      <c r="I70" s="8">
        <f t="shared" si="57"/>
        <v>0</v>
      </c>
      <c r="J70">
        <f t="shared" si="62"/>
        <v>0</v>
      </c>
      <c r="K70" s="9">
        <f t="shared" si="63"/>
        <v>0</v>
      </c>
      <c r="M70" s="2">
        <f>'rockfish release'!O69</f>
        <v>3191.8407169998382</v>
      </c>
      <c r="N70">
        <f>'rockfish release'!P69</f>
        <v>2914364.4593681637</v>
      </c>
      <c r="O70" s="37"/>
      <c r="P70" s="37"/>
      <c r="Q70" s="18">
        <f t="shared" si="58"/>
        <v>0</v>
      </c>
      <c r="R70" s="19">
        <f t="shared" si="59"/>
        <v>0</v>
      </c>
      <c r="S70">
        <f t="shared" si="64"/>
        <v>0</v>
      </c>
      <c r="T70" s="9">
        <f t="shared" si="65"/>
        <v>0</v>
      </c>
      <c r="V70" s="18">
        <f t="shared" si="60"/>
        <v>0</v>
      </c>
      <c r="W70" s="50">
        <f t="shared" si="61"/>
        <v>0</v>
      </c>
      <c r="X70">
        <f t="shared" si="66"/>
        <v>0</v>
      </c>
      <c r="Y70" s="9">
        <f t="shared" si="67"/>
        <v>0</v>
      </c>
    </row>
    <row r="71" spans="1:25" x14ac:dyDescent="0.25">
      <c r="A71" t="str">
        <f>'rockfish release'!A70</f>
        <v>SC</v>
      </c>
      <c r="B71">
        <f>'rockfish release'!B70</f>
        <v>2003</v>
      </c>
      <c r="C71" t="str">
        <f>'rockfish release'!C70</f>
        <v>CI</v>
      </c>
      <c r="D71">
        <f>'rockfish release'!D70</f>
        <v>3266</v>
      </c>
      <c r="E71">
        <f>'YE release'!E71</f>
        <v>337</v>
      </c>
      <c r="F71" s="39"/>
      <c r="G71" s="39"/>
      <c r="H71" s="18">
        <f t="shared" si="56"/>
        <v>0</v>
      </c>
      <c r="I71" s="8">
        <f t="shared" si="57"/>
        <v>0</v>
      </c>
      <c r="J71">
        <f t="shared" si="62"/>
        <v>0</v>
      </c>
      <c r="K71" s="9">
        <f t="shared" si="63"/>
        <v>0</v>
      </c>
      <c r="M71" s="2">
        <f>'rockfish release'!O70</f>
        <v>6371.9754167001647</v>
      </c>
      <c r="N71">
        <f>'rockfish release'!P70</f>
        <v>11614743.524052385</v>
      </c>
      <c r="O71" s="37"/>
      <c r="P71" s="37"/>
      <c r="Q71" s="18">
        <f t="shared" si="58"/>
        <v>0</v>
      </c>
      <c r="R71" s="19">
        <f t="shared" si="59"/>
        <v>0</v>
      </c>
      <c r="S71">
        <f t="shared" si="64"/>
        <v>0</v>
      </c>
      <c r="T71" s="9">
        <f t="shared" si="65"/>
        <v>0</v>
      </c>
      <c r="V71" s="18">
        <f t="shared" si="60"/>
        <v>0</v>
      </c>
      <c r="W71" s="50">
        <f t="shared" si="61"/>
        <v>0</v>
      </c>
      <c r="X71">
        <f t="shared" si="66"/>
        <v>0</v>
      </c>
      <c r="Y71" s="9">
        <f t="shared" si="67"/>
        <v>0</v>
      </c>
    </row>
    <row r="72" spans="1:25" x14ac:dyDescent="0.25">
      <c r="A72" t="str">
        <f>'rockfish release'!A71</f>
        <v>SC</v>
      </c>
      <c r="B72">
        <f>'rockfish release'!B71</f>
        <v>2004</v>
      </c>
      <c r="C72" t="str">
        <f>'rockfish release'!C71</f>
        <v>CI</v>
      </c>
      <c r="D72">
        <f>'rockfish release'!D71</f>
        <v>3521</v>
      </c>
      <c r="E72">
        <f>'YE release'!E72</f>
        <v>140</v>
      </c>
      <c r="F72" s="39"/>
      <c r="G72" s="39"/>
      <c r="H72" s="18">
        <f t="shared" si="56"/>
        <v>0</v>
      </c>
      <c r="I72" s="8">
        <f t="shared" si="57"/>
        <v>0</v>
      </c>
      <c r="J72">
        <f t="shared" si="62"/>
        <v>0</v>
      </c>
      <c r="K72" s="9">
        <f t="shared" si="63"/>
        <v>0</v>
      </c>
      <c r="M72" s="2">
        <f>'rockfish release'!O71</f>
        <v>6869.481151929358</v>
      </c>
      <c r="N72">
        <f>'rockfish release'!P71</f>
        <v>13499239.841013664</v>
      </c>
      <c r="O72" s="37"/>
      <c r="P72" s="37"/>
      <c r="Q72" s="18">
        <f t="shared" si="58"/>
        <v>0</v>
      </c>
      <c r="R72" s="19">
        <f t="shared" si="59"/>
        <v>0</v>
      </c>
      <c r="S72">
        <f t="shared" si="64"/>
        <v>0</v>
      </c>
      <c r="T72" s="9">
        <f t="shared" si="65"/>
        <v>0</v>
      </c>
      <c r="V72" s="18">
        <f t="shared" si="60"/>
        <v>0</v>
      </c>
      <c r="W72" s="50">
        <f t="shared" si="61"/>
        <v>0</v>
      </c>
      <c r="X72">
        <f t="shared" si="66"/>
        <v>0</v>
      </c>
      <c r="Y72" s="9">
        <f t="shared" si="67"/>
        <v>0</v>
      </c>
    </row>
    <row r="73" spans="1:25" x14ac:dyDescent="0.25">
      <c r="A73" t="str">
        <f>'rockfish release'!A72</f>
        <v>SC</v>
      </c>
      <c r="B73">
        <f>'rockfish release'!B72</f>
        <v>2005</v>
      </c>
      <c r="C73" t="str">
        <f>'rockfish release'!C72</f>
        <v>CI</v>
      </c>
      <c r="D73">
        <f>'rockfish release'!D72</f>
        <v>2204</v>
      </c>
      <c r="E73">
        <f>'YE release'!E73</f>
        <v>103</v>
      </c>
      <c r="F73" s="39"/>
      <c r="G73" s="39"/>
      <c r="H73" s="18">
        <f t="shared" si="56"/>
        <v>0</v>
      </c>
      <c r="I73" s="8">
        <f t="shared" si="57"/>
        <v>0</v>
      </c>
      <c r="J73">
        <f t="shared" si="62"/>
        <v>0</v>
      </c>
      <c r="K73" s="9">
        <f t="shared" si="63"/>
        <v>0</v>
      </c>
      <c r="M73" s="2">
        <f>'rockfish release'!O72</f>
        <v>4300.0103546868231</v>
      </c>
      <c r="N73">
        <f>'rockfish release'!P72</f>
        <v>5289327.3248523967</v>
      </c>
      <c r="O73" s="37"/>
      <c r="P73" s="37"/>
      <c r="Q73" s="18">
        <f t="shared" si="58"/>
        <v>0</v>
      </c>
      <c r="R73" s="19">
        <f t="shared" si="59"/>
        <v>0</v>
      </c>
      <c r="S73">
        <f t="shared" si="64"/>
        <v>0</v>
      </c>
      <c r="T73" s="9">
        <f t="shared" si="65"/>
        <v>0</v>
      </c>
      <c r="V73" s="18">
        <f t="shared" si="60"/>
        <v>0</v>
      </c>
      <c r="W73" s="50">
        <f t="shared" si="61"/>
        <v>0</v>
      </c>
      <c r="X73">
        <f t="shared" si="66"/>
        <v>0</v>
      </c>
      <c r="Y73" s="9">
        <f t="shared" si="67"/>
        <v>0</v>
      </c>
    </row>
    <row r="74" spans="1:25" x14ac:dyDescent="0.25">
      <c r="A74" t="str">
        <f>'rockfish release'!A73</f>
        <v>SC</v>
      </c>
      <c r="B74">
        <f>'rockfish release'!B73</f>
        <v>2006</v>
      </c>
      <c r="C74" t="str">
        <f>'rockfish release'!C73</f>
        <v>CI</v>
      </c>
      <c r="D74">
        <f>'rockfish release'!D73</f>
        <v>1504</v>
      </c>
      <c r="E74">
        <f>'YE release'!E74</f>
        <v>105</v>
      </c>
      <c r="F74" s="39"/>
      <c r="G74" s="40"/>
      <c r="H74" s="18">
        <f t="shared" ref="H74:H86" si="68">E74*F74</f>
        <v>0</v>
      </c>
      <c r="I74" s="8">
        <f t="shared" ref="I74:I86" si="69">(E74^2)*G74</f>
        <v>0</v>
      </c>
      <c r="J74">
        <f t="shared" si="62"/>
        <v>0</v>
      </c>
      <c r="K74" s="9">
        <f t="shared" si="63"/>
        <v>0</v>
      </c>
      <c r="M74" s="2">
        <f>'rockfish release'!O73</f>
        <v>2934.3083364106087</v>
      </c>
      <c r="N74">
        <f>'rockfish release'!P73</f>
        <v>2463048.3426547754</v>
      </c>
      <c r="O74" s="37"/>
      <c r="P74" s="37"/>
      <c r="Q74" s="18">
        <f t="shared" si="58"/>
        <v>0</v>
      </c>
      <c r="R74" s="19">
        <f t="shared" si="59"/>
        <v>0</v>
      </c>
      <c r="S74">
        <f t="shared" si="64"/>
        <v>0</v>
      </c>
      <c r="T74" s="9">
        <f t="shared" si="65"/>
        <v>0</v>
      </c>
      <c r="V74" s="18">
        <f t="shared" si="60"/>
        <v>0</v>
      </c>
      <c r="W74" s="50">
        <f t="shared" si="61"/>
        <v>0</v>
      </c>
      <c r="X74">
        <f t="shared" si="66"/>
        <v>0</v>
      </c>
      <c r="Y74" s="9">
        <f t="shared" si="67"/>
        <v>0</v>
      </c>
    </row>
    <row r="75" spans="1:25" x14ac:dyDescent="0.25">
      <c r="A75" t="str">
        <f>'rockfish release'!A74</f>
        <v>SC</v>
      </c>
      <c r="B75">
        <f>'rockfish release'!B74</f>
        <v>2007</v>
      </c>
      <c r="C75" t="str">
        <f>'rockfish release'!C74</f>
        <v>CI</v>
      </c>
      <c r="D75">
        <f>'rockfish release'!D74</f>
        <v>1262</v>
      </c>
      <c r="E75">
        <f>'YE release'!E75</f>
        <v>36</v>
      </c>
      <c r="F75" s="39"/>
      <c r="G75" s="40"/>
      <c r="H75" s="18">
        <f t="shared" si="68"/>
        <v>0</v>
      </c>
      <c r="I75" s="8">
        <f t="shared" si="69"/>
        <v>0</v>
      </c>
      <c r="J75">
        <f t="shared" si="62"/>
        <v>0</v>
      </c>
      <c r="K75" s="9">
        <f t="shared" si="63"/>
        <v>0</v>
      </c>
      <c r="M75" s="2">
        <f>'rockfish release'!O74</f>
        <v>2462.1656386636892</v>
      </c>
      <c r="N75">
        <f>'rockfish release'!P74</f>
        <v>1734187.1872873898</v>
      </c>
      <c r="O75" s="37"/>
      <c r="P75" s="37"/>
      <c r="Q75" s="18">
        <f t="shared" si="58"/>
        <v>0</v>
      </c>
      <c r="R75" s="19">
        <f t="shared" si="59"/>
        <v>0</v>
      </c>
      <c r="S75">
        <f t="shared" si="64"/>
        <v>0</v>
      </c>
      <c r="T75" s="9">
        <f t="shared" si="65"/>
        <v>0</v>
      </c>
      <c r="V75" s="18">
        <f t="shared" si="60"/>
        <v>0</v>
      </c>
      <c r="W75" s="50">
        <f t="shared" si="61"/>
        <v>0</v>
      </c>
      <c r="X75">
        <f t="shared" si="66"/>
        <v>0</v>
      </c>
      <c r="Y75" s="9">
        <f t="shared" si="67"/>
        <v>0</v>
      </c>
    </row>
    <row r="76" spans="1:25" x14ac:dyDescent="0.25">
      <c r="A76" t="str">
        <f>'rockfish release'!A75</f>
        <v>SC</v>
      </c>
      <c r="B76">
        <f>'rockfish release'!B75</f>
        <v>2008</v>
      </c>
      <c r="C76" t="str">
        <f>'rockfish release'!C75</f>
        <v>CI</v>
      </c>
      <c r="D76">
        <f>'rockfish release'!D75</f>
        <v>737</v>
      </c>
      <c r="E76">
        <f>'YE release'!E76</f>
        <v>48</v>
      </c>
      <c r="F76" s="39"/>
      <c r="G76" s="40"/>
      <c r="H76" s="18">
        <f t="shared" si="68"/>
        <v>0</v>
      </c>
      <c r="I76" s="8">
        <f t="shared" si="69"/>
        <v>0</v>
      </c>
      <c r="J76">
        <f t="shared" si="62"/>
        <v>0</v>
      </c>
      <c r="K76" s="9">
        <f t="shared" si="63"/>
        <v>0</v>
      </c>
      <c r="M76" s="2">
        <f>'rockfish release'!O75</f>
        <v>1437.8891249565286</v>
      </c>
      <c r="N76">
        <f>'rockfish release'!P75</f>
        <v>591442.10528636922</v>
      </c>
      <c r="O76" s="37"/>
      <c r="P76" s="37"/>
      <c r="Q76" s="18">
        <f t="shared" si="58"/>
        <v>0</v>
      </c>
      <c r="R76" s="19">
        <f t="shared" si="59"/>
        <v>0</v>
      </c>
      <c r="S76">
        <f t="shared" si="64"/>
        <v>0</v>
      </c>
      <c r="T76" s="9">
        <f t="shared" si="65"/>
        <v>0</v>
      </c>
      <c r="V76" s="18">
        <f t="shared" si="60"/>
        <v>0</v>
      </c>
      <c r="W76" s="50">
        <f t="shared" si="61"/>
        <v>0</v>
      </c>
      <c r="X76">
        <f t="shared" si="66"/>
        <v>0</v>
      </c>
      <c r="Y76" s="9">
        <f t="shared" si="67"/>
        <v>0</v>
      </c>
    </row>
    <row r="77" spans="1:25" x14ac:dyDescent="0.25">
      <c r="A77" t="str">
        <f>'rockfish release'!A76</f>
        <v>SC</v>
      </c>
      <c r="B77">
        <f>'rockfish release'!B76</f>
        <v>2009</v>
      </c>
      <c r="C77" t="str">
        <f>'rockfish release'!C76</f>
        <v>CI</v>
      </c>
      <c r="D77">
        <f>'rockfish release'!D76</f>
        <v>605</v>
      </c>
      <c r="E77">
        <f>'YE release'!E77</f>
        <v>67</v>
      </c>
      <c r="F77" s="39"/>
      <c r="G77" s="40"/>
      <c r="H77" s="18">
        <f t="shared" si="68"/>
        <v>0</v>
      </c>
      <c r="I77" s="8">
        <f t="shared" si="69"/>
        <v>0</v>
      </c>
      <c r="J77">
        <f t="shared" si="62"/>
        <v>0</v>
      </c>
      <c r="K77" s="9">
        <f t="shared" si="63"/>
        <v>0</v>
      </c>
      <c r="M77" s="2">
        <f>'rockfish release'!O76</f>
        <v>1180.3567443672994</v>
      </c>
      <c r="N77">
        <f>'rockfish release'!P76</f>
        <v>398554.77132797218</v>
      </c>
      <c r="O77" s="13"/>
      <c r="P77" s="13"/>
      <c r="Q77" s="18">
        <f t="shared" si="58"/>
        <v>0</v>
      </c>
      <c r="R77" s="19">
        <f t="shared" si="59"/>
        <v>0</v>
      </c>
      <c r="S77">
        <f t="shared" si="64"/>
        <v>0</v>
      </c>
      <c r="T77" s="9">
        <f t="shared" si="65"/>
        <v>0</v>
      </c>
      <c r="V77" s="18">
        <f t="shared" si="60"/>
        <v>0</v>
      </c>
      <c r="W77" s="50">
        <f t="shared" si="61"/>
        <v>0</v>
      </c>
      <c r="X77">
        <f t="shared" si="66"/>
        <v>0</v>
      </c>
      <c r="Y77" s="9">
        <f t="shared" si="67"/>
        <v>0</v>
      </c>
    </row>
    <row r="78" spans="1:25" x14ac:dyDescent="0.25">
      <c r="A78" t="str">
        <f>'rockfish release'!A77</f>
        <v>SC</v>
      </c>
      <c r="B78">
        <f>'rockfish release'!B77</f>
        <v>2010</v>
      </c>
      <c r="C78" t="str">
        <f>'rockfish release'!C77</f>
        <v>CI</v>
      </c>
      <c r="D78">
        <f>'rockfish release'!D77</f>
        <v>690</v>
      </c>
      <c r="E78">
        <f>'YE release'!E78</f>
        <v>144</v>
      </c>
      <c r="F78" s="13"/>
      <c r="G78" s="13"/>
      <c r="H78" s="18">
        <f t="shared" si="68"/>
        <v>0</v>
      </c>
      <c r="I78" s="8">
        <f t="shared" si="69"/>
        <v>0</v>
      </c>
      <c r="J78">
        <f t="shared" si="62"/>
        <v>0</v>
      </c>
      <c r="K78" s="9">
        <f t="shared" si="63"/>
        <v>0</v>
      </c>
      <c r="M78" s="2">
        <f>'rockfish release'!O77</f>
        <v>1346.1919894436969</v>
      </c>
      <c r="N78">
        <f>'rockfish release'!P77</f>
        <v>518412.47627688694</v>
      </c>
      <c r="O78" s="13"/>
      <c r="P78" s="13"/>
      <c r="Q78" s="18">
        <f t="shared" si="58"/>
        <v>0</v>
      </c>
      <c r="R78" s="19">
        <f t="shared" si="59"/>
        <v>0</v>
      </c>
      <c r="S78">
        <f t="shared" si="64"/>
        <v>0</v>
      </c>
      <c r="T78" s="9">
        <f t="shared" si="65"/>
        <v>0</v>
      </c>
      <c r="V78" s="18">
        <f t="shared" si="60"/>
        <v>0</v>
      </c>
      <c r="W78" s="50">
        <f t="shared" si="61"/>
        <v>0</v>
      </c>
      <c r="X78">
        <f t="shared" si="66"/>
        <v>0</v>
      </c>
      <c r="Y78" s="9">
        <f t="shared" si="67"/>
        <v>0</v>
      </c>
    </row>
    <row r="79" spans="1:25" x14ac:dyDescent="0.25">
      <c r="A79" t="str">
        <f>'rockfish release'!A78</f>
        <v>SC</v>
      </c>
      <c r="B79">
        <f>'rockfish release'!B78</f>
        <v>2011</v>
      </c>
      <c r="C79" t="str">
        <f>'rockfish release'!C78</f>
        <v>CI</v>
      </c>
      <c r="D79">
        <f>'rockfish release'!D78</f>
        <v>862</v>
      </c>
      <c r="E79">
        <f>'YE release'!E79</f>
        <v>222</v>
      </c>
      <c r="F79" s="13"/>
      <c r="G79" s="13"/>
      <c r="H79" s="18">
        <f t="shared" si="68"/>
        <v>0</v>
      </c>
      <c r="I79" s="8">
        <f t="shared" si="69"/>
        <v>0</v>
      </c>
      <c r="J79">
        <f t="shared" si="62"/>
        <v>0</v>
      </c>
      <c r="K79" s="9">
        <f t="shared" si="63"/>
        <v>0</v>
      </c>
      <c r="M79" s="2">
        <f>'rockfish release'!O78</f>
        <v>3933.1255813953494</v>
      </c>
      <c r="N79">
        <f>'rockfish release'!P78</f>
        <v>11556848.970422491</v>
      </c>
      <c r="O79" s="13"/>
      <c r="P79" s="13"/>
      <c r="Q79" s="18">
        <f t="shared" si="58"/>
        <v>0</v>
      </c>
      <c r="R79" s="19">
        <f t="shared" si="59"/>
        <v>0</v>
      </c>
      <c r="S79">
        <f t="shared" si="64"/>
        <v>0</v>
      </c>
      <c r="T79" s="9">
        <f t="shared" si="65"/>
        <v>0</v>
      </c>
      <c r="V79" s="18">
        <f t="shared" si="60"/>
        <v>0</v>
      </c>
      <c r="W79" s="50">
        <f t="shared" si="61"/>
        <v>0</v>
      </c>
      <c r="X79">
        <f t="shared" si="66"/>
        <v>0</v>
      </c>
      <c r="Y79" s="9">
        <f t="shared" si="67"/>
        <v>0</v>
      </c>
    </row>
    <row r="80" spans="1:25" x14ac:dyDescent="0.25">
      <c r="A80" t="str">
        <f>'rockfish release'!A79</f>
        <v>SC</v>
      </c>
      <c r="B80">
        <f>'rockfish release'!B79</f>
        <v>2012</v>
      </c>
      <c r="C80" t="str">
        <f>'rockfish release'!C79</f>
        <v>CI</v>
      </c>
      <c r="D80">
        <f>'rockfish release'!D79</f>
        <v>344</v>
      </c>
      <c r="E80">
        <f>'YE release'!E80</f>
        <v>46</v>
      </c>
      <c r="F80" s="13"/>
      <c r="G80" s="13"/>
      <c r="H80" s="18">
        <f t="shared" si="68"/>
        <v>0</v>
      </c>
      <c r="I80" s="8">
        <f t="shared" si="69"/>
        <v>0</v>
      </c>
      <c r="J80">
        <f t="shared" si="62"/>
        <v>0</v>
      </c>
      <c r="K80" s="9">
        <f t="shared" si="63"/>
        <v>0</v>
      </c>
      <c r="M80" s="2">
        <f>'rockfish release'!O79</f>
        <v>547.43630769230765</v>
      </c>
      <c r="N80">
        <f>'rockfish release'!P79</f>
        <v>207052.59868229774</v>
      </c>
      <c r="O80" s="13"/>
      <c r="P80" s="13"/>
      <c r="Q80" s="18">
        <f t="shared" si="58"/>
        <v>0</v>
      </c>
      <c r="R80" s="19">
        <f t="shared" si="59"/>
        <v>0</v>
      </c>
      <c r="S80">
        <f t="shared" si="64"/>
        <v>0</v>
      </c>
      <c r="T80" s="9">
        <f t="shared" si="65"/>
        <v>0</v>
      </c>
      <c r="V80" s="18">
        <f t="shared" si="60"/>
        <v>0</v>
      </c>
      <c r="W80" s="50">
        <f t="shared" si="61"/>
        <v>0</v>
      </c>
      <c r="X80">
        <f t="shared" si="66"/>
        <v>0</v>
      </c>
      <c r="Y80" s="9">
        <f t="shared" si="67"/>
        <v>0</v>
      </c>
    </row>
    <row r="81" spans="1:25" x14ac:dyDescent="0.25">
      <c r="A81" t="str">
        <f>'rockfish release'!A80</f>
        <v>SC</v>
      </c>
      <c r="B81">
        <f>'rockfish release'!B80</f>
        <v>2013</v>
      </c>
      <c r="C81" t="str">
        <f>'rockfish release'!C80</f>
        <v>CI</v>
      </c>
      <c r="D81">
        <f>'rockfish release'!D80</f>
        <v>564</v>
      </c>
      <c r="E81">
        <f>'YE release'!E81</f>
        <v>104</v>
      </c>
      <c r="F81" s="13"/>
      <c r="G81" s="13"/>
      <c r="H81" s="18">
        <f t="shared" si="68"/>
        <v>0</v>
      </c>
      <c r="I81" s="8">
        <f t="shared" si="69"/>
        <v>0</v>
      </c>
      <c r="J81">
        <f t="shared" si="62"/>
        <v>0</v>
      </c>
      <c r="K81" s="9">
        <f t="shared" si="63"/>
        <v>0</v>
      </c>
      <c r="M81" s="2">
        <f>'rockfish release'!O80</f>
        <v>834.85890200102631</v>
      </c>
      <c r="N81">
        <f>'rockfish release'!P80</f>
        <v>376691.77400375862</v>
      </c>
      <c r="O81" s="13"/>
      <c r="P81" s="13"/>
      <c r="Q81" s="18">
        <f t="shared" si="58"/>
        <v>0</v>
      </c>
      <c r="R81" s="19">
        <f t="shared" si="59"/>
        <v>0</v>
      </c>
      <c r="S81">
        <f t="shared" si="64"/>
        <v>0</v>
      </c>
      <c r="T81" s="9">
        <f t="shared" si="65"/>
        <v>0</v>
      </c>
      <c r="V81" s="18">
        <f t="shared" si="60"/>
        <v>0</v>
      </c>
      <c r="W81" s="50">
        <f t="shared" si="61"/>
        <v>0</v>
      </c>
      <c r="X81">
        <f t="shared" si="66"/>
        <v>0</v>
      </c>
      <c r="Y81" s="9">
        <f t="shared" si="67"/>
        <v>0</v>
      </c>
    </row>
    <row r="82" spans="1:25" x14ac:dyDescent="0.25">
      <c r="A82" t="str">
        <f>'rockfish release'!A81</f>
        <v>SC</v>
      </c>
      <c r="B82">
        <f>'rockfish release'!B81</f>
        <v>2014</v>
      </c>
      <c r="C82" t="str">
        <f>'rockfish release'!C81</f>
        <v>CI</v>
      </c>
      <c r="D82">
        <f>'rockfish release'!D81</f>
        <v>351</v>
      </c>
      <c r="E82">
        <f>'YE release'!E82</f>
        <v>64</v>
      </c>
      <c r="F82" s="13"/>
      <c r="G82" s="13"/>
      <c r="H82" s="18">
        <f t="shared" si="68"/>
        <v>0</v>
      </c>
      <c r="I82" s="8">
        <f t="shared" si="69"/>
        <v>0</v>
      </c>
      <c r="J82">
        <f t="shared" si="62"/>
        <v>0</v>
      </c>
      <c r="K82" s="9">
        <f t="shared" si="63"/>
        <v>0</v>
      </c>
      <c r="M82" s="2">
        <f>'rockfish release'!O81</f>
        <v>720.52342487883675</v>
      </c>
      <c r="N82">
        <f>'rockfish release'!P81</f>
        <v>414487.87274656334</v>
      </c>
      <c r="O82" s="13"/>
      <c r="P82" s="13"/>
      <c r="Q82" s="18">
        <f t="shared" si="58"/>
        <v>0</v>
      </c>
      <c r="R82" s="19">
        <f t="shared" si="59"/>
        <v>0</v>
      </c>
      <c r="S82">
        <f t="shared" si="64"/>
        <v>0</v>
      </c>
      <c r="T82" s="9">
        <f t="shared" si="65"/>
        <v>0</v>
      </c>
      <c r="V82" s="18">
        <f t="shared" si="60"/>
        <v>0</v>
      </c>
      <c r="W82" s="50">
        <f t="shared" si="61"/>
        <v>0</v>
      </c>
      <c r="X82">
        <f t="shared" si="66"/>
        <v>0</v>
      </c>
      <c r="Y82" s="9">
        <f t="shared" si="67"/>
        <v>0</v>
      </c>
    </row>
    <row r="83" spans="1:25" x14ac:dyDescent="0.25">
      <c r="A83" t="str">
        <f>'rockfish release'!A82</f>
        <v>SC</v>
      </c>
      <c r="B83">
        <f>'rockfish release'!B82</f>
        <v>2015</v>
      </c>
      <c r="C83" t="str">
        <f>'rockfish release'!C82</f>
        <v>CI</v>
      </c>
      <c r="D83">
        <f>'rockfish release'!D82</f>
        <v>609</v>
      </c>
      <c r="E83">
        <f>'YE release'!E83</f>
        <v>123</v>
      </c>
      <c r="F83" s="13"/>
      <c r="G83" s="13"/>
      <c r="H83" s="18">
        <f t="shared" si="68"/>
        <v>0</v>
      </c>
      <c r="I83" s="8">
        <f t="shared" si="69"/>
        <v>0</v>
      </c>
      <c r="J83">
        <f t="shared" si="62"/>
        <v>0</v>
      </c>
      <c r="K83" s="9">
        <f t="shared" si="63"/>
        <v>0</v>
      </c>
      <c r="M83" s="2">
        <f>'rockfish release'!O82</f>
        <v>1152.6606776180697</v>
      </c>
      <c r="N83">
        <f>'rockfish release'!P82</f>
        <v>990408.27553210699</v>
      </c>
      <c r="O83" s="13"/>
      <c r="P83" s="13"/>
      <c r="Q83" s="18">
        <f t="shared" si="58"/>
        <v>0</v>
      </c>
      <c r="R83" s="19">
        <f t="shared" si="59"/>
        <v>0</v>
      </c>
      <c r="S83">
        <f t="shared" si="64"/>
        <v>0</v>
      </c>
      <c r="T83" s="9">
        <f t="shared" si="65"/>
        <v>0</v>
      </c>
      <c r="V83" s="18">
        <f t="shared" si="60"/>
        <v>0</v>
      </c>
      <c r="W83" s="50">
        <f t="shared" si="61"/>
        <v>0</v>
      </c>
      <c r="X83">
        <f t="shared" si="66"/>
        <v>0</v>
      </c>
      <c r="Y83" s="9">
        <f t="shared" si="67"/>
        <v>0</v>
      </c>
    </row>
    <row r="84" spans="1:25" x14ac:dyDescent="0.25">
      <c r="A84" t="str">
        <f>'rockfish release'!A83</f>
        <v>SC</v>
      </c>
      <c r="B84">
        <f>'rockfish release'!B83</f>
        <v>2016</v>
      </c>
      <c r="C84" t="str">
        <f>'rockfish release'!C83</f>
        <v>CI</v>
      </c>
      <c r="D84">
        <f>'rockfish release'!D83</f>
        <v>441</v>
      </c>
      <c r="E84">
        <f>'YE release'!E84</f>
        <v>86</v>
      </c>
      <c r="F84" s="13"/>
      <c r="G84" s="13"/>
      <c r="H84" s="18">
        <f t="shared" si="68"/>
        <v>0</v>
      </c>
      <c r="I84" s="8">
        <f t="shared" si="69"/>
        <v>0</v>
      </c>
      <c r="J84">
        <f t="shared" si="62"/>
        <v>0</v>
      </c>
      <c r="K84" s="9">
        <f t="shared" si="63"/>
        <v>0</v>
      </c>
      <c r="M84" s="2">
        <f>'rockfish release'!O83</f>
        <v>588.20060043668127</v>
      </c>
      <c r="N84">
        <f>'rockfish release'!P83</f>
        <v>143523.43263146057</v>
      </c>
      <c r="O84" s="13"/>
      <c r="P84" s="13"/>
      <c r="Q84" s="18">
        <f t="shared" si="58"/>
        <v>0</v>
      </c>
      <c r="R84" s="19">
        <f t="shared" si="59"/>
        <v>0</v>
      </c>
      <c r="S84">
        <f t="shared" si="64"/>
        <v>0</v>
      </c>
      <c r="T84" s="9">
        <f t="shared" si="65"/>
        <v>0</v>
      </c>
      <c r="V84" s="18">
        <f t="shared" si="60"/>
        <v>0</v>
      </c>
      <c r="W84" s="50">
        <f t="shared" si="61"/>
        <v>0</v>
      </c>
      <c r="X84">
        <f t="shared" si="66"/>
        <v>0</v>
      </c>
      <c r="Y84" s="9">
        <f t="shared" si="67"/>
        <v>0</v>
      </c>
    </row>
    <row r="85" spans="1:25" x14ac:dyDescent="0.25">
      <c r="A85" t="str">
        <f>'rockfish release'!A84</f>
        <v>SC</v>
      </c>
      <c r="B85">
        <f>'rockfish release'!B84</f>
        <v>2017</v>
      </c>
      <c r="C85" t="str">
        <f>'rockfish release'!C84</f>
        <v>CI</v>
      </c>
      <c r="D85">
        <f>'rockfish release'!D84</f>
        <v>256</v>
      </c>
      <c r="E85">
        <f>'YE release'!E85</f>
        <v>28</v>
      </c>
      <c r="F85" s="13"/>
      <c r="G85" s="13"/>
      <c r="H85" s="18">
        <f t="shared" si="68"/>
        <v>0</v>
      </c>
      <c r="I85" s="8">
        <f t="shared" si="69"/>
        <v>0</v>
      </c>
      <c r="J85">
        <f t="shared" si="62"/>
        <v>0</v>
      </c>
      <c r="K85" s="9">
        <f t="shared" si="63"/>
        <v>0</v>
      </c>
      <c r="M85" s="2">
        <f>'rockfish release'!O84</f>
        <v>415.61685144124169</v>
      </c>
      <c r="N85">
        <f>'rockfish release'!P84</f>
        <v>116443.01477531147</v>
      </c>
      <c r="O85" s="13"/>
      <c r="P85" s="13"/>
      <c r="Q85" s="18">
        <f t="shared" si="58"/>
        <v>0</v>
      </c>
      <c r="R85" s="19">
        <f t="shared" si="59"/>
        <v>0</v>
      </c>
      <c r="S85">
        <f t="shared" si="64"/>
        <v>0</v>
      </c>
      <c r="T85" s="9">
        <f t="shared" si="65"/>
        <v>0</v>
      </c>
      <c r="V85" s="18">
        <f t="shared" si="60"/>
        <v>0</v>
      </c>
      <c r="W85" s="50">
        <f t="shared" si="61"/>
        <v>0</v>
      </c>
      <c r="X85">
        <f t="shared" si="66"/>
        <v>0</v>
      </c>
      <c r="Y85" s="9">
        <f t="shared" si="67"/>
        <v>0</v>
      </c>
    </row>
    <row r="86" spans="1:25" x14ac:dyDescent="0.25">
      <c r="A86" t="str">
        <f>'rockfish release'!A85</f>
        <v>SC</v>
      </c>
      <c r="B86">
        <f>'rockfish release'!B85</f>
        <v>2018</v>
      </c>
      <c r="C86" t="str">
        <f>'rockfish release'!C85</f>
        <v>CI</v>
      </c>
      <c r="D86">
        <f>'rockfish release'!D85</f>
        <v>378</v>
      </c>
      <c r="E86">
        <f>'YE release'!E86</f>
        <v>36</v>
      </c>
      <c r="F86" s="13"/>
      <c r="G86" s="13"/>
      <c r="H86" s="18">
        <f t="shared" si="68"/>
        <v>0</v>
      </c>
      <c r="I86" s="8">
        <f t="shared" si="69"/>
        <v>0</v>
      </c>
      <c r="J86">
        <f t="shared" si="62"/>
        <v>0</v>
      </c>
      <c r="K86" s="9">
        <f t="shared" si="63"/>
        <v>0</v>
      </c>
      <c r="M86" s="2">
        <f>'rockfish release'!O85</f>
        <v>1080.4914054600606</v>
      </c>
      <c r="N86">
        <f>'rockfish release'!P85</f>
        <v>1139629.6871772241</v>
      </c>
      <c r="O86" s="13"/>
      <c r="P86" s="13"/>
      <c r="Q86" s="18">
        <f t="shared" si="58"/>
        <v>0</v>
      </c>
      <c r="R86" s="19">
        <f t="shared" si="59"/>
        <v>0</v>
      </c>
      <c r="S86">
        <f t="shared" si="64"/>
        <v>0</v>
      </c>
      <c r="T86" s="9">
        <f t="shared" si="65"/>
        <v>0</v>
      </c>
      <c r="V86" s="18">
        <f t="shared" si="60"/>
        <v>0</v>
      </c>
      <c r="W86" s="50">
        <f t="shared" si="61"/>
        <v>0</v>
      </c>
      <c r="X86">
        <f t="shared" si="66"/>
        <v>0</v>
      </c>
      <c r="Y86" s="9">
        <f t="shared" si="67"/>
        <v>0</v>
      </c>
    </row>
    <row r="87" spans="1:25" x14ac:dyDescent="0.25">
      <c r="A87" t="str">
        <f>'rockfish release'!A86</f>
        <v>SC</v>
      </c>
      <c r="B87">
        <f>'rockfish release'!B86</f>
        <v>2019</v>
      </c>
      <c r="C87" t="str">
        <f>'rockfish release'!C86</f>
        <v>CI</v>
      </c>
      <c r="D87">
        <f>'rockfish release'!D86</f>
        <v>348</v>
      </c>
      <c r="E87">
        <f>'YE release'!E87</f>
        <v>42</v>
      </c>
      <c r="F87" s="13"/>
      <c r="G87" s="13"/>
      <c r="H87" s="18">
        <f t="shared" ref="H87" si="70">E87*F87</f>
        <v>0</v>
      </c>
      <c r="I87" s="8">
        <f t="shared" ref="I87" si="71">(E87^2)*G87</f>
        <v>0</v>
      </c>
      <c r="K87" s="9"/>
      <c r="M87" s="2">
        <f>'rockfish release'!O86</f>
        <v>547.29113924050637</v>
      </c>
      <c r="N87">
        <f>'rockfish release'!P86</f>
        <v>271302.84405913076</v>
      </c>
      <c r="O87" s="13"/>
      <c r="P87" s="13"/>
      <c r="Q87" s="18">
        <f t="shared" ref="Q87" si="72">M87*O87</f>
        <v>0</v>
      </c>
      <c r="R87" s="19">
        <f t="shared" ref="R87" si="73">(M87^2)*P87+(O87^2)*N87-(P87*N87)</f>
        <v>0</v>
      </c>
      <c r="S87">
        <f t="shared" ref="S87" si="74">SQRT(R87)</f>
        <v>0</v>
      </c>
      <c r="T87" s="9">
        <f t="shared" ref="T87" si="75">(1.96*S87)</f>
        <v>0</v>
      </c>
      <c r="V87" s="18">
        <f t="shared" ref="V87" si="76">Q87+H87</f>
        <v>0</v>
      </c>
      <c r="W87" s="50">
        <f t="shared" ref="W87" si="77">R87+I87</f>
        <v>0</v>
      </c>
      <c r="Y87" s="9"/>
    </row>
    <row r="88" spans="1:25" x14ac:dyDescent="0.25">
      <c r="A88" t="str">
        <f>'rockfish release'!A87</f>
        <v>SC</v>
      </c>
      <c r="B88">
        <f>'rockfish release'!B87</f>
        <v>1999</v>
      </c>
      <c r="C88" t="str">
        <f>'rockfish release'!C87</f>
        <v>EASTSIDE</v>
      </c>
      <c r="D88">
        <f>'rockfish release'!D87</f>
        <v>434</v>
      </c>
      <c r="E88">
        <f>'YE release'!E88</f>
        <v>133</v>
      </c>
      <c r="F88" s="39"/>
      <c r="G88" s="39"/>
      <c r="H88" s="18">
        <f t="shared" ref="H88:H94" si="78">E88*F88</f>
        <v>0</v>
      </c>
      <c r="I88" s="8">
        <f t="shared" ref="I88:I94" si="79">(E88^2)*G88</f>
        <v>0</v>
      </c>
      <c r="J88">
        <f t="shared" si="62"/>
        <v>0</v>
      </c>
      <c r="K88" s="9">
        <f t="shared" si="63"/>
        <v>0</v>
      </c>
      <c r="M88" s="2">
        <f>'rockfish release'!O87</f>
        <v>162.859496047015</v>
      </c>
      <c r="N88">
        <f>'rockfish release'!P87</f>
        <v>70201.723372615947</v>
      </c>
      <c r="O88" s="13"/>
      <c r="P88" s="13"/>
      <c r="Q88" s="18">
        <f t="shared" ref="Q88:Q107" si="80">M88*O88</f>
        <v>0</v>
      </c>
      <c r="R88" s="19">
        <f t="shared" ref="R88:R107" si="81">(M88^2)*P88+(O88^2)*N88-(P88*N88)</f>
        <v>0</v>
      </c>
      <c r="S88">
        <f t="shared" si="64"/>
        <v>0</v>
      </c>
      <c r="T88" s="9">
        <f t="shared" si="65"/>
        <v>0</v>
      </c>
      <c r="V88" s="18">
        <f t="shared" ref="V88:V107" si="82">Q88+H88</f>
        <v>0</v>
      </c>
      <c r="W88" s="50">
        <f t="shared" ref="W88:W107" si="83">I88</f>
        <v>0</v>
      </c>
      <c r="X88">
        <f t="shared" si="66"/>
        <v>0</v>
      </c>
      <c r="Y88" s="9">
        <f t="shared" si="67"/>
        <v>0</v>
      </c>
    </row>
    <row r="89" spans="1:25" x14ac:dyDescent="0.25">
      <c r="A89" t="str">
        <f>'rockfish release'!A88</f>
        <v>SC</v>
      </c>
      <c r="B89">
        <f>'rockfish release'!B88</f>
        <v>2000</v>
      </c>
      <c r="C89" t="str">
        <f>'rockfish release'!C88</f>
        <v>EASTSIDE</v>
      </c>
      <c r="D89">
        <f>'rockfish release'!D88</f>
        <v>1194</v>
      </c>
      <c r="E89">
        <f>'YE release'!E89</f>
        <v>159</v>
      </c>
      <c r="F89" s="39"/>
      <c r="G89" s="39"/>
      <c r="H89" s="18">
        <f t="shared" si="78"/>
        <v>0</v>
      </c>
      <c r="I89" s="8">
        <f t="shared" si="79"/>
        <v>0</v>
      </c>
      <c r="J89">
        <f t="shared" si="62"/>
        <v>0</v>
      </c>
      <c r="K89" s="9">
        <f t="shared" si="63"/>
        <v>0</v>
      </c>
      <c r="M89" s="2">
        <f>'rockfish release'!O88</f>
        <v>448.05124027681086</v>
      </c>
      <c r="N89">
        <f>'rockfish release'!P88</f>
        <v>531345.45277051278</v>
      </c>
      <c r="O89" s="13"/>
      <c r="P89" s="13"/>
      <c r="Q89" s="18">
        <f t="shared" si="80"/>
        <v>0</v>
      </c>
      <c r="R89" s="19">
        <f t="shared" si="81"/>
        <v>0</v>
      </c>
      <c r="S89">
        <f t="shared" si="64"/>
        <v>0</v>
      </c>
      <c r="T89" s="9">
        <f t="shared" si="65"/>
        <v>0</v>
      </c>
      <c r="V89" s="18">
        <f t="shared" si="82"/>
        <v>0</v>
      </c>
      <c r="W89" s="50">
        <f t="shared" si="83"/>
        <v>0</v>
      </c>
      <c r="X89">
        <f t="shared" si="66"/>
        <v>0</v>
      </c>
      <c r="Y89" s="9">
        <f t="shared" si="67"/>
        <v>0</v>
      </c>
    </row>
    <row r="90" spans="1:25" x14ac:dyDescent="0.25">
      <c r="A90" t="str">
        <f>'rockfish release'!A89</f>
        <v>SC</v>
      </c>
      <c r="B90">
        <f>'rockfish release'!B89</f>
        <v>2001</v>
      </c>
      <c r="C90" t="str">
        <f>'rockfish release'!C89</f>
        <v>EASTSIDE</v>
      </c>
      <c r="D90">
        <f>'rockfish release'!D89</f>
        <v>548</v>
      </c>
      <c r="E90">
        <f>'YE release'!E90</f>
        <v>163</v>
      </c>
      <c r="F90" s="39"/>
      <c r="G90" s="39"/>
      <c r="H90" s="18">
        <f t="shared" si="78"/>
        <v>0</v>
      </c>
      <c r="I90" s="8">
        <f t="shared" si="79"/>
        <v>0</v>
      </c>
      <c r="J90">
        <f t="shared" si="62"/>
        <v>0</v>
      </c>
      <c r="K90" s="9">
        <f t="shared" si="63"/>
        <v>0</v>
      </c>
      <c r="M90" s="2">
        <f>'rockfish release'!O89</f>
        <v>205.63825768148433</v>
      </c>
      <c r="N90">
        <f>'rockfish release'!P89</f>
        <v>111925.60011727823</v>
      </c>
      <c r="O90" s="13"/>
      <c r="P90" s="13"/>
      <c r="Q90" s="18">
        <f t="shared" si="80"/>
        <v>0</v>
      </c>
      <c r="R90" s="19">
        <f t="shared" si="81"/>
        <v>0</v>
      </c>
      <c r="S90">
        <f t="shared" si="64"/>
        <v>0</v>
      </c>
      <c r="T90" s="9">
        <f t="shared" si="65"/>
        <v>0</v>
      </c>
      <c r="V90" s="18">
        <f t="shared" si="82"/>
        <v>0</v>
      </c>
      <c r="W90" s="50">
        <f t="shared" si="83"/>
        <v>0</v>
      </c>
      <c r="X90">
        <f t="shared" si="66"/>
        <v>0</v>
      </c>
      <c r="Y90" s="9">
        <f t="shared" si="67"/>
        <v>0</v>
      </c>
    </row>
    <row r="91" spans="1:25" x14ac:dyDescent="0.25">
      <c r="A91" t="str">
        <f>'rockfish release'!A90</f>
        <v>SC</v>
      </c>
      <c r="B91">
        <f>'rockfish release'!B90</f>
        <v>2002</v>
      </c>
      <c r="C91" t="str">
        <f>'rockfish release'!C90</f>
        <v>EASTSIDE</v>
      </c>
      <c r="D91">
        <f>'rockfish release'!D90</f>
        <v>736</v>
      </c>
      <c r="E91">
        <f>'YE release'!E91</f>
        <v>41</v>
      </c>
      <c r="F91" s="39"/>
      <c r="G91" s="39"/>
      <c r="H91" s="18">
        <f t="shared" si="78"/>
        <v>0</v>
      </c>
      <c r="I91" s="8">
        <f t="shared" si="79"/>
        <v>0</v>
      </c>
      <c r="J91">
        <f t="shared" si="62"/>
        <v>0</v>
      </c>
      <c r="K91" s="9">
        <f t="shared" si="63"/>
        <v>0</v>
      </c>
      <c r="M91" s="2">
        <f>'rockfish release'!O90</f>
        <v>276.18568914885498</v>
      </c>
      <c r="N91">
        <f>'rockfish release'!P90</f>
        <v>201894.24676703988</v>
      </c>
      <c r="O91" s="13"/>
      <c r="P91" s="13"/>
      <c r="Q91" s="18">
        <f t="shared" si="80"/>
        <v>0</v>
      </c>
      <c r="R91" s="19">
        <f t="shared" si="81"/>
        <v>0</v>
      </c>
      <c r="S91">
        <f t="shared" si="64"/>
        <v>0</v>
      </c>
      <c r="T91" s="9">
        <f t="shared" si="65"/>
        <v>0</v>
      </c>
      <c r="V91" s="18">
        <f t="shared" si="82"/>
        <v>0</v>
      </c>
      <c r="W91" s="50">
        <f t="shared" si="83"/>
        <v>0</v>
      </c>
      <c r="X91">
        <f t="shared" si="66"/>
        <v>0</v>
      </c>
      <c r="Y91" s="9">
        <f t="shared" si="67"/>
        <v>0</v>
      </c>
    </row>
    <row r="92" spans="1:25" x14ac:dyDescent="0.25">
      <c r="A92" t="str">
        <f>'rockfish release'!A91</f>
        <v>SC</v>
      </c>
      <c r="B92">
        <f>'rockfish release'!B91</f>
        <v>2003</v>
      </c>
      <c r="C92" t="str">
        <f>'rockfish release'!C91</f>
        <v>EASTSIDE</v>
      </c>
      <c r="D92">
        <f>'rockfish release'!D91</f>
        <v>878</v>
      </c>
      <c r="E92">
        <f>'YE release'!E92</f>
        <v>44</v>
      </c>
      <c r="F92" s="39"/>
      <c r="G92" s="39"/>
      <c r="H92" s="18">
        <f t="shared" si="78"/>
        <v>0</v>
      </c>
      <c r="I92" s="8">
        <f t="shared" si="79"/>
        <v>0</v>
      </c>
      <c r="J92">
        <f t="shared" si="62"/>
        <v>0</v>
      </c>
      <c r="K92" s="9">
        <f t="shared" si="63"/>
        <v>0</v>
      </c>
      <c r="M92" s="2">
        <f>'rockfish release'!O91</f>
        <v>329.47151504442195</v>
      </c>
      <c r="N92">
        <f>'rockfish release'!P91</f>
        <v>287314.36917526205</v>
      </c>
      <c r="O92" s="13"/>
      <c r="P92" s="13"/>
      <c r="Q92" s="18">
        <f t="shared" si="80"/>
        <v>0</v>
      </c>
      <c r="R92" s="19">
        <f t="shared" si="81"/>
        <v>0</v>
      </c>
      <c r="S92">
        <f t="shared" si="64"/>
        <v>0</v>
      </c>
      <c r="T92" s="9">
        <f t="shared" si="65"/>
        <v>0</v>
      </c>
      <c r="V92" s="18">
        <f t="shared" si="82"/>
        <v>0</v>
      </c>
      <c r="W92" s="50">
        <f t="shared" si="83"/>
        <v>0</v>
      </c>
      <c r="X92">
        <f t="shared" si="66"/>
        <v>0</v>
      </c>
      <c r="Y92" s="9">
        <f t="shared" si="67"/>
        <v>0</v>
      </c>
    </row>
    <row r="93" spans="1:25" x14ac:dyDescent="0.25">
      <c r="A93" t="str">
        <f>'rockfish release'!A92</f>
        <v>SC</v>
      </c>
      <c r="B93">
        <f>'rockfish release'!B92</f>
        <v>2004</v>
      </c>
      <c r="C93" t="str">
        <f>'rockfish release'!C92</f>
        <v>EASTSIDE</v>
      </c>
      <c r="D93">
        <f>'rockfish release'!D92</f>
        <v>453</v>
      </c>
      <c r="E93">
        <f>'YE release'!E93</f>
        <v>33</v>
      </c>
      <c r="F93" s="39"/>
      <c r="G93" s="39"/>
      <c r="H93" s="18">
        <f t="shared" si="78"/>
        <v>0</v>
      </c>
      <c r="I93" s="8">
        <f t="shared" si="79"/>
        <v>0</v>
      </c>
      <c r="J93">
        <f t="shared" si="62"/>
        <v>0</v>
      </c>
      <c r="K93" s="9">
        <f t="shared" si="63"/>
        <v>0</v>
      </c>
      <c r="M93" s="2">
        <f>'rockfish release'!O92</f>
        <v>169.98928965275991</v>
      </c>
      <c r="N93">
        <f>'rockfish release'!P92</f>
        <v>76482.965509838526</v>
      </c>
      <c r="O93" s="13"/>
      <c r="P93" s="13"/>
      <c r="Q93" s="18">
        <f t="shared" si="80"/>
        <v>0</v>
      </c>
      <c r="R93" s="19">
        <f t="shared" si="81"/>
        <v>0</v>
      </c>
      <c r="S93">
        <f t="shared" si="64"/>
        <v>0</v>
      </c>
      <c r="T93" s="9">
        <f t="shared" si="65"/>
        <v>0</v>
      </c>
      <c r="V93" s="18">
        <f t="shared" si="82"/>
        <v>0</v>
      </c>
      <c r="W93" s="50">
        <f t="shared" si="83"/>
        <v>0</v>
      </c>
      <c r="X93">
        <f t="shared" si="66"/>
        <v>0</v>
      </c>
      <c r="Y93" s="9">
        <f t="shared" si="67"/>
        <v>0</v>
      </c>
    </row>
    <row r="94" spans="1:25" x14ac:dyDescent="0.25">
      <c r="A94" t="str">
        <f>'rockfish release'!A93</f>
        <v>SC</v>
      </c>
      <c r="B94">
        <f>'rockfish release'!B93</f>
        <v>2005</v>
      </c>
      <c r="C94" t="str">
        <f>'rockfish release'!C93</f>
        <v>EASTSIDE</v>
      </c>
      <c r="D94">
        <f>'rockfish release'!D93</f>
        <v>744</v>
      </c>
      <c r="E94">
        <f>'YE release'!E94</f>
        <v>47</v>
      </c>
      <c r="F94" s="39"/>
      <c r="G94" s="39"/>
      <c r="H94" s="18">
        <f t="shared" si="78"/>
        <v>0</v>
      </c>
      <c r="I94" s="8">
        <f t="shared" si="79"/>
        <v>0</v>
      </c>
      <c r="J94">
        <f t="shared" si="62"/>
        <v>0</v>
      </c>
      <c r="K94" s="9">
        <f t="shared" si="63"/>
        <v>0</v>
      </c>
      <c r="M94" s="2">
        <f>'rockfish release'!O93</f>
        <v>279.1877075091686</v>
      </c>
      <c r="N94">
        <f>'rockfish release'!P93</f>
        <v>206307.10542156521</v>
      </c>
      <c r="O94" s="13"/>
      <c r="P94" s="13"/>
      <c r="Q94" s="18">
        <f t="shared" si="80"/>
        <v>0</v>
      </c>
      <c r="R94" s="19">
        <f t="shared" si="81"/>
        <v>0</v>
      </c>
      <c r="S94">
        <f t="shared" si="64"/>
        <v>0</v>
      </c>
      <c r="T94" s="9">
        <f t="shared" si="65"/>
        <v>0</v>
      </c>
      <c r="V94" s="18">
        <f t="shared" si="82"/>
        <v>0</v>
      </c>
      <c r="W94" s="50">
        <f t="shared" si="83"/>
        <v>0</v>
      </c>
      <c r="X94">
        <f t="shared" si="66"/>
        <v>0</v>
      </c>
      <c r="Y94" s="9">
        <f t="shared" si="67"/>
        <v>0</v>
      </c>
    </row>
    <row r="95" spans="1:25" x14ac:dyDescent="0.25">
      <c r="A95" t="str">
        <f>'rockfish release'!A94</f>
        <v>SC</v>
      </c>
      <c r="B95">
        <f>'rockfish release'!B94</f>
        <v>2006</v>
      </c>
      <c r="C95" t="str">
        <f>'rockfish release'!C94</f>
        <v>EASTSIDE</v>
      </c>
      <c r="D95">
        <f>'rockfish release'!D94</f>
        <v>822</v>
      </c>
      <c r="E95">
        <f>'YE release'!E95</f>
        <v>27</v>
      </c>
      <c r="F95" s="39"/>
      <c r="G95" s="40"/>
      <c r="H95" s="18">
        <f t="shared" ref="H95:H107" si="84">E95*F95</f>
        <v>0</v>
      </c>
      <c r="I95" s="8">
        <f t="shared" ref="I95:I107" si="85">(E95^2)*G95</f>
        <v>0</v>
      </c>
      <c r="J95">
        <f t="shared" si="62"/>
        <v>0</v>
      </c>
      <c r="K95" s="9">
        <f t="shared" si="63"/>
        <v>0</v>
      </c>
      <c r="M95" s="2">
        <f>'rockfish release'!O94</f>
        <v>308.45738652222667</v>
      </c>
      <c r="N95">
        <f>'rockfish release'!P94</f>
        <v>251832.60026387597</v>
      </c>
      <c r="O95" s="13"/>
      <c r="P95" s="13"/>
      <c r="Q95" s="18">
        <f t="shared" si="80"/>
        <v>0</v>
      </c>
      <c r="R95" s="19">
        <f t="shared" si="81"/>
        <v>0</v>
      </c>
      <c r="S95">
        <f t="shared" si="64"/>
        <v>0</v>
      </c>
      <c r="T95" s="9">
        <f t="shared" si="65"/>
        <v>0</v>
      </c>
      <c r="V95" s="18">
        <f t="shared" si="82"/>
        <v>0</v>
      </c>
      <c r="W95" s="50">
        <f t="shared" si="83"/>
        <v>0</v>
      </c>
      <c r="X95">
        <f t="shared" si="66"/>
        <v>0</v>
      </c>
      <c r="Y95" s="9">
        <f t="shared" si="67"/>
        <v>0</v>
      </c>
    </row>
    <row r="96" spans="1:25" x14ac:dyDescent="0.25">
      <c r="A96" t="str">
        <f>'rockfish release'!A95</f>
        <v>SC</v>
      </c>
      <c r="B96">
        <f>'rockfish release'!B95</f>
        <v>2007</v>
      </c>
      <c r="C96" t="str">
        <f>'rockfish release'!C95</f>
        <v>EASTSIDE</v>
      </c>
      <c r="D96">
        <f>'rockfish release'!D95</f>
        <v>2661</v>
      </c>
      <c r="E96">
        <f>'YE release'!E96</f>
        <v>50</v>
      </c>
      <c r="F96" s="39"/>
      <c r="G96" s="40"/>
      <c r="H96" s="18">
        <f t="shared" si="84"/>
        <v>0</v>
      </c>
      <c r="I96" s="8">
        <f t="shared" si="85"/>
        <v>0</v>
      </c>
      <c r="J96">
        <f t="shared" si="62"/>
        <v>0</v>
      </c>
      <c r="K96" s="9">
        <f t="shared" si="63"/>
        <v>0</v>
      </c>
      <c r="M96" s="2">
        <f>'rockfish release'!O95</f>
        <v>998.54635709932472</v>
      </c>
      <c r="N96">
        <f>'rockfish release'!P95</f>
        <v>2639113.4727077819</v>
      </c>
      <c r="O96" s="13"/>
      <c r="P96" s="13"/>
      <c r="Q96" s="18">
        <f t="shared" si="80"/>
        <v>0</v>
      </c>
      <c r="R96" s="19">
        <f t="shared" si="81"/>
        <v>0</v>
      </c>
      <c r="S96">
        <f t="shared" si="64"/>
        <v>0</v>
      </c>
      <c r="T96" s="9">
        <f t="shared" si="65"/>
        <v>0</v>
      </c>
      <c r="V96" s="18">
        <f t="shared" si="82"/>
        <v>0</v>
      </c>
      <c r="W96" s="50">
        <f t="shared" si="83"/>
        <v>0</v>
      </c>
      <c r="X96">
        <f t="shared" si="66"/>
        <v>0</v>
      </c>
      <c r="Y96" s="9">
        <f t="shared" si="67"/>
        <v>0</v>
      </c>
    </row>
    <row r="97" spans="1:25" x14ac:dyDescent="0.25">
      <c r="A97" t="str">
        <f>'rockfish release'!A96</f>
        <v>SC</v>
      </c>
      <c r="B97">
        <f>'rockfish release'!B96</f>
        <v>2008</v>
      </c>
      <c r="C97" t="str">
        <f>'rockfish release'!C96</f>
        <v>EASTSIDE</v>
      </c>
      <c r="D97">
        <f>'rockfish release'!D96</f>
        <v>902</v>
      </c>
      <c r="E97">
        <f>'YE release'!E97</f>
        <v>116</v>
      </c>
      <c r="F97" s="39"/>
      <c r="G97" s="40"/>
      <c r="H97" s="18">
        <f t="shared" si="84"/>
        <v>0</v>
      </c>
      <c r="I97" s="8">
        <f t="shared" si="85"/>
        <v>0</v>
      </c>
      <c r="J97">
        <f t="shared" si="62"/>
        <v>0</v>
      </c>
      <c r="K97" s="9">
        <f t="shared" si="63"/>
        <v>0</v>
      </c>
      <c r="M97" s="2">
        <f>'rockfish release'!O96</f>
        <v>338.47757012536294</v>
      </c>
      <c r="N97">
        <f>'rockfish release'!P96</f>
        <v>303236.44026658998</v>
      </c>
      <c r="O97" s="13"/>
      <c r="P97" s="13"/>
      <c r="Q97" s="18">
        <f t="shared" si="80"/>
        <v>0</v>
      </c>
      <c r="R97" s="19">
        <f t="shared" si="81"/>
        <v>0</v>
      </c>
      <c r="S97">
        <f t="shared" si="64"/>
        <v>0</v>
      </c>
      <c r="T97" s="9">
        <f t="shared" si="65"/>
        <v>0</v>
      </c>
      <c r="V97" s="18">
        <f t="shared" si="82"/>
        <v>0</v>
      </c>
      <c r="W97" s="50">
        <f t="shared" si="83"/>
        <v>0</v>
      </c>
      <c r="X97">
        <f t="shared" si="66"/>
        <v>0</v>
      </c>
      <c r="Y97" s="9">
        <f t="shared" si="67"/>
        <v>0</v>
      </c>
    </row>
    <row r="98" spans="1:25" x14ac:dyDescent="0.25">
      <c r="A98" t="str">
        <f>'rockfish release'!A97</f>
        <v>SC</v>
      </c>
      <c r="B98">
        <f>'rockfish release'!B97</f>
        <v>2009</v>
      </c>
      <c r="C98" t="str">
        <f>'rockfish release'!C97</f>
        <v>EASTSIDE</v>
      </c>
      <c r="D98">
        <f>'rockfish release'!D97</f>
        <v>637</v>
      </c>
      <c r="E98">
        <f>'YE release'!E98</f>
        <v>33</v>
      </c>
      <c r="F98" s="39"/>
      <c r="G98" s="40"/>
      <c r="H98" s="18">
        <f t="shared" si="84"/>
        <v>0</v>
      </c>
      <c r="I98" s="8">
        <f t="shared" si="85"/>
        <v>0</v>
      </c>
      <c r="J98">
        <f t="shared" si="62"/>
        <v>0</v>
      </c>
      <c r="K98" s="9">
        <f t="shared" si="63"/>
        <v>0</v>
      </c>
      <c r="M98" s="2">
        <f>'rockfish release'!O97</f>
        <v>239.03571193997368</v>
      </c>
      <c r="N98">
        <f>'rockfish release'!P97</f>
        <v>151233.21312399392</v>
      </c>
      <c r="O98" s="13"/>
      <c r="P98" s="13"/>
      <c r="Q98" s="18">
        <f t="shared" si="80"/>
        <v>0</v>
      </c>
      <c r="R98" s="19">
        <f t="shared" si="81"/>
        <v>0</v>
      </c>
      <c r="S98">
        <f t="shared" si="64"/>
        <v>0</v>
      </c>
      <c r="T98" s="9">
        <f t="shared" si="65"/>
        <v>0</v>
      </c>
      <c r="V98" s="18">
        <f t="shared" si="82"/>
        <v>0</v>
      </c>
      <c r="W98" s="50">
        <f t="shared" si="83"/>
        <v>0</v>
      </c>
      <c r="X98">
        <f t="shared" si="66"/>
        <v>0</v>
      </c>
      <c r="Y98" s="9">
        <f t="shared" si="67"/>
        <v>0</v>
      </c>
    </row>
    <row r="99" spans="1:25" x14ac:dyDescent="0.25">
      <c r="A99" t="str">
        <f>'rockfish release'!A98</f>
        <v>SC</v>
      </c>
      <c r="B99">
        <f>'rockfish release'!B98</f>
        <v>2010</v>
      </c>
      <c r="C99" t="str">
        <f>'rockfish release'!C98</f>
        <v>EASTSIDE</v>
      </c>
      <c r="D99">
        <f>'rockfish release'!D98</f>
        <v>1209</v>
      </c>
      <c r="E99">
        <f>'YE release'!E99</f>
        <v>195</v>
      </c>
      <c r="F99" s="39"/>
      <c r="G99" s="40"/>
      <c r="H99" s="18">
        <f t="shared" si="84"/>
        <v>0</v>
      </c>
      <c r="I99" s="8">
        <f t="shared" si="85"/>
        <v>0</v>
      </c>
      <c r="J99">
        <f t="shared" si="62"/>
        <v>0</v>
      </c>
      <c r="K99" s="9">
        <f t="shared" si="63"/>
        <v>0</v>
      </c>
      <c r="M99" s="2">
        <f>'rockfish release'!O98</f>
        <v>453.6800247023989</v>
      </c>
      <c r="N99">
        <f>'rockfish release'!P98</f>
        <v>544779.70025382063</v>
      </c>
      <c r="O99" s="13"/>
      <c r="P99" s="13"/>
      <c r="Q99" s="18">
        <f t="shared" si="80"/>
        <v>0</v>
      </c>
      <c r="R99" s="19">
        <f t="shared" si="81"/>
        <v>0</v>
      </c>
      <c r="S99">
        <f t="shared" si="64"/>
        <v>0</v>
      </c>
      <c r="T99" s="9">
        <f t="shared" si="65"/>
        <v>0</v>
      </c>
      <c r="V99" s="18">
        <f t="shared" si="82"/>
        <v>0</v>
      </c>
      <c r="W99" s="50">
        <f t="shared" si="83"/>
        <v>0</v>
      </c>
      <c r="X99">
        <f t="shared" si="66"/>
        <v>0</v>
      </c>
      <c r="Y99" s="9">
        <f t="shared" si="67"/>
        <v>0</v>
      </c>
    </row>
    <row r="100" spans="1:25" x14ac:dyDescent="0.25">
      <c r="A100" t="str">
        <f>'rockfish release'!A99</f>
        <v>SC</v>
      </c>
      <c r="B100">
        <f>'rockfish release'!B99</f>
        <v>2011</v>
      </c>
      <c r="C100" t="str">
        <f>'rockfish release'!C99</f>
        <v>EASTSIDE</v>
      </c>
      <c r="D100">
        <f>'rockfish release'!D99</f>
        <v>491</v>
      </c>
      <c r="E100">
        <f>'YE release'!E100</f>
        <v>2</v>
      </c>
      <c r="F100" s="13"/>
      <c r="G100" s="13"/>
      <c r="H100" s="18">
        <f t="shared" si="84"/>
        <v>0</v>
      </c>
      <c r="I100" s="8">
        <f t="shared" si="85"/>
        <v>0</v>
      </c>
      <c r="J100">
        <f t="shared" si="62"/>
        <v>0</v>
      </c>
      <c r="K100" s="9">
        <f t="shared" si="63"/>
        <v>0</v>
      </c>
      <c r="M100" s="2">
        <f>'rockfish release'!O99</f>
        <v>71.087542087542033</v>
      </c>
      <c r="N100">
        <f>'rockfish release'!P99</f>
        <v>14775.888674929201</v>
      </c>
      <c r="O100" s="13"/>
      <c r="P100" s="13"/>
      <c r="Q100" s="18">
        <f t="shared" si="80"/>
        <v>0</v>
      </c>
      <c r="R100" s="19">
        <f t="shared" si="81"/>
        <v>0</v>
      </c>
      <c r="S100">
        <f t="shared" si="64"/>
        <v>0</v>
      </c>
      <c r="T100" s="9">
        <f t="shared" si="65"/>
        <v>0</v>
      </c>
      <c r="V100" s="18">
        <f t="shared" si="82"/>
        <v>0</v>
      </c>
      <c r="W100" s="50">
        <f t="shared" si="83"/>
        <v>0</v>
      </c>
      <c r="X100">
        <f t="shared" si="66"/>
        <v>0</v>
      </c>
      <c r="Y100" s="9">
        <f t="shared" si="67"/>
        <v>0</v>
      </c>
    </row>
    <row r="101" spans="1:25" x14ac:dyDescent="0.25">
      <c r="A101" t="str">
        <f>'rockfish release'!A100</f>
        <v>SC</v>
      </c>
      <c r="B101">
        <f>'rockfish release'!B100</f>
        <v>2012</v>
      </c>
      <c r="C101" t="str">
        <f>'rockfish release'!C100</f>
        <v>EASTSIDE</v>
      </c>
      <c r="D101">
        <f>'rockfish release'!D100</f>
        <v>540</v>
      </c>
      <c r="E101">
        <f>'YE release'!E101</f>
        <v>16</v>
      </c>
      <c r="F101" s="13"/>
      <c r="G101" s="13"/>
      <c r="H101" s="18">
        <f t="shared" si="84"/>
        <v>0</v>
      </c>
      <c r="I101" s="8">
        <f t="shared" si="85"/>
        <v>0</v>
      </c>
      <c r="J101">
        <f t="shared" si="62"/>
        <v>0</v>
      </c>
      <c r="K101" s="9">
        <f t="shared" si="63"/>
        <v>0</v>
      </c>
      <c r="M101" s="2">
        <f>'rockfish release'!O100</f>
        <v>458.47058823529403</v>
      </c>
      <c r="N101">
        <f>'rockfish release'!P100</f>
        <v>1490481.068122806</v>
      </c>
      <c r="O101" s="13"/>
      <c r="P101" s="13"/>
      <c r="Q101" s="18">
        <f t="shared" si="80"/>
        <v>0</v>
      </c>
      <c r="R101" s="19">
        <f t="shared" si="81"/>
        <v>0</v>
      </c>
      <c r="S101">
        <f t="shared" si="64"/>
        <v>0</v>
      </c>
      <c r="T101" s="9">
        <f t="shared" si="65"/>
        <v>0</v>
      </c>
      <c r="V101" s="18">
        <f t="shared" si="82"/>
        <v>0</v>
      </c>
      <c r="W101" s="50">
        <f t="shared" si="83"/>
        <v>0</v>
      </c>
      <c r="X101">
        <f t="shared" si="66"/>
        <v>0</v>
      </c>
      <c r="Y101" s="9">
        <f t="shared" si="67"/>
        <v>0</v>
      </c>
    </row>
    <row r="102" spans="1:25" x14ac:dyDescent="0.25">
      <c r="A102" t="str">
        <f>'rockfish release'!A101</f>
        <v>SC</v>
      </c>
      <c r="B102">
        <f>'rockfish release'!B101</f>
        <v>2013</v>
      </c>
      <c r="C102" t="str">
        <f>'rockfish release'!C101</f>
        <v>EASTSIDE</v>
      </c>
      <c r="D102">
        <f>'rockfish release'!D101</f>
        <v>635</v>
      </c>
      <c r="E102">
        <f>'YE release'!E102</f>
        <v>7</v>
      </c>
      <c r="F102" s="13"/>
      <c r="G102" s="13"/>
      <c r="H102" s="18">
        <f t="shared" si="84"/>
        <v>0</v>
      </c>
      <c r="I102" s="8">
        <f t="shared" si="85"/>
        <v>0</v>
      </c>
      <c r="J102">
        <f t="shared" si="62"/>
        <v>0</v>
      </c>
      <c r="K102" s="9">
        <f t="shared" si="63"/>
        <v>0</v>
      </c>
      <c r="M102" s="2">
        <f>'rockfish release'!O101</f>
        <v>47.370160528800739</v>
      </c>
      <c r="N102">
        <f>'rockfish release'!P101</f>
        <v>68725.118908531891</v>
      </c>
      <c r="O102" s="13"/>
      <c r="P102" s="13"/>
      <c r="Q102" s="18">
        <f t="shared" si="80"/>
        <v>0</v>
      </c>
      <c r="R102" s="19">
        <f t="shared" si="81"/>
        <v>0</v>
      </c>
      <c r="S102">
        <f t="shared" si="64"/>
        <v>0</v>
      </c>
      <c r="T102" s="9">
        <f t="shared" si="65"/>
        <v>0</v>
      </c>
      <c r="V102" s="18">
        <f t="shared" si="82"/>
        <v>0</v>
      </c>
      <c r="W102" s="50">
        <f t="shared" si="83"/>
        <v>0</v>
      </c>
      <c r="X102">
        <f t="shared" si="66"/>
        <v>0</v>
      </c>
      <c r="Y102" s="9">
        <f t="shared" si="67"/>
        <v>0</v>
      </c>
    </row>
    <row r="103" spans="1:25" x14ac:dyDescent="0.25">
      <c r="A103" t="str">
        <f>'rockfish release'!A102</f>
        <v>SC</v>
      </c>
      <c r="B103">
        <f>'rockfish release'!B102</f>
        <v>2014</v>
      </c>
      <c r="C103" t="str">
        <f>'rockfish release'!C102</f>
        <v>EASTSIDE</v>
      </c>
      <c r="D103">
        <f>'rockfish release'!D102</f>
        <v>835</v>
      </c>
      <c r="E103">
        <f>'YE release'!E103</f>
        <v>10</v>
      </c>
      <c r="F103" s="13"/>
      <c r="G103" s="13"/>
      <c r="H103" s="18">
        <f t="shared" si="84"/>
        <v>0</v>
      </c>
      <c r="I103" s="8">
        <f t="shared" si="85"/>
        <v>0</v>
      </c>
      <c r="J103">
        <f t="shared" si="62"/>
        <v>0</v>
      </c>
      <c r="K103" s="9">
        <f t="shared" si="63"/>
        <v>0</v>
      </c>
      <c r="M103" s="2">
        <f>'rockfish release'!O102</f>
        <v>34.065210407966561</v>
      </c>
      <c r="N103">
        <f>'rockfish release'!P102</f>
        <v>3250.7424273281285</v>
      </c>
      <c r="O103" s="13"/>
      <c r="P103" s="13"/>
      <c r="Q103" s="18">
        <f t="shared" si="80"/>
        <v>0</v>
      </c>
      <c r="R103" s="19">
        <f t="shared" si="81"/>
        <v>0</v>
      </c>
      <c r="S103">
        <f t="shared" si="64"/>
        <v>0</v>
      </c>
      <c r="T103" s="9">
        <f t="shared" si="65"/>
        <v>0</v>
      </c>
      <c r="V103" s="18">
        <f t="shared" si="82"/>
        <v>0</v>
      </c>
      <c r="W103" s="50">
        <f t="shared" si="83"/>
        <v>0</v>
      </c>
      <c r="X103">
        <f t="shared" si="66"/>
        <v>0</v>
      </c>
      <c r="Y103" s="9">
        <f t="shared" si="67"/>
        <v>0</v>
      </c>
    </row>
    <row r="104" spans="1:25" x14ac:dyDescent="0.25">
      <c r="A104" t="str">
        <f>'rockfish release'!A103</f>
        <v>SC</v>
      </c>
      <c r="B104">
        <f>'rockfish release'!B103</f>
        <v>2015</v>
      </c>
      <c r="C104" t="str">
        <f>'rockfish release'!C103</f>
        <v>EASTSIDE</v>
      </c>
      <c r="D104">
        <f>'rockfish release'!D103</f>
        <v>769</v>
      </c>
      <c r="E104">
        <f>'YE release'!E104</f>
        <v>11</v>
      </c>
      <c r="F104" s="13"/>
      <c r="G104" s="13"/>
      <c r="H104" s="18">
        <f t="shared" si="84"/>
        <v>0</v>
      </c>
      <c r="I104" s="8">
        <f t="shared" si="85"/>
        <v>0</v>
      </c>
      <c r="J104">
        <f t="shared" si="62"/>
        <v>0</v>
      </c>
      <c r="K104" s="9">
        <f t="shared" si="63"/>
        <v>0</v>
      </c>
      <c r="M104" s="2">
        <f>'rockfish release'!O103</f>
        <v>51.545289855072497</v>
      </c>
      <c r="N104">
        <f>'rockfish release'!P103</f>
        <v>68872.735103343221</v>
      </c>
      <c r="O104" s="13"/>
      <c r="P104" s="13"/>
      <c r="Q104" s="18">
        <f t="shared" si="80"/>
        <v>0</v>
      </c>
      <c r="R104" s="19">
        <f t="shared" si="81"/>
        <v>0</v>
      </c>
      <c r="S104">
        <f t="shared" si="64"/>
        <v>0</v>
      </c>
      <c r="T104" s="9">
        <f t="shared" si="65"/>
        <v>0</v>
      </c>
      <c r="V104" s="18">
        <f t="shared" si="82"/>
        <v>0</v>
      </c>
      <c r="W104" s="50">
        <f t="shared" si="83"/>
        <v>0</v>
      </c>
      <c r="X104">
        <f t="shared" si="66"/>
        <v>0</v>
      </c>
      <c r="Y104" s="9">
        <f t="shared" si="67"/>
        <v>0</v>
      </c>
    </row>
    <row r="105" spans="1:25" x14ac:dyDescent="0.25">
      <c r="A105" t="str">
        <f>'rockfish release'!A104</f>
        <v>SC</v>
      </c>
      <c r="B105">
        <f>'rockfish release'!B104</f>
        <v>2016</v>
      </c>
      <c r="C105" t="str">
        <f>'rockfish release'!C104</f>
        <v>EASTSIDE</v>
      </c>
      <c r="D105">
        <f>'rockfish release'!D104</f>
        <v>1006</v>
      </c>
      <c r="E105">
        <f>'YE release'!E105</f>
        <v>10</v>
      </c>
      <c r="F105" s="13"/>
      <c r="G105" s="13"/>
      <c r="H105" s="18">
        <f t="shared" si="84"/>
        <v>0</v>
      </c>
      <c r="I105" s="8">
        <f t="shared" si="85"/>
        <v>0</v>
      </c>
      <c r="J105">
        <f t="shared" si="62"/>
        <v>0</v>
      </c>
      <c r="K105" s="9">
        <f t="shared" si="63"/>
        <v>0</v>
      </c>
      <c r="M105" s="2">
        <f>'rockfish release'!O104</f>
        <v>738.60291734197722</v>
      </c>
      <c r="N105">
        <f>'rockfish release'!P104</f>
        <v>1565888.8041370797</v>
      </c>
      <c r="O105" s="13"/>
      <c r="P105" s="13"/>
      <c r="Q105" s="18">
        <f t="shared" si="80"/>
        <v>0</v>
      </c>
      <c r="R105" s="19">
        <f t="shared" si="81"/>
        <v>0</v>
      </c>
      <c r="S105">
        <f t="shared" si="64"/>
        <v>0</v>
      </c>
      <c r="T105" s="9">
        <f t="shared" si="65"/>
        <v>0</v>
      </c>
      <c r="V105" s="18">
        <f t="shared" si="82"/>
        <v>0</v>
      </c>
      <c r="W105" s="50">
        <f t="shared" si="83"/>
        <v>0</v>
      </c>
      <c r="X105">
        <f t="shared" si="66"/>
        <v>0</v>
      </c>
      <c r="Y105" s="9">
        <f t="shared" si="67"/>
        <v>0</v>
      </c>
    </row>
    <row r="106" spans="1:25" x14ac:dyDescent="0.25">
      <c r="A106" t="str">
        <f>'rockfish release'!A105</f>
        <v>SC</v>
      </c>
      <c r="B106">
        <f>'rockfish release'!B105</f>
        <v>2017</v>
      </c>
      <c r="C106" t="str">
        <f>'rockfish release'!C105</f>
        <v>EASTSIDE</v>
      </c>
      <c r="D106">
        <f>'rockfish release'!D105</f>
        <v>745</v>
      </c>
      <c r="E106">
        <f>'YE release'!E106</f>
        <v>0</v>
      </c>
      <c r="F106" s="13"/>
      <c r="G106" s="13"/>
      <c r="H106" s="18">
        <f t="shared" si="84"/>
        <v>0</v>
      </c>
      <c r="I106" s="8">
        <f t="shared" si="85"/>
        <v>0</v>
      </c>
      <c r="J106">
        <f t="shared" si="62"/>
        <v>0</v>
      </c>
      <c r="K106" s="9">
        <f t="shared" si="63"/>
        <v>0</v>
      </c>
      <c r="M106" s="2">
        <f>'rockfish release'!O105</f>
        <v>2528.141304347826</v>
      </c>
      <c r="N106">
        <f>'rockfish release'!P105</f>
        <v>60137626.14791777</v>
      </c>
      <c r="O106" s="13"/>
      <c r="P106" s="13"/>
      <c r="Q106" s="18">
        <f t="shared" si="80"/>
        <v>0</v>
      </c>
      <c r="R106" s="19">
        <f t="shared" si="81"/>
        <v>0</v>
      </c>
      <c r="S106">
        <f t="shared" si="64"/>
        <v>0</v>
      </c>
      <c r="T106" s="9">
        <f t="shared" si="65"/>
        <v>0</v>
      </c>
      <c r="V106" s="18">
        <f t="shared" si="82"/>
        <v>0</v>
      </c>
      <c r="W106" s="50">
        <f t="shared" si="83"/>
        <v>0</v>
      </c>
      <c r="X106">
        <f t="shared" si="66"/>
        <v>0</v>
      </c>
      <c r="Y106" s="9">
        <f t="shared" si="67"/>
        <v>0</v>
      </c>
    </row>
    <row r="107" spans="1:25" x14ac:dyDescent="0.25">
      <c r="A107" t="str">
        <f>'rockfish release'!A106</f>
        <v>SC</v>
      </c>
      <c r="B107">
        <f>'rockfish release'!B106</f>
        <v>2018</v>
      </c>
      <c r="C107" t="str">
        <f>'rockfish release'!C106</f>
        <v>EASTSIDE</v>
      </c>
      <c r="D107">
        <f>'rockfish release'!D106</f>
        <v>730</v>
      </c>
      <c r="E107">
        <f>'YE release'!E107</f>
        <v>71</v>
      </c>
      <c r="F107" s="13"/>
      <c r="G107" s="13"/>
      <c r="H107" s="18">
        <f t="shared" si="84"/>
        <v>0</v>
      </c>
      <c r="I107" s="8">
        <f t="shared" si="85"/>
        <v>0</v>
      </c>
      <c r="J107">
        <f t="shared" si="62"/>
        <v>0</v>
      </c>
      <c r="K107" s="9">
        <f t="shared" si="63"/>
        <v>0</v>
      </c>
      <c r="M107" s="2">
        <f>'rockfish release'!O106</f>
        <v>218.11574697173626</v>
      </c>
      <c r="N107">
        <f>'rockfish release'!P106</f>
        <v>204519.58191929138</v>
      </c>
      <c r="O107" s="13"/>
      <c r="P107" s="13"/>
      <c r="Q107" s="18">
        <f t="shared" si="80"/>
        <v>0</v>
      </c>
      <c r="R107" s="19">
        <f t="shared" si="81"/>
        <v>0</v>
      </c>
      <c r="S107">
        <f t="shared" si="64"/>
        <v>0</v>
      </c>
      <c r="T107" s="9">
        <f t="shared" si="65"/>
        <v>0</v>
      </c>
      <c r="V107" s="18">
        <f t="shared" si="82"/>
        <v>0</v>
      </c>
      <c r="W107" s="50">
        <f t="shared" si="83"/>
        <v>0</v>
      </c>
      <c r="X107">
        <f t="shared" si="66"/>
        <v>0</v>
      </c>
      <c r="Y107" s="9">
        <f t="shared" si="67"/>
        <v>0</v>
      </c>
    </row>
    <row r="108" spans="1:25" x14ac:dyDescent="0.25">
      <c r="A108" t="str">
        <f>'rockfish release'!A107</f>
        <v>SC</v>
      </c>
      <c r="B108">
        <f>'rockfish release'!B107</f>
        <v>2019</v>
      </c>
      <c r="C108" t="str">
        <f>'rockfish release'!C107</f>
        <v>EASTSIDE</v>
      </c>
      <c r="D108">
        <f>'rockfish release'!D107</f>
        <v>675</v>
      </c>
      <c r="E108">
        <f>'YE release'!E108</f>
        <v>0</v>
      </c>
      <c r="F108" s="13"/>
      <c r="G108" s="13"/>
      <c r="H108" s="18">
        <f t="shared" ref="H108" si="86">E108*F108</f>
        <v>0</v>
      </c>
      <c r="I108" s="8">
        <f t="shared" ref="I108" si="87">(E108^2)*G108</f>
        <v>0</v>
      </c>
      <c r="K108" s="9"/>
      <c r="M108" s="2">
        <f>'rockfish release'!O107</f>
        <v>437.38789237668175</v>
      </c>
      <c r="N108">
        <f>'rockfish release'!P107</f>
        <v>2196614.6727796867</v>
      </c>
      <c r="O108" s="13"/>
      <c r="P108" s="13"/>
      <c r="Q108" s="18">
        <f t="shared" ref="Q108" si="88">M108*O108</f>
        <v>0</v>
      </c>
      <c r="R108" s="19">
        <f t="shared" ref="R108" si="89">(M108^2)*P108+(O108^2)*N108-(P108*N108)</f>
        <v>0</v>
      </c>
      <c r="S108">
        <f t="shared" ref="S108" si="90">SQRT(R108)</f>
        <v>0</v>
      </c>
      <c r="T108" s="9">
        <f t="shared" ref="T108" si="91">(1.96*S108)</f>
        <v>0</v>
      </c>
      <c r="V108" s="18">
        <f t="shared" ref="V108" si="92">Q108+H108</f>
        <v>0</v>
      </c>
      <c r="W108" s="50">
        <f t="shared" ref="W108" si="93">I108</f>
        <v>0</v>
      </c>
      <c r="Y108" s="9"/>
    </row>
    <row r="109" spans="1:25" x14ac:dyDescent="0.25">
      <c r="A109" t="str">
        <f>'rockfish release'!A108</f>
        <v>SC</v>
      </c>
      <c r="B109">
        <f>'rockfish release'!B108</f>
        <v>1999</v>
      </c>
      <c r="C109" t="str">
        <f>'rockfish release'!C108</f>
        <v>NG</v>
      </c>
      <c r="D109">
        <f>'rockfish release'!D108</f>
        <v>3209</v>
      </c>
      <c r="E109">
        <f>'YE release'!E109</f>
        <v>125</v>
      </c>
      <c r="F109" s="13"/>
      <c r="G109" s="13"/>
      <c r="H109" s="18">
        <f t="shared" ref="H109:H115" si="94">E109*F109</f>
        <v>0</v>
      </c>
      <c r="I109" s="8">
        <f t="shared" ref="I109:I115" si="95">(E109^2)*G109</f>
        <v>0</v>
      </c>
      <c r="J109">
        <f t="shared" si="62"/>
        <v>0</v>
      </c>
      <c r="K109" s="9">
        <f t="shared" si="63"/>
        <v>0</v>
      </c>
      <c r="M109" s="2">
        <f>'rockfish release'!O108</f>
        <v>3707.3175962775076</v>
      </c>
      <c r="N109">
        <f>'rockfish release'!P108</f>
        <v>2137459.1917773169</v>
      </c>
      <c r="O109" s="13"/>
      <c r="P109" s="13"/>
      <c r="Q109" s="18">
        <f t="shared" ref="Q109:Q128" si="96">M109*O109</f>
        <v>0</v>
      </c>
      <c r="R109" s="51">
        <f t="shared" ref="R109:R128" si="97">(M109^2)*P109+(O109^2)*N109-(P109*N109)</f>
        <v>0</v>
      </c>
      <c r="S109">
        <f t="shared" si="64"/>
        <v>0</v>
      </c>
      <c r="T109" s="9">
        <f t="shared" si="65"/>
        <v>0</v>
      </c>
      <c r="V109" s="18">
        <f t="shared" ref="V109:V128" si="98">Q109+H109</f>
        <v>0</v>
      </c>
      <c r="W109" s="50">
        <f t="shared" ref="W109:W128" si="99">R109+I109</f>
        <v>0</v>
      </c>
      <c r="X109">
        <f t="shared" si="66"/>
        <v>0</v>
      </c>
      <c r="Y109" s="9">
        <f t="shared" si="67"/>
        <v>0</v>
      </c>
    </row>
    <row r="110" spans="1:25" x14ac:dyDescent="0.25">
      <c r="A110" t="str">
        <f>'rockfish release'!A109</f>
        <v>SC</v>
      </c>
      <c r="B110">
        <f>'rockfish release'!B109</f>
        <v>2000</v>
      </c>
      <c r="C110" t="str">
        <f>'rockfish release'!C109</f>
        <v>NG</v>
      </c>
      <c r="D110">
        <f>'rockfish release'!D109</f>
        <v>6487</v>
      </c>
      <c r="E110">
        <f>'YE release'!E110</f>
        <v>1077</v>
      </c>
      <c r="F110" s="13"/>
      <c r="G110" s="13"/>
      <c r="H110" s="18">
        <f t="shared" si="94"/>
        <v>0</v>
      </c>
      <c r="I110" s="8">
        <f t="shared" si="95"/>
        <v>0</v>
      </c>
      <c r="J110">
        <f t="shared" si="62"/>
        <v>0</v>
      </c>
      <c r="K110" s="9">
        <f t="shared" si="63"/>
        <v>0</v>
      </c>
      <c r="M110" s="2">
        <f>'rockfish release'!O109</f>
        <v>7494.3500302437496</v>
      </c>
      <c r="N110">
        <f>'rockfish release'!P109</f>
        <v>8734663.8024410233</v>
      </c>
      <c r="O110" s="13"/>
      <c r="P110" s="13"/>
      <c r="Q110" s="18">
        <f t="shared" si="96"/>
        <v>0</v>
      </c>
      <c r="R110" s="51">
        <f t="shared" si="97"/>
        <v>0</v>
      </c>
      <c r="S110">
        <f t="shared" si="64"/>
        <v>0</v>
      </c>
      <c r="T110" s="9">
        <f t="shared" si="65"/>
        <v>0</v>
      </c>
      <c r="V110" s="18">
        <f t="shared" si="98"/>
        <v>0</v>
      </c>
      <c r="W110" s="50">
        <f t="shared" si="99"/>
        <v>0</v>
      </c>
      <c r="X110">
        <f t="shared" si="66"/>
        <v>0</v>
      </c>
      <c r="Y110" s="9">
        <f t="shared" si="67"/>
        <v>0</v>
      </c>
    </row>
    <row r="111" spans="1:25" x14ac:dyDescent="0.25">
      <c r="A111" t="str">
        <f>'rockfish release'!A110</f>
        <v>SC</v>
      </c>
      <c r="B111">
        <f>'rockfish release'!B110</f>
        <v>2001</v>
      </c>
      <c r="C111" t="str">
        <f>'rockfish release'!C110</f>
        <v>NG</v>
      </c>
      <c r="D111">
        <f>'rockfish release'!D110</f>
        <v>5305</v>
      </c>
      <c r="E111">
        <f>'YE release'!E111</f>
        <v>284</v>
      </c>
      <c r="F111" s="13"/>
      <c r="G111" s="13"/>
      <c r="H111" s="18">
        <f t="shared" si="94"/>
        <v>0</v>
      </c>
      <c r="I111" s="8">
        <f t="shared" si="95"/>
        <v>0</v>
      </c>
      <c r="J111">
        <f t="shared" si="62"/>
        <v>0</v>
      </c>
      <c r="K111" s="9">
        <f t="shared" si="63"/>
        <v>0</v>
      </c>
      <c r="M111" s="2">
        <f>'rockfish release'!O110</f>
        <v>6128.8002020106505</v>
      </c>
      <c r="N111">
        <f>'rockfish release'!P110</f>
        <v>5841564.4717163835</v>
      </c>
      <c r="O111" s="13"/>
      <c r="P111" s="13"/>
      <c r="Q111" s="18">
        <f t="shared" si="96"/>
        <v>0</v>
      </c>
      <c r="R111" s="51">
        <f t="shared" si="97"/>
        <v>0</v>
      </c>
      <c r="S111">
        <f t="shared" si="64"/>
        <v>0</v>
      </c>
      <c r="T111" s="9">
        <f t="shared" si="65"/>
        <v>0</v>
      </c>
      <c r="V111" s="18">
        <f t="shared" si="98"/>
        <v>0</v>
      </c>
      <c r="W111" s="50">
        <f t="shared" si="99"/>
        <v>0</v>
      </c>
      <c r="X111">
        <f t="shared" si="66"/>
        <v>0</v>
      </c>
      <c r="Y111" s="9">
        <f t="shared" si="67"/>
        <v>0</v>
      </c>
    </row>
    <row r="112" spans="1:25" x14ac:dyDescent="0.25">
      <c r="A112" t="str">
        <f>'rockfish release'!A111</f>
        <v>SC</v>
      </c>
      <c r="B112">
        <f>'rockfish release'!B111</f>
        <v>2002</v>
      </c>
      <c r="C112" t="str">
        <f>'rockfish release'!C111</f>
        <v>NG</v>
      </c>
      <c r="D112">
        <f>'rockfish release'!D111</f>
        <v>3882</v>
      </c>
      <c r="E112">
        <f>'YE release'!E112</f>
        <v>274</v>
      </c>
      <c r="F112" s="13"/>
      <c r="G112" s="13"/>
      <c r="H112" s="18">
        <f t="shared" si="94"/>
        <v>0</v>
      </c>
      <c r="I112" s="8">
        <f t="shared" si="95"/>
        <v>0</v>
      </c>
      <c r="J112">
        <f t="shared" si="62"/>
        <v>0</v>
      </c>
      <c r="K112" s="9">
        <f t="shared" si="63"/>
        <v>0</v>
      </c>
      <c r="M112" s="2">
        <f>'rockfish release'!O111</f>
        <v>4484.8260856183497</v>
      </c>
      <c r="N112">
        <f>'rockfish release'!P111</f>
        <v>3128019.5583049804</v>
      </c>
      <c r="O112" s="13"/>
      <c r="P112" s="13"/>
      <c r="Q112" s="18">
        <f t="shared" si="96"/>
        <v>0</v>
      </c>
      <c r="R112" s="51">
        <f t="shared" si="97"/>
        <v>0</v>
      </c>
      <c r="S112">
        <f t="shared" si="64"/>
        <v>0</v>
      </c>
      <c r="T112" s="9">
        <f t="shared" si="65"/>
        <v>0</v>
      </c>
      <c r="V112" s="18">
        <f t="shared" si="98"/>
        <v>0</v>
      </c>
      <c r="W112" s="50">
        <f t="shared" si="99"/>
        <v>0</v>
      </c>
      <c r="X112">
        <f t="shared" si="66"/>
        <v>0</v>
      </c>
      <c r="Y112" s="9">
        <f t="shared" si="67"/>
        <v>0</v>
      </c>
    </row>
    <row r="113" spans="1:25" x14ac:dyDescent="0.25">
      <c r="A113" t="str">
        <f>'rockfish release'!A112</f>
        <v>SC</v>
      </c>
      <c r="B113">
        <f>'rockfish release'!B112</f>
        <v>2003</v>
      </c>
      <c r="C113" t="str">
        <f>'rockfish release'!C112</f>
        <v>NG</v>
      </c>
      <c r="D113">
        <f>'rockfish release'!D112</f>
        <v>4229</v>
      </c>
      <c r="E113">
        <f>'YE release'!E113</f>
        <v>608</v>
      </c>
      <c r="F113" s="13"/>
      <c r="G113" s="13"/>
      <c r="H113" s="18">
        <f t="shared" si="94"/>
        <v>0</v>
      </c>
      <c r="I113" s="8">
        <f t="shared" si="95"/>
        <v>0</v>
      </c>
      <c r="J113">
        <f t="shared" si="62"/>
        <v>0</v>
      </c>
      <c r="K113" s="9">
        <f t="shared" si="63"/>
        <v>0</v>
      </c>
      <c r="M113" s="2">
        <f>'rockfish release'!O112</f>
        <v>4885.7108490674909</v>
      </c>
      <c r="N113">
        <f>'rockfish release'!P112</f>
        <v>3712220.5286072767</v>
      </c>
      <c r="O113" s="13"/>
      <c r="P113" s="13"/>
      <c r="Q113" s="18">
        <f t="shared" si="96"/>
        <v>0</v>
      </c>
      <c r="R113" s="51">
        <f t="shared" si="97"/>
        <v>0</v>
      </c>
      <c r="S113">
        <f t="shared" si="64"/>
        <v>0</v>
      </c>
      <c r="T113" s="9">
        <f t="shared" si="65"/>
        <v>0</v>
      </c>
      <c r="V113" s="18">
        <f t="shared" si="98"/>
        <v>0</v>
      </c>
      <c r="W113" s="50">
        <f t="shared" si="99"/>
        <v>0</v>
      </c>
      <c r="X113">
        <f t="shared" si="66"/>
        <v>0</v>
      </c>
      <c r="Y113" s="9">
        <f t="shared" si="67"/>
        <v>0</v>
      </c>
    </row>
    <row r="114" spans="1:25" x14ac:dyDescent="0.25">
      <c r="A114" t="str">
        <f>'rockfish release'!A113</f>
        <v>SC</v>
      </c>
      <c r="B114">
        <f>'rockfish release'!B113</f>
        <v>2004</v>
      </c>
      <c r="C114" t="str">
        <f>'rockfish release'!C113</f>
        <v>NG</v>
      </c>
      <c r="D114">
        <f>'rockfish release'!D113</f>
        <v>4972</v>
      </c>
      <c r="E114">
        <f>'YE release'!E114</f>
        <v>394</v>
      </c>
      <c r="F114" s="13"/>
      <c r="G114" s="13"/>
      <c r="H114" s="18">
        <f t="shared" si="94"/>
        <v>0</v>
      </c>
      <c r="I114" s="8">
        <f t="shared" si="95"/>
        <v>0</v>
      </c>
      <c r="J114">
        <f t="shared" si="62"/>
        <v>0</v>
      </c>
      <c r="K114" s="9">
        <f t="shared" si="63"/>
        <v>0</v>
      </c>
      <c r="M114" s="2">
        <f>'rockfish release'!O113</f>
        <v>5744.0894635998029</v>
      </c>
      <c r="N114">
        <f>'rockfish release'!P113</f>
        <v>5131220.0279598515</v>
      </c>
      <c r="O114" s="13"/>
      <c r="P114" s="13"/>
      <c r="Q114" s="18">
        <f t="shared" si="96"/>
        <v>0</v>
      </c>
      <c r="R114" s="51">
        <f t="shared" si="97"/>
        <v>0</v>
      </c>
      <c r="S114">
        <f t="shared" si="64"/>
        <v>0</v>
      </c>
      <c r="T114" s="9">
        <f t="shared" si="65"/>
        <v>0</v>
      </c>
      <c r="V114" s="18">
        <f t="shared" si="98"/>
        <v>0</v>
      </c>
      <c r="W114" s="50">
        <f t="shared" si="99"/>
        <v>0</v>
      </c>
      <c r="X114">
        <f t="shared" si="66"/>
        <v>0</v>
      </c>
      <c r="Y114" s="9">
        <f t="shared" si="67"/>
        <v>0</v>
      </c>
    </row>
    <row r="115" spans="1:25" x14ac:dyDescent="0.25">
      <c r="A115" t="str">
        <f>'rockfish release'!A114</f>
        <v>SC</v>
      </c>
      <c r="B115">
        <f>'rockfish release'!B114</f>
        <v>2005</v>
      </c>
      <c r="C115" t="str">
        <f>'rockfish release'!C114</f>
        <v>NG</v>
      </c>
      <c r="D115">
        <f>'rockfish release'!D114</f>
        <v>4991</v>
      </c>
      <c r="E115">
        <f>'YE release'!E115</f>
        <v>529</v>
      </c>
      <c r="F115" s="13"/>
      <c r="G115" s="13"/>
      <c r="H115" s="18">
        <f t="shared" si="94"/>
        <v>0</v>
      </c>
      <c r="I115" s="8">
        <f t="shared" si="95"/>
        <v>0</v>
      </c>
      <c r="J115">
        <f t="shared" si="62"/>
        <v>0</v>
      </c>
      <c r="K115" s="9">
        <f t="shared" si="63"/>
        <v>0</v>
      </c>
      <c r="M115" s="2">
        <f>'rockfish release'!O114</f>
        <v>5766.0399261517741</v>
      </c>
      <c r="N115">
        <f>'rockfish release'!P114</f>
        <v>5170511.8464407185</v>
      </c>
      <c r="O115" s="13"/>
      <c r="P115" s="13"/>
      <c r="Q115" s="18">
        <f t="shared" si="96"/>
        <v>0</v>
      </c>
      <c r="R115" s="51">
        <f t="shared" si="97"/>
        <v>0</v>
      </c>
      <c r="S115">
        <f t="shared" si="64"/>
        <v>0</v>
      </c>
      <c r="T115" s="9">
        <f t="shared" si="65"/>
        <v>0</v>
      </c>
      <c r="V115" s="18">
        <f t="shared" si="98"/>
        <v>0</v>
      </c>
      <c r="W115" s="50">
        <f t="shared" si="99"/>
        <v>0</v>
      </c>
      <c r="X115">
        <f t="shared" si="66"/>
        <v>0</v>
      </c>
      <c r="Y115" s="9">
        <f t="shared" si="67"/>
        <v>0</v>
      </c>
    </row>
    <row r="116" spans="1:25" x14ac:dyDescent="0.25">
      <c r="A116" t="str">
        <f>'rockfish release'!A115</f>
        <v>SC</v>
      </c>
      <c r="B116">
        <f>'rockfish release'!B115</f>
        <v>2006</v>
      </c>
      <c r="C116" t="str">
        <f>'rockfish release'!C115</f>
        <v>NG</v>
      </c>
      <c r="D116">
        <f>'rockfish release'!D115</f>
        <v>3683</v>
      </c>
      <c r="E116">
        <f>'YE release'!E116</f>
        <v>440</v>
      </c>
      <c r="F116" s="13"/>
      <c r="G116" s="13"/>
      <c r="H116" s="18">
        <f t="shared" ref="H116:H128" si="100">E116*F116</f>
        <v>0</v>
      </c>
      <c r="I116" s="8">
        <f t="shared" ref="I116:I128" si="101">(E116^2)*G116</f>
        <v>0</v>
      </c>
      <c r="J116">
        <f t="shared" si="62"/>
        <v>0</v>
      </c>
      <c r="K116" s="9">
        <f t="shared" si="63"/>
        <v>0</v>
      </c>
      <c r="M116" s="2">
        <f>'rockfish release'!O115</f>
        <v>4254.9238725740297</v>
      </c>
      <c r="N116">
        <f>'rockfish release'!P115</f>
        <v>2815540.8673867746</v>
      </c>
      <c r="O116" s="13"/>
      <c r="P116" s="13"/>
      <c r="Q116" s="18">
        <f t="shared" si="96"/>
        <v>0</v>
      </c>
      <c r="R116" s="51">
        <f t="shared" si="97"/>
        <v>0</v>
      </c>
      <c r="S116">
        <f t="shared" si="64"/>
        <v>0</v>
      </c>
      <c r="T116" s="9">
        <f t="shared" si="65"/>
        <v>0</v>
      </c>
      <c r="V116" s="18">
        <f t="shared" si="98"/>
        <v>0</v>
      </c>
      <c r="W116" s="50">
        <f t="shared" si="99"/>
        <v>0</v>
      </c>
      <c r="X116">
        <f t="shared" si="66"/>
        <v>0</v>
      </c>
      <c r="Y116" s="9">
        <f t="shared" si="67"/>
        <v>0</v>
      </c>
    </row>
    <row r="117" spans="1:25" x14ac:dyDescent="0.25">
      <c r="A117" t="str">
        <f>'rockfish release'!A116</f>
        <v>SC</v>
      </c>
      <c r="B117">
        <f>'rockfish release'!B116</f>
        <v>2007</v>
      </c>
      <c r="C117" t="str">
        <f>'rockfish release'!C116</f>
        <v>NG</v>
      </c>
      <c r="D117">
        <f>'rockfish release'!D116</f>
        <v>3175</v>
      </c>
      <c r="E117">
        <f>'YE release'!E117</f>
        <v>359</v>
      </c>
      <c r="F117" s="13"/>
      <c r="G117" s="13"/>
      <c r="H117" s="18">
        <f t="shared" si="100"/>
        <v>0</v>
      </c>
      <c r="I117" s="8">
        <f t="shared" si="101"/>
        <v>0</v>
      </c>
      <c r="J117">
        <f t="shared" si="62"/>
        <v>0</v>
      </c>
      <c r="K117" s="9">
        <f t="shared" si="63"/>
        <v>0</v>
      </c>
      <c r="M117" s="2">
        <f>'rockfish release'!O116</f>
        <v>3668.0378211845082</v>
      </c>
      <c r="N117">
        <f>'rockfish release'!P116</f>
        <v>2092405.5197583043</v>
      </c>
      <c r="O117" s="13"/>
      <c r="P117" s="13"/>
      <c r="Q117" s="18">
        <f t="shared" si="96"/>
        <v>0</v>
      </c>
      <c r="R117" s="51">
        <f t="shared" si="97"/>
        <v>0</v>
      </c>
      <c r="S117">
        <f t="shared" si="64"/>
        <v>0</v>
      </c>
      <c r="T117" s="9">
        <f t="shared" si="65"/>
        <v>0</v>
      </c>
      <c r="V117" s="18">
        <f t="shared" si="98"/>
        <v>0</v>
      </c>
      <c r="W117" s="50">
        <f t="shared" si="99"/>
        <v>0</v>
      </c>
      <c r="X117">
        <f t="shared" si="66"/>
        <v>0</v>
      </c>
      <c r="Y117" s="9">
        <f t="shared" si="67"/>
        <v>0</v>
      </c>
    </row>
    <row r="118" spans="1:25" x14ac:dyDescent="0.25">
      <c r="A118" t="str">
        <f>'rockfish release'!A117</f>
        <v>SC</v>
      </c>
      <c r="B118">
        <f>'rockfish release'!B117</f>
        <v>2008</v>
      </c>
      <c r="C118" t="str">
        <f>'rockfish release'!C117</f>
        <v>NG</v>
      </c>
      <c r="D118">
        <f>'rockfish release'!D117</f>
        <v>2762</v>
      </c>
      <c r="E118">
        <f>'YE release'!E118</f>
        <v>396</v>
      </c>
      <c r="F118" s="13"/>
      <c r="G118" s="13"/>
      <c r="H118" s="18">
        <f t="shared" si="100"/>
        <v>0</v>
      </c>
      <c r="I118" s="8">
        <f t="shared" si="101"/>
        <v>0</v>
      </c>
      <c r="J118">
        <f t="shared" si="62"/>
        <v>0</v>
      </c>
      <c r="K118" s="9">
        <f t="shared" si="63"/>
        <v>0</v>
      </c>
      <c r="M118" s="2">
        <f>'rockfish release'!O117</f>
        <v>3190.9040825548382</v>
      </c>
      <c r="N118">
        <f>'rockfish release'!P117</f>
        <v>1583455.0748461601</v>
      </c>
      <c r="O118" s="13"/>
      <c r="P118" s="13"/>
      <c r="Q118" s="18">
        <f t="shared" si="96"/>
        <v>0</v>
      </c>
      <c r="R118" s="51">
        <f t="shared" si="97"/>
        <v>0</v>
      </c>
      <c r="S118">
        <f t="shared" si="64"/>
        <v>0</v>
      </c>
      <c r="T118" s="9">
        <f t="shared" si="65"/>
        <v>0</v>
      </c>
      <c r="V118" s="18">
        <f t="shared" si="98"/>
        <v>0</v>
      </c>
      <c r="W118" s="50">
        <f t="shared" si="99"/>
        <v>0</v>
      </c>
      <c r="X118">
        <f t="shared" si="66"/>
        <v>0</v>
      </c>
      <c r="Y118" s="9">
        <f t="shared" si="67"/>
        <v>0</v>
      </c>
    </row>
    <row r="119" spans="1:25" x14ac:dyDescent="0.25">
      <c r="A119" t="str">
        <f>'rockfish release'!A118</f>
        <v>SC</v>
      </c>
      <c r="B119">
        <f>'rockfish release'!B118</f>
        <v>2009</v>
      </c>
      <c r="C119" t="str">
        <f>'rockfish release'!C118</f>
        <v>NG</v>
      </c>
      <c r="D119">
        <f>'rockfish release'!D118</f>
        <v>1655</v>
      </c>
      <c r="E119">
        <f>'YE release'!E119</f>
        <v>220</v>
      </c>
      <c r="F119" s="13"/>
      <c r="G119" s="13"/>
      <c r="H119" s="18">
        <f t="shared" si="100"/>
        <v>0</v>
      </c>
      <c r="I119" s="8">
        <f t="shared" si="101"/>
        <v>0</v>
      </c>
      <c r="J119">
        <f t="shared" si="62"/>
        <v>0</v>
      </c>
      <c r="K119" s="9">
        <f t="shared" si="63"/>
        <v>0</v>
      </c>
      <c r="M119" s="2">
        <f>'rockfish release'!O118</f>
        <v>1912.0008170268852</v>
      </c>
      <c r="N119">
        <f>'rockfish release'!P118</f>
        <v>568531.31911523244</v>
      </c>
      <c r="O119" s="13"/>
      <c r="P119" s="13"/>
      <c r="Q119" s="18">
        <f t="shared" si="96"/>
        <v>0</v>
      </c>
      <c r="R119" s="51">
        <f t="shared" si="97"/>
        <v>0</v>
      </c>
      <c r="S119">
        <f t="shared" si="64"/>
        <v>0</v>
      </c>
      <c r="T119" s="9">
        <f t="shared" si="65"/>
        <v>0</v>
      </c>
      <c r="V119" s="18">
        <f t="shared" si="98"/>
        <v>0</v>
      </c>
      <c r="W119" s="50">
        <f t="shared" si="99"/>
        <v>0</v>
      </c>
      <c r="X119">
        <f t="shared" si="66"/>
        <v>0</v>
      </c>
      <c r="Y119" s="9">
        <f t="shared" si="67"/>
        <v>0</v>
      </c>
    </row>
    <row r="120" spans="1:25" x14ac:dyDescent="0.25">
      <c r="A120" t="str">
        <f>'rockfish release'!A119</f>
        <v>SC</v>
      </c>
      <c r="B120">
        <f>'rockfish release'!B119</f>
        <v>2010</v>
      </c>
      <c r="C120" t="str">
        <f>'rockfish release'!C119</f>
        <v>NG</v>
      </c>
      <c r="D120">
        <f>'rockfish release'!D119</f>
        <v>1667</v>
      </c>
      <c r="E120">
        <f>'YE release'!E120</f>
        <v>297</v>
      </c>
      <c r="F120" s="13"/>
      <c r="G120" s="13"/>
      <c r="H120" s="18">
        <f t="shared" si="100"/>
        <v>0</v>
      </c>
      <c r="I120" s="8">
        <f t="shared" si="101"/>
        <v>0</v>
      </c>
      <c r="J120">
        <f t="shared" si="62"/>
        <v>0</v>
      </c>
      <c r="K120" s="9">
        <f t="shared" si="63"/>
        <v>0</v>
      </c>
      <c r="M120" s="2">
        <f>'rockfish release'!O119</f>
        <v>1925.8642670597087</v>
      </c>
      <c r="N120">
        <f>'rockfish release'!P119</f>
        <v>576805.77170519042</v>
      </c>
      <c r="O120" s="13"/>
      <c r="P120" s="13"/>
      <c r="Q120" s="18">
        <f t="shared" si="96"/>
        <v>0</v>
      </c>
      <c r="R120" s="51">
        <f t="shared" si="97"/>
        <v>0</v>
      </c>
      <c r="S120">
        <f t="shared" si="64"/>
        <v>0</v>
      </c>
      <c r="T120" s="9">
        <f t="shared" si="65"/>
        <v>0</v>
      </c>
      <c r="V120" s="18">
        <f t="shared" si="98"/>
        <v>0</v>
      </c>
      <c r="W120" s="50">
        <f t="shared" si="99"/>
        <v>0</v>
      </c>
      <c r="X120">
        <f t="shared" si="66"/>
        <v>0</v>
      </c>
      <c r="Y120" s="9">
        <f t="shared" si="67"/>
        <v>0</v>
      </c>
    </row>
    <row r="121" spans="1:25" x14ac:dyDescent="0.25">
      <c r="A121" t="str">
        <f>'rockfish release'!A120</f>
        <v>SC</v>
      </c>
      <c r="B121">
        <f>'rockfish release'!B120</f>
        <v>2011</v>
      </c>
      <c r="C121" t="str">
        <f>'rockfish release'!C120</f>
        <v>NG</v>
      </c>
      <c r="D121">
        <f>'rockfish release'!D120</f>
        <v>1572</v>
      </c>
      <c r="E121">
        <f>'YE release'!E121</f>
        <v>349</v>
      </c>
      <c r="F121" s="13"/>
      <c r="G121" s="13"/>
      <c r="H121" s="18">
        <f t="shared" si="100"/>
        <v>0</v>
      </c>
      <c r="I121" s="8">
        <f t="shared" si="101"/>
        <v>0</v>
      </c>
      <c r="J121">
        <f t="shared" si="62"/>
        <v>0</v>
      </c>
      <c r="K121" s="9">
        <f t="shared" si="63"/>
        <v>0</v>
      </c>
      <c r="M121" s="2">
        <f>'rockfish release'!O120</f>
        <v>2275.6784090909091</v>
      </c>
      <c r="N121">
        <f>'rockfish release'!P120</f>
        <v>892264.95911748335</v>
      </c>
      <c r="O121" s="13"/>
      <c r="P121" s="13"/>
      <c r="Q121" s="18">
        <f t="shared" si="96"/>
        <v>0</v>
      </c>
      <c r="R121" s="51">
        <f t="shared" si="97"/>
        <v>0</v>
      </c>
      <c r="S121">
        <f t="shared" si="64"/>
        <v>0</v>
      </c>
      <c r="T121" s="9">
        <f t="shared" si="65"/>
        <v>0</v>
      </c>
      <c r="V121" s="18">
        <f t="shared" si="98"/>
        <v>0</v>
      </c>
      <c r="W121" s="50">
        <f t="shared" si="99"/>
        <v>0</v>
      </c>
      <c r="X121">
        <f t="shared" si="66"/>
        <v>0</v>
      </c>
      <c r="Y121" s="9">
        <f t="shared" si="67"/>
        <v>0</v>
      </c>
    </row>
    <row r="122" spans="1:25" x14ac:dyDescent="0.25">
      <c r="A122" t="str">
        <f>'rockfish release'!A121</f>
        <v>SC</v>
      </c>
      <c r="B122">
        <f>'rockfish release'!B121</f>
        <v>2012</v>
      </c>
      <c r="C122" t="str">
        <f>'rockfish release'!C121</f>
        <v>NG</v>
      </c>
      <c r="D122">
        <f>'rockfish release'!D121</f>
        <v>1193</v>
      </c>
      <c r="E122">
        <f>'YE release'!E122</f>
        <v>333</v>
      </c>
      <c r="F122" s="13"/>
      <c r="G122" s="13"/>
      <c r="H122" s="18">
        <f t="shared" si="100"/>
        <v>0</v>
      </c>
      <c r="I122" s="8">
        <f t="shared" si="101"/>
        <v>0</v>
      </c>
      <c r="J122">
        <f t="shared" si="62"/>
        <v>0</v>
      </c>
      <c r="K122" s="9">
        <f t="shared" si="63"/>
        <v>0</v>
      </c>
      <c r="M122" s="2">
        <f>'rockfish release'!O121</f>
        <v>949.13010468192806</v>
      </c>
      <c r="N122">
        <f>'rockfish release'!P121</f>
        <v>240497.98554259419</v>
      </c>
      <c r="O122" s="13"/>
      <c r="P122" s="13"/>
      <c r="Q122" s="18">
        <f t="shared" si="96"/>
        <v>0</v>
      </c>
      <c r="R122" s="51">
        <f t="shared" si="97"/>
        <v>0</v>
      </c>
      <c r="S122">
        <f t="shared" si="64"/>
        <v>0</v>
      </c>
      <c r="T122" s="9">
        <f t="shared" si="65"/>
        <v>0</v>
      </c>
      <c r="V122" s="18">
        <f t="shared" si="98"/>
        <v>0</v>
      </c>
      <c r="W122" s="50">
        <f t="shared" si="99"/>
        <v>0</v>
      </c>
      <c r="X122">
        <f t="shared" si="66"/>
        <v>0</v>
      </c>
      <c r="Y122" s="9">
        <f t="shared" si="67"/>
        <v>0</v>
      </c>
    </row>
    <row r="123" spans="1:25" x14ac:dyDescent="0.25">
      <c r="A123" t="str">
        <f>'rockfish release'!A122</f>
        <v>SC</v>
      </c>
      <c r="B123">
        <f>'rockfish release'!B122</f>
        <v>2013</v>
      </c>
      <c r="C123" t="str">
        <f>'rockfish release'!C122</f>
        <v>NG</v>
      </c>
      <c r="D123">
        <f>'rockfish release'!D122</f>
        <v>1672</v>
      </c>
      <c r="E123">
        <f>'YE release'!E123</f>
        <v>414</v>
      </c>
      <c r="F123" s="13"/>
      <c r="G123" s="13"/>
      <c r="H123" s="18">
        <f t="shared" si="100"/>
        <v>0</v>
      </c>
      <c r="I123" s="8">
        <f t="shared" si="101"/>
        <v>0</v>
      </c>
      <c r="J123">
        <f t="shared" si="62"/>
        <v>0</v>
      </c>
      <c r="K123" s="9">
        <f t="shared" si="63"/>
        <v>0</v>
      </c>
      <c r="M123" s="2">
        <f>'rockfish release'!O122</f>
        <v>2602.9620253164558</v>
      </c>
      <c r="N123">
        <f>'rockfish release'!P122</f>
        <v>2110427.8950474532</v>
      </c>
      <c r="O123" s="13"/>
      <c r="P123" s="13"/>
      <c r="Q123" s="18">
        <f t="shared" si="96"/>
        <v>0</v>
      </c>
      <c r="R123" s="51">
        <f t="shared" si="97"/>
        <v>0</v>
      </c>
      <c r="S123">
        <f t="shared" si="64"/>
        <v>0</v>
      </c>
      <c r="T123" s="9">
        <f t="shared" si="65"/>
        <v>0</v>
      </c>
      <c r="V123" s="18">
        <f t="shared" si="98"/>
        <v>0</v>
      </c>
      <c r="W123" s="50">
        <f t="shared" si="99"/>
        <v>0</v>
      </c>
      <c r="X123">
        <f t="shared" si="66"/>
        <v>0</v>
      </c>
      <c r="Y123" s="9">
        <f t="shared" si="67"/>
        <v>0</v>
      </c>
    </row>
    <row r="124" spans="1:25" x14ac:dyDescent="0.25">
      <c r="A124" t="str">
        <f>'rockfish release'!A123</f>
        <v>SC</v>
      </c>
      <c r="B124">
        <f>'rockfish release'!B123</f>
        <v>2014</v>
      </c>
      <c r="C124" t="str">
        <f>'rockfish release'!C123</f>
        <v>NG</v>
      </c>
      <c r="D124">
        <f>'rockfish release'!D123</f>
        <v>1570</v>
      </c>
      <c r="E124">
        <f>'YE release'!E124</f>
        <v>350</v>
      </c>
      <c r="F124" s="13"/>
      <c r="G124" s="13"/>
      <c r="H124" s="18">
        <f t="shared" si="100"/>
        <v>0</v>
      </c>
      <c r="I124" s="8">
        <f t="shared" si="101"/>
        <v>0</v>
      </c>
      <c r="J124">
        <f t="shared" si="62"/>
        <v>0</v>
      </c>
      <c r="K124" s="9">
        <f t="shared" si="63"/>
        <v>0</v>
      </c>
      <c r="M124" s="2">
        <f>'rockfish release'!O123</f>
        <v>3083.2881210736723</v>
      </c>
      <c r="N124">
        <f>'rockfish release'!P123</f>
        <v>2945178.4390610256</v>
      </c>
      <c r="O124" s="13"/>
      <c r="P124" s="13"/>
      <c r="Q124" s="18">
        <f t="shared" si="96"/>
        <v>0</v>
      </c>
      <c r="R124" s="51">
        <f t="shared" si="97"/>
        <v>0</v>
      </c>
      <c r="S124">
        <f t="shared" si="64"/>
        <v>0</v>
      </c>
      <c r="T124" s="9">
        <f t="shared" si="65"/>
        <v>0</v>
      </c>
      <c r="V124" s="18">
        <f t="shared" si="98"/>
        <v>0</v>
      </c>
      <c r="W124" s="50">
        <f t="shared" si="99"/>
        <v>0</v>
      </c>
      <c r="X124">
        <f t="shared" si="66"/>
        <v>0</v>
      </c>
      <c r="Y124" s="9">
        <f t="shared" si="67"/>
        <v>0</v>
      </c>
    </row>
    <row r="125" spans="1:25" x14ac:dyDescent="0.25">
      <c r="A125" t="str">
        <f>'rockfish release'!A124</f>
        <v>SC</v>
      </c>
      <c r="B125">
        <f>'rockfish release'!B124</f>
        <v>2015</v>
      </c>
      <c r="C125" t="str">
        <f>'rockfish release'!C124</f>
        <v>NG</v>
      </c>
      <c r="D125">
        <f>'rockfish release'!D124</f>
        <v>2088</v>
      </c>
      <c r="E125">
        <f>'YE release'!E125</f>
        <v>346</v>
      </c>
      <c r="F125" s="13"/>
      <c r="G125" s="13"/>
      <c r="H125" s="18">
        <f t="shared" si="100"/>
        <v>0</v>
      </c>
      <c r="I125" s="8">
        <f t="shared" si="101"/>
        <v>0</v>
      </c>
      <c r="J125">
        <f t="shared" si="62"/>
        <v>0</v>
      </c>
      <c r="K125" s="9">
        <f t="shared" si="63"/>
        <v>0</v>
      </c>
      <c r="M125" s="2">
        <f>'rockfish release'!O124</f>
        <v>1923.7752808988762</v>
      </c>
      <c r="N125">
        <f>'rockfish release'!P124</f>
        <v>1041844.5175399669</v>
      </c>
      <c r="O125" s="13"/>
      <c r="P125" s="13"/>
      <c r="Q125" s="18">
        <f t="shared" si="96"/>
        <v>0</v>
      </c>
      <c r="R125" s="51">
        <f t="shared" si="97"/>
        <v>0</v>
      </c>
      <c r="S125">
        <f t="shared" si="64"/>
        <v>0</v>
      </c>
      <c r="T125" s="9">
        <f t="shared" si="65"/>
        <v>0</v>
      </c>
      <c r="V125" s="18">
        <f t="shared" si="98"/>
        <v>0</v>
      </c>
      <c r="W125" s="50">
        <f t="shared" si="99"/>
        <v>0</v>
      </c>
      <c r="X125">
        <f t="shared" si="66"/>
        <v>0</v>
      </c>
      <c r="Y125" s="9">
        <f t="shared" si="67"/>
        <v>0</v>
      </c>
    </row>
    <row r="126" spans="1:25" x14ac:dyDescent="0.25">
      <c r="A126" t="str">
        <f>'rockfish release'!A125</f>
        <v>SC</v>
      </c>
      <c r="B126">
        <f>'rockfish release'!B125</f>
        <v>2016</v>
      </c>
      <c r="C126" t="str">
        <f>'rockfish release'!C125</f>
        <v>NG</v>
      </c>
      <c r="D126">
        <f>'rockfish release'!D125</f>
        <v>2900</v>
      </c>
      <c r="E126">
        <f>'YE release'!E126</f>
        <v>738</v>
      </c>
      <c r="F126" s="13"/>
      <c r="G126" s="13"/>
      <c r="H126" s="18">
        <f t="shared" si="100"/>
        <v>0</v>
      </c>
      <c r="I126" s="8">
        <f t="shared" si="101"/>
        <v>0</v>
      </c>
      <c r="J126">
        <f t="shared" si="62"/>
        <v>0</v>
      </c>
      <c r="K126" s="9">
        <f t="shared" si="63"/>
        <v>0</v>
      </c>
      <c r="M126" s="2">
        <f>'rockfish release'!O125</f>
        <v>2935.5314499765882</v>
      </c>
      <c r="N126">
        <f>'rockfish release'!P125</f>
        <v>2018848.2847185002</v>
      </c>
      <c r="O126" s="13"/>
      <c r="P126" s="13"/>
      <c r="Q126" s="18">
        <f t="shared" si="96"/>
        <v>0</v>
      </c>
      <c r="R126" s="51">
        <f t="shared" si="97"/>
        <v>0</v>
      </c>
      <c r="S126">
        <f t="shared" si="64"/>
        <v>0</v>
      </c>
      <c r="T126" s="9">
        <f t="shared" si="65"/>
        <v>0</v>
      </c>
      <c r="V126" s="18">
        <f t="shared" si="98"/>
        <v>0</v>
      </c>
      <c r="W126" s="50">
        <f t="shared" si="99"/>
        <v>0</v>
      </c>
      <c r="X126">
        <f t="shared" si="66"/>
        <v>0</v>
      </c>
      <c r="Y126" s="9">
        <f t="shared" si="67"/>
        <v>0</v>
      </c>
    </row>
    <row r="127" spans="1:25" x14ac:dyDescent="0.25">
      <c r="A127" t="str">
        <f>'rockfish release'!A126</f>
        <v>SC</v>
      </c>
      <c r="B127">
        <f>'rockfish release'!B126</f>
        <v>2017</v>
      </c>
      <c r="C127" t="str">
        <f>'rockfish release'!C126</f>
        <v>NG</v>
      </c>
      <c r="D127">
        <f>'rockfish release'!D126</f>
        <v>1281</v>
      </c>
      <c r="E127">
        <f>'YE release'!E127</f>
        <v>422</v>
      </c>
      <c r="F127" s="13"/>
      <c r="G127" s="13"/>
      <c r="H127" s="18">
        <f t="shared" si="100"/>
        <v>0</v>
      </c>
      <c r="I127" s="8">
        <f t="shared" si="101"/>
        <v>0</v>
      </c>
      <c r="J127">
        <f t="shared" si="62"/>
        <v>0</v>
      </c>
      <c r="K127" s="9">
        <f t="shared" si="63"/>
        <v>0</v>
      </c>
      <c r="M127" s="2">
        <f>'rockfish release'!O126</f>
        <v>1309.5412844036696</v>
      </c>
      <c r="N127">
        <f>'rockfish release'!P126</f>
        <v>666136.04778705724</v>
      </c>
      <c r="O127" s="13"/>
      <c r="P127" s="13"/>
      <c r="Q127" s="18">
        <f t="shared" si="96"/>
        <v>0</v>
      </c>
      <c r="R127" s="51">
        <f t="shared" si="97"/>
        <v>0</v>
      </c>
      <c r="S127">
        <f t="shared" si="64"/>
        <v>0</v>
      </c>
      <c r="T127" s="9">
        <f t="shared" si="65"/>
        <v>0</v>
      </c>
      <c r="V127" s="18">
        <f t="shared" si="98"/>
        <v>0</v>
      </c>
      <c r="W127" s="50">
        <f t="shared" si="99"/>
        <v>0</v>
      </c>
      <c r="X127">
        <f t="shared" si="66"/>
        <v>0</v>
      </c>
      <c r="Y127" s="9">
        <f t="shared" si="67"/>
        <v>0</v>
      </c>
    </row>
    <row r="128" spans="1:25" x14ac:dyDescent="0.25">
      <c r="A128" t="str">
        <f>'rockfish release'!A127</f>
        <v>SC</v>
      </c>
      <c r="B128">
        <f>'rockfish release'!B127</f>
        <v>2018</v>
      </c>
      <c r="C128" t="str">
        <f>'rockfish release'!C127</f>
        <v>NG</v>
      </c>
      <c r="D128">
        <f>'rockfish release'!D127</f>
        <v>2876</v>
      </c>
      <c r="E128">
        <f>'YE release'!E128</f>
        <v>921</v>
      </c>
      <c r="F128" s="13"/>
      <c r="G128" s="13"/>
      <c r="H128" s="18">
        <f t="shared" si="100"/>
        <v>0</v>
      </c>
      <c r="I128" s="8">
        <f t="shared" si="101"/>
        <v>0</v>
      </c>
      <c r="J128">
        <f t="shared" si="62"/>
        <v>0</v>
      </c>
      <c r="K128" s="9">
        <f t="shared" si="63"/>
        <v>0</v>
      </c>
      <c r="M128" s="2">
        <f>'rockfish release'!O127</f>
        <v>2808.9590021470203</v>
      </c>
      <c r="N128">
        <f>'rockfish release'!P127</f>
        <v>2622776.2416290417</v>
      </c>
      <c r="O128" s="13"/>
      <c r="P128" s="13"/>
      <c r="Q128" s="18">
        <f t="shared" si="96"/>
        <v>0</v>
      </c>
      <c r="R128" s="51">
        <f t="shared" si="97"/>
        <v>0</v>
      </c>
      <c r="S128">
        <f t="shared" si="64"/>
        <v>0</v>
      </c>
      <c r="T128" s="9">
        <f t="shared" si="65"/>
        <v>0</v>
      </c>
      <c r="V128" s="18">
        <f t="shared" si="98"/>
        <v>0</v>
      </c>
      <c r="W128" s="50">
        <f t="shared" si="99"/>
        <v>0</v>
      </c>
      <c r="X128">
        <f t="shared" si="66"/>
        <v>0</v>
      </c>
      <c r="Y128" s="9">
        <f t="shared" si="67"/>
        <v>0</v>
      </c>
    </row>
    <row r="129" spans="1:25" x14ac:dyDescent="0.25">
      <c r="A129" t="str">
        <f>'rockfish release'!A128</f>
        <v>SC</v>
      </c>
      <c r="B129">
        <f>'rockfish release'!B128</f>
        <v>2019</v>
      </c>
      <c r="C129" t="str">
        <f>'rockfish release'!C128</f>
        <v>NG</v>
      </c>
      <c r="D129">
        <f>'rockfish release'!D128</f>
        <v>3435</v>
      </c>
      <c r="E129">
        <f>'YE release'!E129</f>
        <v>806</v>
      </c>
      <c r="F129" s="13"/>
      <c r="G129" s="13"/>
      <c r="H129" s="18">
        <f t="shared" ref="H129" si="102">E129*F129</f>
        <v>0</v>
      </c>
      <c r="I129" s="8">
        <f t="shared" ref="I129" si="103">(E129^2)*G129</f>
        <v>0</v>
      </c>
      <c r="K129" s="9"/>
      <c r="M129" s="2">
        <f>'rockfish release'!O128</f>
        <v>3945.7570335636719</v>
      </c>
      <c r="N129">
        <f>'rockfish release'!P128</f>
        <v>2905309.8792155185</v>
      </c>
      <c r="O129" s="13"/>
      <c r="P129" s="13"/>
      <c r="Q129" s="18">
        <f t="shared" ref="Q129" si="104">M129*O129</f>
        <v>0</v>
      </c>
      <c r="R129" s="51">
        <f t="shared" ref="R129" si="105">(M129^2)*P129+(O129^2)*N129-(P129*N129)</f>
        <v>0</v>
      </c>
      <c r="S129">
        <f t="shared" ref="S129" si="106">SQRT(R129)</f>
        <v>0</v>
      </c>
      <c r="T129" s="9">
        <f t="shared" ref="T129" si="107">(1.96*S129)</f>
        <v>0</v>
      </c>
      <c r="V129" s="18">
        <f t="shared" ref="V129" si="108">Q129+H129</f>
        <v>0</v>
      </c>
      <c r="W129" s="50">
        <f t="shared" ref="W129" si="109">R129+I129</f>
        <v>0</v>
      </c>
      <c r="Y129" s="9"/>
    </row>
    <row r="130" spans="1:25" x14ac:dyDescent="0.25">
      <c r="A130" t="str">
        <f>'rockfish release'!A129</f>
        <v>SC</v>
      </c>
      <c r="B130">
        <f>'rockfish release'!B129</f>
        <v>1999</v>
      </c>
      <c r="C130" t="str">
        <f>'rockfish release'!C129</f>
        <v>NORTHEAS</v>
      </c>
      <c r="D130">
        <f>'rockfish release'!D129</f>
        <v>1736</v>
      </c>
      <c r="E130">
        <f>'YE release'!E130</f>
        <v>110</v>
      </c>
      <c r="F130" s="39"/>
      <c r="G130" s="39"/>
      <c r="H130" s="18">
        <f t="shared" ref="H130:H136" si="110">E130*F130</f>
        <v>0</v>
      </c>
      <c r="I130" s="8">
        <f t="shared" ref="I130:I136" si="111">(E130^2)*G130</f>
        <v>0</v>
      </c>
      <c r="J130">
        <f t="shared" si="62"/>
        <v>0</v>
      </c>
      <c r="K130" s="9">
        <f t="shared" si="63"/>
        <v>0</v>
      </c>
      <c r="M130" s="2">
        <f>'rockfish release'!O129</f>
        <v>3114.8433996588765</v>
      </c>
      <c r="N130">
        <f>'rockfish release'!P129</f>
        <v>3312896.0950870859</v>
      </c>
      <c r="O130" s="13"/>
      <c r="P130" s="13"/>
      <c r="Q130" s="18">
        <f t="shared" ref="Q130:Q149" si="112">M130*O130</f>
        <v>0</v>
      </c>
      <c r="R130" s="51">
        <f t="shared" ref="R130:R149" si="113">(M130^2)*P130+(O130^2)*N130-(P130*N130)</f>
        <v>0</v>
      </c>
      <c r="S130">
        <f t="shared" si="64"/>
        <v>0</v>
      </c>
      <c r="T130" s="9">
        <f t="shared" si="65"/>
        <v>0</v>
      </c>
      <c r="V130" s="18">
        <f t="shared" ref="V130:V149" si="114">Q130+H130</f>
        <v>0</v>
      </c>
      <c r="W130" s="51">
        <f t="shared" ref="W130:W149" si="115">R130+I130</f>
        <v>0</v>
      </c>
      <c r="X130">
        <f t="shared" si="66"/>
        <v>0</v>
      </c>
      <c r="Y130" s="9">
        <f t="shared" si="67"/>
        <v>0</v>
      </c>
    </row>
    <row r="131" spans="1:25" x14ac:dyDescent="0.25">
      <c r="A131" t="str">
        <f>'rockfish release'!A130</f>
        <v>SC</v>
      </c>
      <c r="B131">
        <f>'rockfish release'!B130</f>
        <v>2000</v>
      </c>
      <c r="C131" t="str">
        <f>'rockfish release'!C130</f>
        <v>NORTHEAS</v>
      </c>
      <c r="D131">
        <f>'rockfish release'!D130</f>
        <v>2051</v>
      </c>
      <c r="E131">
        <f>'YE release'!E131</f>
        <v>174</v>
      </c>
      <c r="F131" s="39"/>
      <c r="G131" s="39"/>
      <c r="H131" s="18">
        <f t="shared" si="110"/>
        <v>0</v>
      </c>
      <c r="I131" s="8">
        <f t="shared" si="111"/>
        <v>0</v>
      </c>
      <c r="J131">
        <f t="shared" si="62"/>
        <v>0</v>
      </c>
      <c r="K131" s="9">
        <f t="shared" si="63"/>
        <v>0</v>
      </c>
      <c r="M131" s="2">
        <f>'rockfish release'!O130</f>
        <v>3680.036758467947</v>
      </c>
      <c r="N131">
        <f>'rockfish release'!P130</f>
        <v>4624232.8444837937</v>
      </c>
      <c r="O131" s="13"/>
      <c r="P131" s="13"/>
      <c r="Q131" s="18">
        <f t="shared" si="112"/>
        <v>0</v>
      </c>
      <c r="R131" s="51">
        <f t="shared" si="113"/>
        <v>0</v>
      </c>
      <c r="S131">
        <f t="shared" si="64"/>
        <v>0</v>
      </c>
      <c r="T131" s="9">
        <f t="shared" si="65"/>
        <v>0</v>
      </c>
      <c r="V131" s="18">
        <f t="shared" si="114"/>
        <v>0</v>
      </c>
      <c r="W131" s="50">
        <f t="shared" si="115"/>
        <v>0</v>
      </c>
      <c r="X131">
        <f t="shared" si="66"/>
        <v>0</v>
      </c>
      <c r="Y131" s="9">
        <f t="shared" si="67"/>
        <v>0</v>
      </c>
    </row>
    <row r="132" spans="1:25" x14ac:dyDescent="0.25">
      <c r="A132" t="str">
        <f>'rockfish release'!A131</f>
        <v>SC</v>
      </c>
      <c r="B132">
        <f>'rockfish release'!B131</f>
        <v>2001</v>
      </c>
      <c r="C132" t="str">
        <f>'rockfish release'!C131</f>
        <v>NORTHEAS</v>
      </c>
      <c r="D132">
        <f>'rockfish release'!D131</f>
        <v>1891</v>
      </c>
      <c r="E132">
        <f>'YE release'!E132</f>
        <v>104</v>
      </c>
      <c r="F132" s="39"/>
      <c r="G132" s="39"/>
      <c r="H132" s="18">
        <f t="shared" si="110"/>
        <v>0</v>
      </c>
      <c r="I132" s="8">
        <f t="shared" si="111"/>
        <v>0</v>
      </c>
      <c r="J132">
        <f t="shared" si="62"/>
        <v>0</v>
      </c>
      <c r="K132" s="9">
        <f t="shared" si="63"/>
        <v>0</v>
      </c>
      <c r="M132" s="2">
        <f>'rockfish release'!O131</f>
        <v>3392.9544174855628</v>
      </c>
      <c r="N132">
        <f>'rockfish release'!P131</f>
        <v>3930894.8883351549</v>
      </c>
      <c r="O132" s="13"/>
      <c r="P132" s="13"/>
      <c r="Q132" s="18">
        <f t="shared" si="112"/>
        <v>0</v>
      </c>
      <c r="R132" s="51">
        <f t="shared" si="113"/>
        <v>0</v>
      </c>
      <c r="S132">
        <f t="shared" si="64"/>
        <v>0</v>
      </c>
      <c r="T132" s="9">
        <f t="shared" si="65"/>
        <v>0</v>
      </c>
      <c r="V132" s="18">
        <f t="shared" si="114"/>
        <v>0</v>
      </c>
      <c r="W132" s="50">
        <f t="shared" si="115"/>
        <v>0</v>
      </c>
      <c r="X132">
        <f t="shared" si="66"/>
        <v>0</v>
      </c>
      <c r="Y132" s="9">
        <f t="shared" si="67"/>
        <v>0</v>
      </c>
    </row>
    <row r="133" spans="1:25" x14ac:dyDescent="0.25">
      <c r="A133" t="str">
        <f>'rockfish release'!A132</f>
        <v>SC</v>
      </c>
      <c r="B133">
        <f>'rockfish release'!B132</f>
        <v>2002</v>
      </c>
      <c r="C133" t="str">
        <f>'rockfish release'!C132</f>
        <v>NORTHEAS</v>
      </c>
      <c r="D133">
        <f>'rockfish release'!D132</f>
        <v>1913</v>
      </c>
      <c r="E133">
        <f>'YE release'!E133</f>
        <v>131</v>
      </c>
      <c r="F133" s="39"/>
      <c r="G133" s="39"/>
      <c r="H133" s="18">
        <f t="shared" si="110"/>
        <v>0</v>
      </c>
      <c r="I133" s="8">
        <f t="shared" si="111"/>
        <v>0</v>
      </c>
      <c r="J133">
        <f t="shared" ref="J133:J196" si="116">SQRT(I133)</f>
        <v>0</v>
      </c>
      <c r="K133" s="9">
        <f t="shared" ref="K133:K196" si="117">(1.96*J133)</f>
        <v>0</v>
      </c>
      <c r="M133" s="2">
        <f>'rockfish release'!O132</f>
        <v>3432.4282393706399</v>
      </c>
      <c r="N133">
        <f>'rockfish release'!P132</f>
        <v>4022891.4428667496</v>
      </c>
      <c r="O133" s="13"/>
      <c r="P133" s="13"/>
      <c r="Q133" s="18">
        <f t="shared" si="112"/>
        <v>0</v>
      </c>
      <c r="R133" s="51">
        <f t="shared" si="113"/>
        <v>0</v>
      </c>
      <c r="S133">
        <f t="shared" ref="S133:S196" si="118">SQRT(R133)</f>
        <v>0</v>
      </c>
      <c r="T133" s="9">
        <f t="shared" ref="T133:T196" si="119">(1.96*S133)</f>
        <v>0</v>
      </c>
      <c r="V133" s="18">
        <f t="shared" si="114"/>
        <v>0</v>
      </c>
      <c r="W133" s="50">
        <f t="shared" si="115"/>
        <v>0</v>
      </c>
      <c r="X133">
        <f t="shared" ref="X133:X196" si="120">SQRT(W133)</f>
        <v>0</v>
      </c>
      <c r="Y133" s="9">
        <f t="shared" ref="Y133:Y196" si="121">(1.96*X133)</f>
        <v>0</v>
      </c>
    </row>
    <row r="134" spans="1:25" x14ac:dyDescent="0.25">
      <c r="A134" t="str">
        <f>'rockfish release'!A133</f>
        <v>SC</v>
      </c>
      <c r="B134">
        <f>'rockfish release'!B133</f>
        <v>2003</v>
      </c>
      <c r="C134" t="str">
        <f>'rockfish release'!C133</f>
        <v>NORTHEAS</v>
      </c>
      <c r="D134">
        <f>'rockfish release'!D133</f>
        <v>3121</v>
      </c>
      <c r="E134">
        <f>'YE release'!E134</f>
        <v>95</v>
      </c>
      <c r="F134" s="39"/>
      <c r="G134" s="39"/>
      <c r="H134" s="18">
        <f t="shared" si="110"/>
        <v>0</v>
      </c>
      <c r="I134" s="8">
        <f t="shared" si="111"/>
        <v>0</v>
      </c>
      <c r="J134">
        <f t="shared" si="116"/>
        <v>0</v>
      </c>
      <c r="K134" s="9">
        <f t="shared" si="117"/>
        <v>0</v>
      </c>
      <c r="M134" s="2">
        <f>'rockfish release'!O133</f>
        <v>5599.8999137876472</v>
      </c>
      <c r="N134">
        <f>'rockfish release'!P133</f>
        <v>10707692.989785686</v>
      </c>
      <c r="O134" s="13"/>
      <c r="P134" s="13"/>
      <c r="Q134" s="18">
        <f t="shared" si="112"/>
        <v>0</v>
      </c>
      <c r="R134" s="51">
        <f t="shared" si="113"/>
        <v>0</v>
      </c>
      <c r="S134">
        <f t="shared" si="118"/>
        <v>0</v>
      </c>
      <c r="T134" s="9">
        <f t="shared" si="119"/>
        <v>0</v>
      </c>
      <c r="V134" s="18">
        <f t="shared" si="114"/>
        <v>0</v>
      </c>
      <c r="W134" s="50">
        <f t="shared" si="115"/>
        <v>0</v>
      </c>
      <c r="X134">
        <f t="shared" si="120"/>
        <v>0</v>
      </c>
      <c r="Y134" s="9">
        <f t="shared" si="121"/>
        <v>0</v>
      </c>
    </row>
    <row r="135" spans="1:25" x14ac:dyDescent="0.25">
      <c r="A135" t="str">
        <f>'rockfish release'!A134</f>
        <v>SC</v>
      </c>
      <c r="B135">
        <f>'rockfish release'!B134</f>
        <v>2004</v>
      </c>
      <c r="C135" t="str">
        <f>'rockfish release'!C134</f>
        <v>NORTHEAS</v>
      </c>
      <c r="D135">
        <f>'rockfish release'!D134</f>
        <v>1756</v>
      </c>
      <c r="E135">
        <f>'YE release'!E135</f>
        <v>158</v>
      </c>
      <c r="F135" s="39"/>
      <c r="G135" s="39"/>
      <c r="H135" s="18">
        <f t="shared" si="110"/>
        <v>0</v>
      </c>
      <c r="I135" s="8">
        <f t="shared" si="111"/>
        <v>0</v>
      </c>
      <c r="J135">
        <f t="shared" si="116"/>
        <v>0</v>
      </c>
      <c r="K135" s="9">
        <f t="shared" si="117"/>
        <v>0</v>
      </c>
      <c r="M135" s="2">
        <f>'rockfish release'!O134</f>
        <v>3150.7286922816747</v>
      </c>
      <c r="N135">
        <f>'rockfish release'!P134</f>
        <v>3389669.8185419007</v>
      </c>
      <c r="O135" s="13"/>
      <c r="P135" s="13"/>
      <c r="Q135" s="18">
        <f t="shared" si="112"/>
        <v>0</v>
      </c>
      <c r="R135" s="51">
        <f t="shared" si="113"/>
        <v>0</v>
      </c>
      <c r="S135">
        <f t="shared" si="118"/>
        <v>0</v>
      </c>
      <c r="T135" s="9">
        <f t="shared" si="119"/>
        <v>0</v>
      </c>
      <c r="V135" s="18">
        <f t="shared" si="114"/>
        <v>0</v>
      </c>
      <c r="W135" s="50">
        <f t="shared" si="115"/>
        <v>0</v>
      </c>
      <c r="X135">
        <f t="shared" si="120"/>
        <v>0</v>
      </c>
      <c r="Y135" s="9">
        <f t="shared" si="121"/>
        <v>0</v>
      </c>
    </row>
    <row r="136" spans="1:25" x14ac:dyDescent="0.25">
      <c r="A136" t="str">
        <f>'rockfish release'!A135</f>
        <v>SC</v>
      </c>
      <c r="B136">
        <f>'rockfish release'!B135</f>
        <v>2005</v>
      </c>
      <c r="C136" t="str">
        <f>'rockfish release'!C135</f>
        <v>NORTHEAS</v>
      </c>
      <c r="D136">
        <f>'rockfish release'!D135</f>
        <v>4080</v>
      </c>
      <c r="E136">
        <f>'YE release'!E136</f>
        <v>199</v>
      </c>
      <c r="F136" s="39"/>
      <c r="G136" s="39"/>
      <c r="H136" s="18">
        <f t="shared" si="110"/>
        <v>0</v>
      </c>
      <c r="I136" s="8">
        <f t="shared" si="111"/>
        <v>0</v>
      </c>
      <c r="J136">
        <f t="shared" si="116"/>
        <v>0</v>
      </c>
      <c r="K136" s="9">
        <f t="shared" si="117"/>
        <v>0</v>
      </c>
      <c r="M136" s="2">
        <f>'rockfish release'!O135</f>
        <v>7320.5996950508161</v>
      </c>
      <c r="N136">
        <f>'rockfish release'!P135</f>
        <v>18299056.559539404</v>
      </c>
      <c r="O136" s="13"/>
      <c r="P136" s="13"/>
      <c r="Q136" s="18">
        <f t="shared" si="112"/>
        <v>0</v>
      </c>
      <c r="R136" s="51">
        <f t="shared" si="113"/>
        <v>0</v>
      </c>
      <c r="S136">
        <f t="shared" si="118"/>
        <v>0</v>
      </c>
      <c r="T136" s="9">
        <f t="shared" si="119"/>
        <v>0</v>
      </c>
      <c r="V136" s="18">
        <f t="shared" si="114"/>
        <v>0</v>
      </c>
      <c r="W136" s="50">
        <f t="shared" si="115"/>
        <v>0</v>
      </c>
      <c r="X136">
        <f t="shared" si="120"/>
        <v>0</v>
      </c>
      <c r="Y136" s="9">
        <f t="shared" si="121"/>
        <v>0</v>
      </c>
    </row>
    <row r="137" spans="1:25" x14ac:dyDescent="0.25">
      <c r="A137" t="str">
        <f>'rockfish release'!A136</f>
        <v>SC</v>
      </c>
      <c r="B137">
        <f>'rockfish release'!B136</f>
        <v>2006</v>
      </c>
      <c r="C137" t="str">
        <f>'rockfish release'!C136</f>
        <v>NORTHEAS</v>
      </c>
      <c r="D137">
        <f>'rockfish release'!D136</f>
        <v>1667</v>
      </c>
      <c r="E137">
        <f>'YE release'!E137</f>
        <v>62</v>
      </c>
      <c r="F137" s="39"/>
      <c r="G137" s="40"/>
      <c r="H137" s="18">
        <f t="shared" ref="H137:H149" si="122">E137*F137</f>
        <v>0</v>
      </c>
      <c r="I137" s="8">
        <f t="shared" ref="I137:I149" si="123">(E137^2)*G137</f>
        <v>0</v>
      </c>
      <c r="J137">
        <f t="shared" si="116"/>
        <v>0</v>
      </c>
      <c r="K137" s="9">
        <f t="shared" si="117"/>
        <v>0</v>
      </c>
      <c r="M137" s="2">
        <f>'rockfish release'!O136</f>
        <v>2991.0391401102233</v>
      </c>
      <c r="N137">
        <f>'rockfish release'!P136</f>
        <v>3054777.4283738164</v>
      </c>
      <c r="O137" s="13"/>
      <c r="P137" s="13"/>
      <c r="Q137" s="18">
        <f t="shared" si="112"/>
        <v>0</v>
      </c>
      <c r="R137" s="51">
        <f t="shared" si="113"/>
        <v>0</v>
      </c>
      <c r="S137">
        <f t="shared" si="118"/>
        <v>0</v>
      </c>
      <c r="T137" s="9">
        <f t="shared" si="119"/>
        <v>0</v>
      </c>
      <c r="V137" s="18">
        <f t="shared" si="114"/>
        <v>0</v>
      </c>
      <c r="W137" s="50">
        <f t="shared" si="115"/>
        <v>0</v>
      </c>
      <c r="X137">
        <f t="shared" si="120"/>
        <v>0</v>
      </c>
      <c r="Y137" s="9">
        <f t="shared" si="121"/>
        <v>0</v>
      </c>
    </row>
    <row r="138" spans="1:25" x14ac:dyDescent="0.25">
      <c r="A138" t="str">
        <f>'rockfish release'!A137</f>
        <v>SC</v>
      </c>
      <c r="B138">
        <f>'rockfish release'!B137</f>
        <v>2007</v>
      </c>
      <c r="C138" t="str">
        <f>'rockfish release'!C137</f>
        <v>NORTHEAS</v>
      </c>
      <c r="D138">
        <f>'rockfish release'!D137</f>
        <v>1731</v>
      </c>
      <c r="E138">
        <f>'YE release'!E138</f>
        <v>179</v>
      </c>
      <c r="F138" s="39"/>
      <c r="G138" s="40"/>
      <c r="H138" s="18">
        <f t="shared" si="122"/>
        <v>0</v>
      </c>
      <c r="I138" s="8">
        <f t="shared" si="123"/>
        <v>0</v>
      </c>
      <c r="J138">
        <f t="shared" si="116"/>
        <v>0</v>
      </c>
      <c r="K138" s="9">
        <f t="shared" si="117"/>
        <v>0</v>
      </c>
      <c r="M138" s="2">
        <f>'rockfish release'!O137</f>
        <v>3105.8720765031776</v>
      </c>
      <c r="N138">
        <f>'rockfish release'!P137</f>
        <v>3293840.0742381569</v>
      </c>
      <c r="O138" s="13"/>
      <c r="P138" s="13"/>
      <c r="Q138" s="18">
        <f t="shared" si="112"/>
        <v>0</v>
      </c>
      <c r="R138" s="51">
        <f t="shared" si="113"/>
        <v>0</v>
      </c>
      <c r="S138">
        <f t="shared" si="118"/>
        <v>0</v>
      </c>
      <c r="T138" s="9">
        <f t="shared" si="119"/>
        <v>0</v>
      </c>
      <c r="V138" s="18">
        <f t="shared" si="114"/>
        <v>0</v>
      </c>
      <c r="W138" s="50">
        <f t="shared" si="115"/>
        <v>0</v>
      </c>
      <c r="X138">
        <f t="shared" si="120"/>
        <v>0</v>
      </c>
      <c r="Y138" s="9">
        <f t="shared" si="121"/>
        <v>0</v>
      </c>
    </row>
    <row r="139" spans="1:25" x14ac:dyDescent="0.25">
      <c r="A139" t="str">
        <f>'rockfish release'!A138</f>
        <v>SC</v>
      </c>
      <c r="B139">
        <f>'rockfish release'!B138</f>
        <v>2008</v>
      </c>
      <c r="C139" t="str">
        <f>'rockfish release'!C138</f>
        <v>NORTHEAS</v>
      </c>
      <c r="D139">
        <f>'rockfish release'!D138</f>
        <v>1565</v>
      </c>
      <c r="E139">
        <f>'YE release'!E139</f>
        <v>117</v>
      </c>
      <c r="F139" s="39"/>
      <c r="G139" s="40"/>
      <c r="H139" s="18">
        <f t="shared" si="122"/>
        <v>0</v>
      </c>
      <c r="I139" s="8">
        <f t="shared" si="123"/>
        <v>0</v>
      </c>
      <c r="J139">
        <f t="shared" si="116"/>
        <v>0</v>
      </c>
      <c r="K139" s="9">
        <f t="shared" si="117"/>
        <v>0</v>
      </c>
      <c r="M139" s="2">
        <f>'rockfish release'!O138</f>
        <v>2808.0241477339532</v>
      </c>
      <c r="N139">
        <f>'rockfish release'!P138</f>
        <v>2692384.3474888206</v>
      </c>
      <c r="O139" s="13"/>
      <c r="P139" s="13"/>
      <c r="Q139" s="18">
        <f t="shared" si="112"/>
        <v>0</v>
      </c>
      <c r="R139" s="51">
        <f t="shared" si="113"/>
        <v>0</v>
      </c>
      <c r="S139">
        <f t="shared" si="118"/>
        <v>0</v>
      </c>
      <c r="T139" s="9">
        <f t="shared" si="119"/>
        <v>0</v>
      </c>
      <c r="V139" s="18">
        <f t="shared" si="114"/>
        <v>0</v>
      </c>
      <c r="W139" s="50">
        <f t="shared" si="115"/>
        <v>0</v>
      </c>
      <c r="X139">
        <f t="shared" si="120"/>
        <v>0</v>
      </c>
      <c r="Y139" s="9">
        <f t="shared" si="121"/>
        <v>0</v>
      </c>
    </row>
    <row r="140" spans="1:25" x14ac:dyDescent="0.25">
      <c r="A140" t="str">
        <f>'rockfish release'!A139</f>
        <v>SC</v>
      </c>
      <c r="B140">
        <f>'rockfish release'!B139</f>
        <v>2009</v>
      </c>
      <c r="C140" t="str">
        <f>'rockfish release'!C139</f>
        <v>NORTHEAS</v>
      </c>
      <c r="D140">
        <f>'rockfish release'!D139</f>
        <v>1317</v>
      </c>
      <c r="E140">
        <f>'YE release'!E140</f>
        <v>39</v>
      </c>
      <c r="F140" s="39"/>
      <c r="G140" s="40"/>
      <c r="H140" s="18">
        <f t="shared" si="122"/>
        <v>0</v>
      </c>
      <c r="I140" s="8">
        <f t="shared" si="123"/>
        <v>0</v>
      </c>
      <c r="J140">
        <f t="shared" si="116"/>
        <v>0</v>
      </c>
      <c r="K140" s="9">
        <f t="shared" si="117"/>
        <v>0</v>
      </c>
      <c r="M140" s="2">
        <f>'rockfish release'!O139</f>
        <v>2363.0465192112561</v>
      </c>
      <c r="N140">
        <f>'rockfish release'!P139</f>
        <v>1906689.2729298193</v>
      </c>
      <c r="O140" s="13"/>
      <c r="P140" s="13"/>
      <c r="Q140" s="18">
        <f t="shared" si="112"/>
        <v>0</v>
      </c>
      <c r="R140" s="51">
        <f t="shared" si="113"/>
        <v>0</v>
      </c>
      <c r="S140">
        <f t="shared" si="118"/>
        <v>0</v>
      </c>
      <c r="T140" s="9">
        <f t="shared" si="119"/>
        <v>0</v>
      </c>
      <c r="V140" s="18">
        <f t="shared" si="114"/>
        <v>0</v>
      </c>
      <c r="W140" s="50">
        <f t="shared" si="115"/>
        <v>0</v>
      </c>
      <c r="X140">
        <f t="shared" si="120"/>
        <v>0</v>
      </c>
      <c r="Y140" s="9">
        <f t="shared" si="121"/>
        <v>0</v>
      </c>
    </row>
    <row r="141" spans="1:25" x14ac:dyDescent="0.25">
      <c r="A141" t="str">
        <f>'rockfish release'!A140</f>
        <v>SC</v>
      </c>
      <c r="B141">
        <f>'rockfish release'!B140</f>
        <v>2010</v>
      </c>
      <c r="C141" t="str">
        <f>'rockfish release'!C140</f>
        <v>NORTHEAS</v>
      </c>
      <c r="D141">
        <f>'rockfish release'!D140</f>
        <v>975</v>
      </c>
      <c r="E141">
        <f>'YE release'!E141</f>
        <v>108</v>
      </c>
      <c r="F141" s="39"/>
      <c r="G141" s="40"/>
      <c r="H141" s="18">
        <f t="shared" si="122"/>
        <v>0</v>
      </c>
      <c r="I141" s="8">
        <f t="shared" si="123"/>
        <v>0</v>
      </c>
      <c r="J141">
        <f t="shared" si="116"/>
        <v>0</v>
      </c>
      <c r="K141" s="9">
        <f t="shared" si="117"/>
        <v>0</v>
      </c>
      <c r="M141" s="2">
        <f>'rockfish release'!O140</f>
        <v>1749.4080153614086</v>
      </c>
      <c r="N141">
        <f>'rockfish release'!P140</f>
        <v>1045003.1623601587</v>
      </c>
      <c r="O141" s="37"/>
      <c r="P141" s="37"/>
      <c r="Q141" s="18">
        <f t="shared" si="112"/>
        <v>0</v>
      </c>
      <c r="R141" s="51">
        <f t="shared" si="113"/>
        <v>0</v>
      </c>
      <c r="S141">
        <f t="shared" si="118"/>
        <v>0</v>
      </c>
      <c r="T141" s="9">
        <f t="shared" si="119"/>
        <v>0</v>
      </c>
      <c r="V141" s="18">
        <f t="shared" si="114"/>
        <v>0</v>
      </c>
      <c r="W141" s="50">
        <f t="shared" si="115"/>
        <v>0</v>
      </c>
      <c r="X141">
        <f t="shared" si="120"/>
        <v>0</v>
      </c>
      <c r="Y141" s="9">
        <f t="shared" si="121"/>
        <v>0</v>
      </c>
    </row>
    <row r="142" spans="1:25" x14ac:dyDescent="0.25">
      <c r="A142" t="str">
        <f>'rockfish release'!A141</f>
        <v>SC</v>
      </c>
      <c r="B142">
        <f>'rockfish release'!B141</f>
        <v>2011</v>
      </c>
      <c r="C142" t="str">
        <f>'rockfish release'!C141</f>
        <v>NORTHEAS</v>
      </c>
      <c r="D142">
        <f>'rockfish release'!D141</f>
        <v>1219</v>
      </c>
      <c r="E142">
        <f>'YE release'!E142</f>
        <v>78</v>
      </c>
      <c r="F142" s="39"/>
      <c r="G142" s="40"/>
      <c r="H142" s="18">
        <f t="shared" si="122"/>
        <v>0</v>
      </c>
      <c r="I142" s="8">
        <f t="shared" si="123"/>
        <v>0</v>
      </c>
      <c r="J142">
        <f t="shared" si="116"/>
        <v>0</v>
      </c>
      <c r="K142" s="9">
        <f t="shared" si="117"/>
        <v>0</v>
      </c>
      <c r="M142" s="2">
        <f>'rockfish release'!O141</f>
        <v>2616.6798149500855</v>
      </c>
      <c r="N142">
        <f>'rockfish release'!P141</f>
        <v>2544045.9494767035</v>
      </c>
      <c r="O142" s="13"/>
      <c r="P142" s="13"/>
      <c r="Q142" s="18">
        <f t="shared" si="112"/>
        <v>0</v>
      </c>
      <c r="R142" s="51">
        <f t="shared" si="113"/>
        <v>0</v>
      </c>
      <c r="S142">
        <f t="shared" si="118"/>
        <v>0</v>
      </c>
      <c r="T142" s="9">
        <f t="shared" si="119"/>
        <v>0</v>
      </c>
      <c r="V142" s="18">
        <f t="shared" si="114"/>
        <v>0</v>
      </c>
      <c r="W142" s="50">
        <f t="shared" si="115"/>
        <v>0</v>
      </c>
      <c r="X142">
        <f t="shared" si="120"/>
        <v>0</v>
      </c>
      <c r="Y142" s="9">
        <f t="shared" si="121"/>
        <v>0</v>
      </c>
    </row>
    <row r="143" spans="1:25" x14ac:dyDescent="0.25">
      <c r="A143" t="str">
        <f>'rockfish release'!A142</f>
        <v>SC</v>
      </c>
      <c r="B143">
        <f>'rockfish release'!B142</f>
        <v>2012</v>
      </c>
      <c r="C143" t="str">
        <f>'rockfish release'!C142</f>
        <v>NORTHEAS</v>
      </c>
      <c r="D143">
        <f>'rockfish release'!D142</f>
        <v>898</v>
      </c>
      <c r="E143">
        <f>'YE release'!E143</f>
        <v>57</v>
      </c>
      <c r="F143" s="39"/>
      <c r="G143" s="40"/>
      <c r="H143" s="18">
        <f t="shared" si="122"/>
        <v>0</v>
      </c>
      <c r="I143" s="8">
        <f t="shared" si="123"/>
        <v>0</v>
      </c>
      <c r="J143">
        <f t="shared" si="116"/>
        <v>0</v>
      </c>
      <c r="K143" s="9">
        <f t="shared" si="117"/>
        <v>0</v>
      </c>
      <c r="M143" s="2">
        <f>'rockfish release'!O142</f>
        <v>4246.1969775924963</v>
      </c>
      <c r="N143">
        <f>'rockfish release'!P142</f>
        <v>24972801.19999427</v>
      </c>
      <c r="O143" s="13"/>
      <c r="P143" s="13"/>
      <c r="Q143" s="18">
        <f t="shared" si="112"/>
        <v>0</v>
      </c>
      <c r="R143" s="51">
        <f t="shared" si="113"/>
        <v>0</v>
      </c>
      <c r="S143">
        <f t="shared" si="118"/>
        <v>0</v>
      </c>
      <c r="T143" s="9">
        <f t="shared" si="119"/>
        <v>0</v>
      </c>
      <c r="V143" s="18">
        <f t="shared" si="114"/>
        <v>0</v>
      </c>
      <c r="W143" s="50">
        <f t="shared" si="115"/>
        <v>0</v>
      </c>
      <c r="X143">
        <f t="shared" si="120"/>
        <v>0</v>
      </c>
      <c r="Y143" s="9">
        <f t="shared" si="121"/>
        <v>0</v>
      </c>
    </row>
    <row r="144" spans="1:25" x14ac:dyDescent="0.25">
      <c r="A144" t="str">
        <f>'rockfish release'!A143</f>
        <v>SC</v>
      </c>
      <c r="B144">
        <f>'rockfish release'!B143</f>
        <v>2013</v>
      </c>
      <c r="C144" t="str">
        <f>'rockfish release'!C143</f>
        <v>NORTHEAS</v>
      </c>
      <c r="D144">
        <f>'rockfish release'!D143</f>
        <v>624</v>
      </c>
      <c r="E144">
        <f>'YE release'!E144</f>
        <v>15</v>
      </c>
      <c r="F144" s="13"/>
      <c r="G144" s="13"/>
      <c r="H144" s="18">
        <f t="shared" si="122"/>
        <v>0</v>
      </c>
      <c r="I144" s="8">
        <f t="shared" si="123"/>
        <v>0</v>
      </c>
      <c r="J144">
        <f t="shared" si="116"/>
        <v>0</v>
      </c>
      <c r="K144" s="9">
        <f t="shared" si="117"/>
        <v>0</v>
      </c>
      <c r="M144" s="2">
        <f>'rockfish release'!O143</f>
        <v>1016.9872340425534</v>
      </c>
      <c r="N144">
        <f>'rockfish release'!P143</f>
        <v>459340.41122659273</v>
      </c>
      <c r="O144" s="13"/>
      <c r="P144" s="13"/>
      <c r="Q144" s="18">
        <f t="shared" si="112"/>
        <v>0</v>
      </c>
      <c r="R144" s="51">
        <f t="shared" si="113"/>
        <v>0</v>
      </c>
      <c r="S144">
        <f t="shared" si="118"/>
        <v>0</v>
      </c>
      <c r="T144" s="9">
        <f t="shared" si="119"/>
        <v>0</v>
      </c>
      <c r="V144" s="18">
        <f t="shared" si="114"/>
        <v>0</v>
      </c>
      <c r="W144" s="50">
        <f t="shared" si="115"/>
        <v>0</v>
      </c>
      <c r="X144">
        <f t="shared" si="120"/>
        <v>0</v>
      </c>
      <c r="Y144" s="9">
        <f t="shared" si="121"/>
        <v>0</v>
      </c>
    </row>
    <row r="145" spans="1:25" x14ac:dyDescent="0.25">
      <c r="A145" t="str">
        <f>'rockfish release'!A144</f>
        <v>SC</v>
      </c>
      <c r="B145">
        <f>'rockfish release'!B144</f>
        <v>2014</v>
      </c>
      <c r="C145" t="str">
        <f>'rockfish release'!C144</f>
        <v>NORTHEAS</v>
      </c>
      <c r="D145">
        <f>'rockfish release'!D144</f>
        <v>958</v>
      </c>
      <c r="E145">
        <f>'YE release'!E145</f>
        <v>59</v>
      </c>
      <c r="F145" s="13"/>
      <c r="G145" s="13"/>
      <c r="H145" s="18">
        <f t="shared" si="122"/>
        <v>0</v>
      </c>
      <c r="I145" s="8">
        <f t="shared" si="123"/>
        <v>0</v>
      </c>
      <c r="J145">
        <f t="shared" si="116"/>
        <v>0</v>
      </c>
      <c r="K145" s="9">
        <f t="shared" si="117"/>
        <v>0</v>
      </c>
      <c r="M145" s="2">
        <f>'rockfish release'!O144</f>
        <v>1259.2714932126696</v>
      </c>
      <c r="N145">
        <f>'rockfish release'!P144</f>
        <v>1496236.1643266424</v>
      </c>
      <c r="O145" s="13"/>
      <c r="P145" s="13"/>
      <c r="Q145" s="18">
        <f t="shared" si="112"/>
        <v>0</v>
      </c>
      <c r="R145" s="51">
        <f t="shared" si="113"/>
        <v>0</v>
      </c>
      <c r="S145">
        <f t="shared" si="118"/>
        <v>0</v>
      </c>
      <c r="T145" s="9">
        <f t="shared" si="119"/>
        <v>0</v>
      </c>
      <c r="V145" s="18">
        <f t="shared" si="114"/>
        <v>0</v>
      </c>
      <c r="W145" s="50">
        <f t="shared" si="115"/>
        <v>0</v>
      </c>
      <c r="X145">
        <f t="shared" si="120"/>
        <v>0</v>
      </c>
      <c r="Y145" s="9">
        <f t="shared" si="121"/>
        <v>0</v>
      </c>
    </row>
    <row r="146" spans="1:25" x14ac:dyDescent="0.25">
      <c r="A146" t="str">
        <f>'rockfish release'!A145</f>
        <v>SC</v>
      </c>
      <c r="B146">
        <f>'rockfish release'!B145</f>
        <v>2015</v>
      </c>
      <c r="C146" t="str">
        <f>'rockfish release'!C145</f>
        <v>NORTHEAS</v>
      </c>
      <c r="D146">
        <f>'rockfish release'!D145</f>
        <v>836</v>
      </c>
      <c r="E146">
        <f>'YE release'!E146</f>
        <v>13</v>
      </c>
      <c r="F146" s="13"/>
      <c r="G146" s="13"/>
      <c r="H146" s="18">
        <f t="shared" si="122"/>
        <v>0</v>
      </c>
      <c r="I146" s="8">
        <f t="shared" si="123"/>
        <v>0</v>
      </c>
      <c r="J146">
        <f t="shared" si="116"/>
        <v>0</v>
      </c>
      <c r="K146" s="9">
        <f t="shared" si="117"/>
        <v>0</v>
      </c>
      <c r="M146" s="2">
        <f>'rockfish release'!O145</f>
        <v>1832.1167675329298</v>
      </c>
      <c r="N146">
        <f>'rockfish release'!P145</f>
        <v>3448525.2847583601</v>
      </c>
      <c r="O146" s="13"/>
      <c r="P146" s="13"/>
      <c r="Q146" s="18">
        <f t="shared" si="112"/>
        <v>0</v>
      </c>
      <c r="R146" s="51">
        <f t="shared" si="113"/>
        <v>0</v>
      </c>
      <c r="S146">
        <f t="shared" si="118"/>
        <v>0</v>
      </c>
      <c r="T146" s="9">
        <f t="shared" si="119"/>
        <v>0</v>
      </c>
      <c r="V146" s="18">
        <f t="shared" si="114"/>
        <v>0</v>
      </c>
      <c r="W146" s="50">
        <f t="shared" si="115"/>
        <v>0</v>
      </c>
      <c r="X146">
        <f t="shared" si="120"/>
        <v>0</v>
      </c>
      <c r="Y146" s="9">
        <f t="shared" si="121"/>
        <v>0</v>
      </c>
    </row>
    <row r="147" spans="1:25" x14ac:dyDescent="0.25">
      <c r="A147" t="str">
        <f>'rockfish release'!A146</f>
        <v>SC</v>
      </c>
      <c r="B147">
        <f>'rockfish release'!B146</f>
        <v>2016</v>
      </c>
      <c r="C147" t="str">
        <f>'rockfish release'!C146</f>
        <v>NORTHEAS</v>
      </c>
      <c r="D147">
        <f>'rockfish release'!D146</f>
        <v>943</v>
      </c>
      <c r="E147">
        <f>'YE release'!E147</f>
        <v>12</v>
      </c>
      <c r="F147" s="13"/>
      <c r="G147" s="13"/>
      <c r="H147" s="18">
        <f t="shared" si="122"/>
        <v>0</v>
      </c>
      <c r="I147" s="8">
        <f t="shared" si="123"/>
        <v>0</v>
      </c>
      <c r="J147">
        <f t="shared" si="116"/>
        <v>0</v>
      </c>
      <c r="K147" s="9">
        <f t="shared" si="117"/>
        <v>0</v>
      </c>
      <c r="M147" s="2">
        <f>'rockfish release'!O146</f>
        <v>1392.9730500951173</v>
      </c>
      <c r="N147">
        <f>'rockfish release'!P146</f>
        <v>2173555.2962333295</v>
      </c>
      <c r="O147" s="13"/>
      <c r="P147" s="13"/>
      <c r="Q147" s="18">
        <f t="shared" si="112"/>
        <v>0</v>
      </c>
      <c r="R147" s="51">
        <f t="shared" si="113"/>
        <v>0</v>
      </c>
      <c r="S147">
        <f t="shared" si="118"/>
        <v>0</v>
      </c>
      <c r="T147" s="9">
        <f t="shared" si="119"/>
        <v>0</v>
      </c>
      <c r="V147" s="18">
        <f t="shared" si="114"/>
        <v>0</v>
      </c>
      <c r="W147" s="50">
        <f t="shared" si="115"/>
        <v>0</v>
      </c>
      <c r="X147">
        <f t="shared" si="120"/>
        <v>0</v>
      </c>
      <c r="Y147" s="9">
        <f t="shared" si="121"/>
        <v>0</v>
      </c>
    </row>
    <row r="148" spans="1:25" x14ac:dyDescent="0.25">
      <c r="A148" t="str">
        <f>'rockfish release'!A147</f>
        <v>SC</v>
      </c>
      <c r="B148">
        <f>'rockfish release'!B147</f>
        <v>2017</v>
      </c>
      <c r="C148" t="str">
        <f>'rockfish release'!C147</f>
        <v>NORTHEAS</v>
      </c>
      <c r="D148">
        <f>'rockfish release'!D147</f>
        <v>461</v>
      </c>
      <c r="E148">
        <f>'YE release'!E148</f>
        <v>9</v>
      </c>
      <c r="F148" s="13"/>
      <c r="G148" s="13"/>
      <c r="H148" s="18">
        <f t="shared" si="122"/>
        <v>0</v>
      </c>
      <c r="I148" s="8">
        <f t="shared" si="123"/>
        <v>0</v>
      </c>
      <c r="J148">
        <f t="shared" si="116"/>
        <v>0</v>
      </c>
      <c r="K148" s="9">
        <f t="shared" si="117"/>
        <v>0</v>
      </c>
      <c r="M148" s="2">
        <f>'rockfish release'!O147</f>
        <v>617.31091122409066</v>
      </c>
      <c r="N148">
        <f>'rockfish release'!P147</f>
        <v>430226.76367217826</v>
      </c>
      <c r="O148" s="13"/>
      <c r="P148" s="13"/>
      <c r="Q148" s="18">
        <f t="shared" si="112"/>
        <v>0</v>
      </c>
      <c r="R148" s="51">
        <f t="shared" si="113"/>
        <v>0</v>
      </c>
      <c r="S148">
        <f t="shared" si="118"/>
        <v>0</v>
      </c>
      <c r="T148" s="9">
        <f t="shared" si="119"/>
        <v>0</v>
      </c>
      <c r="V148" s="18">
        <f t="shared" si="114"/>
        <v>0</v>
      </c>
      <c r="W148" s="50">
        <f t="shared" si="115"/>
        <v>0</v>
      </c>
      <c r="X148">
        <f t="shared" si="120"/>
        <v>0</v>
      </c>
      <c r="Y148" s="9">
        <f t="shared" si="121"/>
        <v>0</v>
      </c>
    </row>
    <row r="149" spans="1:25" x14ac:dyDescent="0.25">
      <c r="A149" t="str">
        <f>'rockfish release'!A148</f>
        <v>SC</v>
      </c>
      <c r="B149">
        <f>'rockfish release'!B148</f>
        <v>2018</v>
      </c>
      <c r="C149" t="str">
        <f>'rockfish release'!C148</f>
        <v>NORTHEAS</v>
      </c>
      <c r="D149">
        <f>'rockfish release'!D148</f>
        <v>461</v>
      </c>
      <c r="E149">
        <f>'YE release'!E149</f>
        <v>23</v>
      </c>
      <c r="F149" s="13"/>
      <c r="G149" s="13"/>
      <c r="H149" s="18">
        <f t="shared" si="122"/>
        <v>0</v>
      </c>
      <c r="I149" s="8">
        <f t="shared" si="123"/>
        <v>0</v>
      </c>
      <c r="J149">
        <f t="shared" si="116"/>
        <v>0</v>
      </c>
      <c r="K149" s="9">
        <f t="shared" si="117"/>
        <v>0</v>
      </c>
      <c r="M149" s="2">
        <f>'rockfish release'!O148</f>
        <v>653.12273504273503</v>
      </c>
      <c r="N149">
        <f>'rockfish release'!P148</f>
        <v>350972.71966497216</v>
      </c>
      <c r="O149" s="13"/>
      <c r="P149" s="13"/>
      <c r="Q149" s="18">
        <f t="shared" si="112"/>
        <v>0</v>
      </c>
      <c r="R149" s="51">
        <f t="shared" si="113"/>
        <v>0</v>
      </c>
      <c r="S149">
        <f t="shared" si="118"/>
        <v>0</v>
      </c>
      <c r="T149" s="9">
        <f t="shared" si="119"/>
        <v>0</v>
      </c>
      <c r="V149" s="18">
        <f t="shared" si="114"/>
        <v>0</v>
      </c>
      <c r="W149" s="50">
        <f t="shared" si="115"/>
        <v>0</v>
      </c>
      <c r="X149">
        <f t="shared" si="120"/>
        <v>0</v>
      </c>
      <c r="Y149" s="9">
        <f t="shared" si="121"/>
        <v>0</v>
      </c>
    </row>
    <row r="150" spans="1:25" x14ac:dyDescent="0.25">
      <c r="A150" t="str">
        <f>'rockfish release'!A149</f>
        <v>SC</v>
      </c>
      <c r="B150">
        <f>'rockfish release'!B149</f>
        <v>2019</v>
      </c>
      <c r="C150" t="str">
        <f>'rockfish release'!C149</f>
        <v>NORTHEAS</v>
      </c>
      <c r="D150">
        <f>'rockfish release'!D149</f>
        <v>1483</v>
      </c>
      <c r="E150">
        <f>'YE release'!E150</f>
        <v>16</v>
      </c>
      <c r="F150" s="13"/>
      <c r="G150" s="13"/>
      <c r="H150" s="18">
        <f t="shared" ref="H150" si="124">E150*F150</f>
        <v>0</v>
      </c>
      <c r="I150" s="8">
        <f t="shared" ref="I150" si="125">(E150^2)*G150</f>
        <v>0</v>
      </c>
      <c r="K150" s="9"/>
      <c r="M150" s="2">
        <f>'rockfish release'!O149</f>
        <v>3667.0983074426158</v>
      </c>
      <c r="N150">
        <f>'rockfish release'!P149</f>
        <v>6276046.853790774</v>
      </c>
      <c r="O150" s="13"/>
      <c r="P150" s="13"/>
      <c r="Q150" s="18">
        <f t="shared" ref="Q150" si="126">M150*O150</f>
        <v>0</v>
      </c>
      <c r="R150" s="51">
        <f t="shared" ref="R150" si="127">(M150^2)*P150+(O150^2)*N150-(P150*N150)</f>
        <v>0</v>
      </c>
      <c r="S150">
        <f t="shared" ref="S150" si="128">SQRT(R150)</f>
        <v>0</v>
      </c>
      <c r="T150" s="9">
        <f t="shared" ref="T150" si="129">(1.96*S150)</f>
        <v>0</v>
      </c>
      <c r="V150" s="18">
        <f t="shared" ref="V150" si="130">Q150+H150</f>
        <v>0</v>
      </c>
      <c r="W150" s="50">
        <f t="shared" ref="W150" si="131">R150+I150</f>
        <v>0</v>
      </c>
      <c r="Y150" s="9"/>
    </row>
    <row r="151" spans="1:25" x14ac:dyDescent="0.25">
      <c r="A151" t="str">
        <f>'rockfish release'!A150</f>
        <v>SC</v>
      </c>
      <c r="B151">
        <f>'rockfish release'!B150</f>
        <v>1999</v>
      </c>
      <c r="C151" t="str">
        <f>'rockfish release'!C150</f>
        <v>PWSI</v>
      </c>
      <c r="D151">
        <f>'rockfish release'!D150</f>
        <v>1069</v>
      </c>
      <c r="E151">
        <f>'YE release'!E151</f>
        <v>143</v>
      </c>
      <c r="F151" s="13"/>
      <c r="G151" s="13"/>
      <c r="H151" s="18">
        <f t="shared" ref="H151:H157" si="132">E151*F151</f>
        <v>0</v>
      </c>
      <c r="I151" s="8">
        <f t="shared" ref="I151:I157" si="133">(E151^2)*G151</f>
        <v>0</v>
      </c>
      <c r="J151">
        <f t="shared" si="116"/>
        <v>0</v>
      </c>
      <c r="K151" s="9">
        <f t="shared" si="117"/>
        <v>0</v>
      </c>
      <c r="M151" s="2">
        <f>'rockfish release'!O150</f>
        <v>4538.3196652012866</v>
      </c>
      <c r="N151">
        <f>'rockfish release'!P150</f>
        <v>4601365.1222449662</v>
      </c>
      <c r="O151" s="13"/>
      <c r="P151" s="13"/>
      <c r="Q151" s="18">
        <f t="shared" ref="Q151:Q170" si="134">M151*O151</f>
        <v>0</v>
      </c>
      <c r="R151" s="51">
        <f t="shared" ref="R151:R170" si="135">(M151^2)*P151+(O151^2)*N151-(P151*N151)</f>
        <v>0</v>
      </c>
      <c r="S151">
        <f t="shared" si="118"/>
        <v>0</v>
      </c>
      <c r="T151" s="9">
        <f t="shared" si="119"/>
        <v>0</v>
      </c>
      <c r="V151" s="18">
        <f t="shared" ref="V151:V170" si="136">Q151+H151</f>
        <v>0</v>
      </c>
      <c r="W151" s="50">
        <f t="shared" ref="W151:W170" si="137">R151+I151</f>
        <v>0</v>
      </c>
      <c r="X151">
        <f t="shared" si="120"/>
        <v>0</v>
      </c>
      <c r="Y151" s="9">
        <f t="shared" si="121"/>
        <v>0</v>
      </c>
    </row>
    <row r="152" spans="1:25" x14ac:dyDescent="0.25">
      <c r="A152" t="str">
        <f>'rockfish release'!A151</f>
        <v>SC</v>
      </c>
      <c r="B152">
        <f>'rockfish release'!B151</f>
        <v>2000</v>
      </c>
      <c r="C152" t="str">
        <f>'rockfish release'!C151</f>
        <v>PWSI</v>
      </c>
      <c r="D152">
        <f>'rockfish release'!D151</f>
        <v>913</v>
      </c>
      <c r="E152">
        <f>'YE release'!E152</f>
        <v>126</v>
      </c>
      <c r="F152" s="13"/>
      <c r="G152" s="13"/>
      <c r="H152" s="18">
        <f t="shared" si="132"/>
        <v>0</v>
      </c>
      <c r="I152" s="8">
        <f t="shared" si="133"/>
        <v>0</v>
      </c>
      <c r="J152">
        <f t="shared" si="116"/>
        <v>0</v>
      </c>
      <c r="K152" s="9">
        <f t="shared" si="117"/>
        <v>0</v>
      </c>
      <c r="M152" s="2">
        <f>'rockfish release'!O151</f>
        <v>3876.0391527865058</v>
      </c>
      <c r="N152">
        <f>'rockfish release'!P151</f>
        <v>3356393.2647199319</v>
      </c>
      <c r="O152" s="13"/>
      <c r="P152" s="13"/>
      <c r="Q152" s="18">
        <f t="shared" si="134"/>
        <v>0</v>
      </c>
      <c r="R152" s="51">
        <f t="shared" si="135"/>
        <v>0</v>
      </c>
      <c r="S152">
        <f t="shared" si="118"/>
        <v>0</v>
      </c>
      <c r="T152" s="9">
        <f t="shared" si="119"/>
        <v>0</v>
      </c>
      <c r="V152" s="18">
        <f t="shared" si="136"/>
        <v>0</v>
      </c>
      <c r="W152" s="50">
        <f t="shared" si="137"/>
        <v>0</v>
      </c>
      <c r="X152">
        <f t="shared" si="120"/>
        <v>0</v>
      </c>
      <c r="Y152" s="9">
        <f t="shared" si="121"/>
        <v>0</v>
      </c>
    </row>
    <row r="153" spans="1:25" x14ac:dyDescent="0.25">
      <c r="A153" t="str">
        <f>'rockfish release'!A152</f>
        <v>SC</v>
      </c>
      <c r="B153">
        <f>'rockfish release'!B152</f>
        <v>2001</v>
      </c>
      <c r="C153" t="str">
        <f>'rockfish release'!C152</f>
        <v>PWSI</v>
      </c>
      <c r="D153">
        <f>'rockfish release'!D152</f>
        <v>1120</v>
      </c>
      <c r="E153">
        <f>'YE release'!E153</f>
        <v>231</v>
      </c>
      <c r="F153" s="13"/>
      <c r="G153" s="13"/>
      <c r="H153" s="18">
        <f t="shared" si="132"/>
        <v>0</v>
      </c>
      <c r="I153" s="8">
        <f t="shared" si="133"/>
        <v>0</v>
      </c>
      <c r="J153">
        <f t="shared" si="116"/>
        <v>0</v>
      </c>
      <c r="K153" s="9">
        <f t="shared" si="117"/>
        <v>0</v>
      </c>
      <c r="M153" s="2">
        <f>'rockfish release'!O152</f>
        <v>4754.8344481061185</v>
      </c>
      <c r="N153">
        <f>'rockfish release'!P152</f>
        <v>5050883.2637306359</v>
      </c>
      <c r="O153" s="13"/>
      <c r="P153" s="13"/>
      <c r="Q153" s="18">
        <f t="shared" si="134"/>
        <v>0</v>
      </c>
      <c r="R153" s="51">
        <f t="shared" si="135"/>
        <v>0</v>
      </c>
      <c r="S153">
        <f t="shared" si="118"/>
        <v>0</v>
      </c>
      <c r="T153" s="9">
        <f t="shared" si="119"/>
        <v>0</v>
      </c>
      <c r="V153" s="18">
        <f t="shared" si="136"/>
        <v>0</v>
      </c>
      <c r="W153" s="50">
        <f t="shared" si="137"/>
        <v>0</v>
      </c>
      <c r="X153">
        <f t="shared" si="120"/>
        <v>0</v>
      </c>
      <c r="Y153" s="9">
        <f t="shared" si="121"/>
        <v>0</v>
      </c>
    </row>
    <row r="154" spans="1:25" x14ac:dyDescent="0.25">
      <c r="A154" t="str">
        <f>'rockfish release'!A153</f>
        <v>SC</v>
      </c>
      <c r="B154">
        <f>'rockfish release'!B153</f>
        <v>2002</v>
      </c>
      <c r="C154" t="str">
        <f>'rockfish release'!C153</f>
        <v>PWSI</v>
      </c>
      <c r="D154">
        <f>'rockfish release'!D153</f>
        <v>1080</v>
      </c>
      <c r="E154">
        <f>'YE release'!E154</f>
        <v>158</v>
      </c>
      <c r="F154" s="13"/>
      <c r="G154" s="13"/>
      <c r="H154" s="18">
        <f t="shared" si="132"/>
        <v>0</v>
      </c>
      <c r="I154" s="8">
        <f t="shared" si="133"/>
        <v>0</v>
      </c>
      <c r="J154">
        <f t="shared" si="116"/>
        <v>0</v>
      </c>
      <c r="K154" s="9">
        <f t="shared" si="117"/>
        <v>0</v>
      </c>
      <c r="M154" s="2">
        <f>'rockfish release'!O153</f>
        <v>4585.018932102329</v>
      </c>
      <c r="N154">
        <f>'rockfish release'!P153</f>
        <v>4696548.3408923903</v>
      </c>
      <c r="O154" s="13"/>
      <c r="P154" s="13"/>
      <c r="Q154" s="18">
        <f t="shared" si="134"/>
        <v>0</v>
      </c>
      <c r="R154" s="51">
        <f t="shared" si="135"/>
        <v>0</v>
      </c>
      <c r="S154">
        <f t="shared" si="118"/>
        <v>0</v>
      </c>
      <c r="T154" s="9">
        <f t="shared" si="119"/>
        <v>0</v>
      </c>
      <c r="V154" s="18">
        <f t="shared" si="136"/>
        <v>0</v>
      </c>
      <c r="W154" s="50">
        <f t="shared" si="137"/>
        <v>0</v>
      </c>
      <c r="X154">
        <f t="shared" si="120"/>
        <v>0</v>
      </c>
      <c r="Y154" s="9">
        <f t="shared" si="121"/>
        <v>0</v>
      </c>
    </row>
    <row r="155" spans="1:25" x14ac:dyDescent="0.25">
      <c r="A155" t="str">
        <f>'rockfish release'!A154</f>
        <v>SC</v>
      </c>
      <c r="B155">
        <f>'rockfish release'!B154</f>
        <v>2003</v>
      </c>
      <c r="C155" t="str">
        <f>'rockfish release'!C154</f>
        <v>PWSI</v>
      </c>
      <c r="D155">
        <f>'rockfish release'!D154</f>
        <v>1926</v>
      </c>
      <c r="E155">
        <f>'YE release'!E155</f>
        <v>316</v>
      </c>
      <c r="F155" s="13"/>
      <c r="G155" s="13"/>
      <c r="H155" s="18">
        <f t="shared" si="132"/>
        <v>0</v>
      </c>
      <c r="I155" s="8">
        <f t="shared" si="133"/>
        <v>0</v>
      </c>
      <c r="J155">
        <f t="shared" si="116"/>
        <v>0</v>
      </c>
      <c r="K155" s="9">
        <f t="shared" si="117"/>
        <v>0</v>
      </c>
      <c r="M155" s="2">
        <f>'rockfish release'!O154</f>
        <v>8176.6170955824855</v>
      </c>
      <c r="N155">
        <f>'rockfish release'!P154</f>
        <v>14936328.320799159</v>
      </c>
      <c r="O155" s="13"/>
      <c r="P155" s="13"/>
      <c r="Q155" s="18">
        <f t="shared" si="134"/>
        <v>0</v>
      </c>
      <c r="R155" s="51">
        <f t="shared" si="135"/>
        <v>0</v>
      </c>
      <c r="S155">
        <f t="shared" si="118"/>
        <v>0</v>
      </c>
      <c r="T155" s="9">
        <f t="shared" si="119"/>
        <v>0</v>
      </c>
      <c r="V155" s="18">
        <f t="shared" si="136"/>
        <v>0</v>
      </c>
      <c r="W155" s="50">
        <f t="shared" si="137"/>
        <v>0</v>
      </c>
      <c r="X155">
        <f t="shared" si="120"/>
        <v>0</v>
      </c>
      <c r="Y155" s="9">
        <f t="shared" si="121"/>
        <v>0</v>
      </c>
    </row>
    <row r="156" spans="1:25" x14ac:dyDescent="0.25">
      <c r="A156" t="str">
        <f>'rockfish release'!A155</f>
        <v>SC</v>
      </c>
      <c r="B156">
        <f>'rockfish release'!B155</f>
        <v>2004</v>
      </c>
      <c r="C156" t="str">
        <f>'rockfish release'!C155</f>
        <v>PWSI</v>
      </c>
      <c r="D156">
        <f>'rockfish release'!D155</f>
        <v>1703</v>
      </c>
      <c r="E156">
        <f>'YE release'!E156</f>
        <v>269</v>
      </c>
      <c r="F156" s="13"/>
      <c r="G156" s="13"/>
      <c r="H156" s="18">
        <f t="shared" si="132"/>
        <v>0</v>
      </c>
      <c r="I156" s="8">
        <f t="shared" si="133"/>
        <v>0</v>
      </c>
      <c r="J156">
        <f t="shared" si="116"/>
        <v>0</v>
      </c>
      <c r="K156" s="9">
        <f t="shared" si="117"/>
        <v>0</v>
      </c>
      <c r="M156" s="2">
        <f>'rockfish release'!O155</f>
        <v>7229.8955938613581</v>
      </c>
      <c r="N156">
        <f>'rockfish release'!P155</f>
        <v>11677787.866247579</v>
      </c>
      <c r="O156" s="13"/>
      <c r="P156" s="13"/>
      <c r="Q156" s="18">
        <f t="shared" si="134"/>
        <v>0</v>
      </c>
      <c r="R156" s="51">
        <f t="shared" si="135"/>
        <v>0</v>
      </c>
      <c r="S156">
        <f t="shared" si="118"/>
        <v>0</v>
      </c>
      <c r="T156" s="9">
        <f t="shared" si="119"/>
        <v>0</v>
      </c>
      <c r="V156" s="18">
        <f t="shared" si="136"/>
        <v>0</v>
      </c>
      <c r="W156" s="50">
        <f t="shared" si="137"/>
        <v>0</v>
      </c>
      <c r="X156">
        <f t="shared" si="120"/>
        <v>0</v>
      </c>
      <c r="Y156" s="9">
        <f t="shared" si="121"/>
        <v>0</v>
      </c>
    </row>
    <row r="157" spans="1:25" x14ac:dyDescent="0.25">
      <c r="A157" t="str">
        <f>'rockfish release'!A156</f>
        <v>SC</v>
      </c>
      <c r="B157">
        <f>'rockfish release'!B156</f>
        <v>2005</v>
      </c>
      <c r="C157" t="str">
        <f>'rockfish release'!C156</f>
        <v>PWSI</v>
      </c>
      <c r="D157">
        <f>'rockfish release'!D156</f>
        <v>2399</v>
      </c>
      <c r="E157">
        <f>'YE release'!E157</f>
        <v>331</v>
      </c>
      <c r="F157" s="13"/>
      <c r="G157" s="13"/>
      <c r="H157" s="18">
        <f t="shared" si="132"/>
        <v>0</v>
      </c>
      <c r="I157" s="8">
        <f t="shared" si="133"/>
        <v>0</v>
      </c>
      <c r="J157">
        <f t="shared" si="116"/>
        <v>0</v>
      </c>
      <c r="K157" s="9">
        <f t="shared" si="117"/>
        <v>0</v>
      </c>
      <c r="M157" s="2">
        <f>'rockfish release'!O156</f>
        <v>10184.685572327302</v>
      </c>
      <c r="N157">
        <f>'rockfish release'!P156</f>
        <v>23173507.980154511</v>
      </c>
      <c r="O157" s="13"/>
      <c r="P157" s="13"/>
      <c r="Q157" s="18">
        <f t="shared" si="134"/>
        <v>0</v>
      </c>
      <c r="R157" s="51">
        <f t="shared" si="135"/>
        <v>0</v>
      </c>
      <c r="S157">
        <f t="shared" si="118"/>
        <v>0</v>
      </c>
      <c r="T157" s="9">
        <f t="shared" si="119"/>
        <v>0</v>
      </c>
      <c r="V157" s="18">
        <f t="shared" si="136"/>
        <v>0</v>
      </c>
      <c r="W157" s="50">
        <f t="shared" si="137"/>
        <v>0</v>
      </c>
      <c r="X157">
        <f t="shared" si="120"/>
        <v>0</v>
      </c>
      <c r="Y157" s="9">
        <f t="shared" si="121"/>
        <v>0</v>
      </c>
    </row>
    <row r="158" spans="1:25" x14ac:dyDescent="0.25">
      <c r="A158" t="str">
        <f>'rockfish release'!A157</f>
        <v>SC</v>
      </c>
      <c r="B158">
        <f>'rockfish release'!B157</f>
        <v>2006</v>
      </c>
      <c r="C158" t="str">
        <f>'rockfish release'!C157</f>
        <v>PWSI</v>
      </c>
      <c r="D158">
        <f>'rockfish release'!D157</f>
        <v>974</v>
      </c>
      <c r="E158">
        <f>'YE release'!E158</f>
        <v>243</v>
      </c>
      <c r="H158" s="18">
        <f t="shared" ref="H158:H170" si="138">E158*F158</f>
        <v>0</v>
      </c>
      <c r="I158" s="8">
        <f t="shared" ref="I158:I170" si="139">(E158^2)*G158</f>
        <v>0</v>
      </c>
      <c r="J158">
        <f t="shared" si="116"/>
        <v>0</v>
      </c>
      <c r="K158" s="9">
        <f t="shared" si="117"/>
        <v>0</v>
      </c>
      <c r="M158" s="2">
        <f>'rockfish release'!O157</f>
        <v>4135.0078146922851</v>
      </c>
      <c r="N158">
        <f>'rockfish release'!P157</f>
        <v>3819875.4233920006</v>
      </c>
      <c r="O158" s="13"/>
      <c r="P158" s="13"/>
      <c r="Q158" s="18">
        <f t="shared" si="134"/>
        <v>0</v>
      </c>
      <c r="R158" s="51">
        <f t="shared" si="135"/>
        <v>0</v>
      </c>
      <c r="S158">
        <f t="shared" si="118"/>
        <v>0</v>
      </c>
      <c r="T158" s="9">
        <f t="shared" si="119"/>
        <v>0</v>
      </c>
      <c r="V158" s="18">
        <f t="shared" si="136"/>
        <v>0</v>
      </c>
      <c r="W158" s="50">
        <f t="shared" si="137"/>
        <v>0</v>
      </c>
      <c r="X158">
        <f t="shared" si="120"/>
        <v>0</v>
      </c>
      <c r="Y158" s="9">
        <f t="shared" si="121"/>
        <v>0</v>
      </c>
    </row>
    <row r="159" spans="1:25" x14ac:dyDescent="0.25">
      <c r="A159" t="str">
        <f>'rockfish release'!A158</f>
        <v>SC</v>
      </c>
      <c r="B159">
        <f>'rockfish release'!B158</f>
        <v>2007</v>
      </c>
      <c r="C159" t="str">
        <f>'rockfish release'!C158</f>
        <v>PWSI</v>
      </c>
      <c r="D159">
        <f>'rockfish release'!D158</f>
        <v>2121</v>
      </c>
      <c r="E159">
        <f>'YE release'!E159</f>
        <v>330</v>
      </c>
      <c r="F159" s="13"/>
      <c r="G159" s="13"/>
      <c r="H159" s="18">
        <f t="shared" si="138"/>
        <v>0</v>
      </c>
      <c r="I159" s="8">
        <f t="shared" si="139"/>
        <v>0</v>
      </c>
      <c r="J159">
        <f t="shared" si="116"/>
        <v>0</v>
      </c>
      <c r="K159" s="9">
        <f t="shared" si="117"/>
        <v>0</v>
      </c>
      <c r="M159" s="2">
        <f>'rockfish release'!O158</f>
        <v>9004.4677361009617</v>
      </c>
      <c r="N159">
        <f>'rockfish release'!P158</f>
        <v>18113927.404681485</v>
      </c>
      <c r="O159" s="13"/>
      <c r="P159" s="13"/>
      <c r="Q159" s="18">
        <f t="shared" si="134"/>
        <v>0</v>
      </c>
      <c r="R159" s="51">
        <f t="shared" si="135"/>
        <v>0</v>
      </c>
      <c r="S159">
        <f t="shared" si="118"/>
        <v>0</v>
      </c>
      <c r="T159" s="9">
        <f t="shared" si="119"/>
        <v>0</v>
      </c>
      <c r="V159" s="18">
        <f t="shared" si="136"/>
        <v>0</v>
      </c>
      <c r="W159" s="50">
        <f t="shared" si="137"/>
        <v>0</v>
      </c>
      <c r="X159">
        <f t="shared" si="120"/>
        <v>0</v>
      </c>
      <c r="Y159" s="9">
        <f t="shared" si="121"/>
        <v>0</v>
      </c>
    </row>
    <row r="160" spans="1:25" x14ac:dyDescent="0.25">
      <c r="A160" t="str">
        <f>'rockfish release'!A159</f>
        <v>SC</v>
      </c>
      <c r="B160">
        <f>'rockfish release'!B159</f>
        <v>2008</v>
      </c>
      <c r="C160" t="str">
        <f>'rockfish release'!C159</f>
        <v>PWSI</v>
      </c>
      <c r="D160">
        <f>'rockfish release'!D159</f>
        <v>1254</v>
      </c>
      <c r="E160">
        <f>'YE release'!E160</f>
        <v>275</v>
      </c>
      <c r="F160" s="13"/>
      <c r="G160" s="13"/>
      <c r="H160" s="18">
        <f t="shared" si="138"/>
        <v>0</v>
      </c>
      <c r="I160" s="8">
        <f t="shared" si="139"/>
        <v>0</v>
      </c>
      <c r="J160">
        <f t="shared" si="116"/>
        <v>0</v>
      </c>
      <c r="K160" s="9">
        <f t="shared" si="117"/>
        <v>0</v>
      </c>
      <c r="M160" s="2">
        <f>'rockfish release'!O159</f>
        <v>5323.7164267188155</v>
      </c>
      <c r="N160">
        <f>'rockfish release'!P159</f>
        <v>6331787.9036580389</v>
      </c>
      <c r="O160" s="13"/>
      <c r="P160" s="13"/>
      <c r="Q160" s="18">
        <f t="shared" si="134"/>
        <v>0</v>
      </c>
      <c r="R160" s="51">
        <f t="shared" si="135"/>
        <v>0</v>
      </c>
      <c r="S160">
        <f t="shared" si="118"/>
        <v>0</v>
      </c>
      <c r="T160" s="9">
        <f t="shared" si="119"/>
        <v>0</v>
      </c>
      <c r="V160" s="18">
        <f t="shared" si="136"/>
        <v>0</v>
      </c>
      <c r="W160" s="50">
        <f t="shared" si="137"/>
        <v>0</v>
      </c>
      <c r="X160">
        <f t="shared" si="120"/>
        <v>0</v>
      </c>
      <c r="Y160" s="9">
        <f t="shared" si="121"/>
        <v>0</v>
      </c>
    </row>
    <row r="161" spans="1:25" x14ac:dyDescent="0.25">
      <c r="A161" t="str">
        <f>'rockfish release'!A160</f>
        <v>SC</v>
      </c>
      <c r="B161">
        <f>'rockfish release'!B160</f>
        <v>2009</v>
      </c>
      <c r="C161" t="str">
        <f>'rockfish release'!C160</f>
        <v>PWSI</v>
      </c>
      <c r="D161">
        <f>'rockfish release'!D160</f>
        <v>721</v>
      </c>
      <c r="E161">
        <f>'YE release'!E161</f>
        <v>118</v>
      </c>
      <c r="F161" s="13"/>
      <c r="G161" s="13"/>
      <c r="H161" s="18">
        <f t="shared" si="138"/>
        <v>0</v>
      </c>
      <c r="I161" s="8">
        <f t="shared" si="139"/>
        <v>0</v>
      </c>
      <c r="J161">
        <f t="shared" si="116"/>
        <v>0</v>
      </c>
      <c r="K161" s="9">
        <f t="shared" si="117"/>
        <v>0</v>
      </c>
      <c r="M161" s="2">
        <f>'rockfish release'!O160</f>
        <v>3060.9246759683137</v>
      </c>
      <c r="N161">
        <f>'rockfish release'!P160</f>
        <v>2093157.052535872</v>
      </c>
      <c r="O161" s="13"/>
      <c r="P161" s="13"/>
      <c r="Q161" s="18">
        <f t="shared" si="134"/>
        <v>0</v>
      </c>
      <c r="R161" s="51">
        <f t="shared" si="135"/>
        <v>0</v>
      </c>
      <c r="S161">
        <f t="shared" si="118"/>
        <v>0</v>
      </c>
      <c r="T161" s="9">
        <f t="shared" si="119"/>
        <v>0</v>
      </c>
      <c r="V161" s="18">
        <f t="shared" si="136"/>
        <v>0</v>
      </c>
      <c r="W161" s="50">
        <f t="shared" si="137"/>
        <v>0</v>
      </c>
      <c r="X161">
        <f t="shared" si="120"/>
        <v>0</v>
      </c>
      <c r="Y161" s="9">
        <f t="shared" si="121"/>
        <v>0</v>
      </c>
    </row>
    <row r="162" spans="1:25" x14ac:dyDescent="0.25">
      <c r="A162" t="str">
        <f>'rockfish release'!A161</f>
        <v>SC</v>
      </c>
      <c r="B162">
        <f>'rockfish release'!B161</f>
        <v>2010</v>
      </c>
      <c r="C162" t="str">
        <f>'rockfish release'!C161</f>
        <v>PWSI</v>
      </c>
      <c r="D162">
        <f>'rockfish release'!D161</f>
        <v>749</v>
      </c>
      <c r="E162">
        <f>'YE release'!E162</f>
        <v>161</v>
      </c>
      <c r="F162" s="13"/>
      <c r="G162" s="13"/>
      <c r="H162" s="18">
        <f t="shared" si="138"/>
        <v>0</v>
      </c>
      <c r="I162" s="8">
        <f t="shared" si="139"/>
        <v>0</v>
      </c>
      <c r="J162">
        <f t="shared" si="116"/>
        <v>0</v>
      </c>
      <c r="K162" s="9">
        <f t="shared" si="117"/>
        <v>0</v>
      </c>
      <c r="M162" s="2">
        <f>'rockfish release'!O161</f>
        <v>3179.7955371709668</v>
      </c>
      <c r="N162">
        <f>'rockfish release'!P161</f>
        <v>2258889.1596270334</v>
      </c>
      <c r="O162" s="13"/>
      <c r="P162" s="13"/>
      <c r="Q162" s="18">
        <f t="shared" si="134"/>
        <v>0</v>
      </c>
      <c r="R162" s="51">
        <f t="shared" si="135"/>
        <v>0</v>
      </c>
      <c r="S162">
        <f t="shared" si="118"/>
        <v>0</v>
      </c>
      <c r="T162" s="9">
        <f t="shared" si="119"/>
        <v>0</v>
      </c>
      <c r="V162" s="18">
        <f t="shared" si="136"/>
        <v>0</v>
      </c>
      <c r="W162" s="50">
        <f t="shared" si="137"/>
        <v>0</v>
      </c>
      <c r="X162">
        <f t="shared" si="120"/>
        <v>0</v>
      </c>
      <c r="Y162" s="9">
        <f t="shared" si="121"/>
        <v>0</v>
      </c>
    </row>
    <row r="163" spans="1:25" x14ac:dyDescent="0.25">
      <c r="A163" t="str">
        <f>'rockfish release'!A162</f>
        <v>SC</v>
      </c>
      <c r="B163">
        <f>'rockfish release'!B162</f>
        <v>2011</v>
      </c>
      <c r="C163" t="str">
        <f>'rockfish release'!C162</f>
        <v>PWSI</v>
      </c>
      <c r="D163">
        <f>'rockfish release'!D162</f>
        <v>376</v>
      </c>
      <c r="E163">
        <f>'YE release'!E163</f>
        <v>73</v>
      </c>
      <c r="F163" s="13"/>
      <c r="G163" s="13"/>
      <c r="H163" s="18">
        <f t="shared" si="138"/>
        <v>0</v>
      </c>
      <c r="I163" s="8">
        <f t="shared" si="139"/>
        <v>0</v>
      </c>
      <c r="J163">
        <f t="shared" si="116"/>
        <v>0</v>
      </c>
      <c r="K163" s="9">
        <f t="shared" si="117"/>
        <v>0</v>
      </c>
      <c r="M163" s="2">
        <f>'rockfish release'!O162</f>
        <v>1849.2385147891755</v>
      </c>
      <c r="N163">
        <f>'rockfish release'!P162</f>
        <v>1977358.2285303674</v>
      </c>
      <c r="O163" s="13"/>
      <c r="P163" s="13"/>
      <c r="Q163" s="18">
        <f t="shared" si="134"/>
        <v>0</v>
      </c>
      <c r="R163" s="51">
        <f t="shared" si="135"/>
        <v>0</v>
      </c>
      <c r="S163">
        <f t="shared" si="118"/>
        <v>0</v>
      </c>
      <c r="T163" s="9">
        <f t="shared" si="119"/>
        <v>0</v>
      </c>
      <c r="V163" s="18">
        <f t="shared" si="136"/>
        <v>0</v>
      </c>
      <c r="W163" s="50">
        <f t="shared" si="137"/>
        <v>0</v>
      </c>
      <c r="X163">
        <f t="shared" si="120"/>
        <v>0</v>
      </c>
      <c r="Y163" s="9">
        <f t="shared" si="121"/>
        <v>0</v>
      </c>
    </row>
    <row r="164" spans="1:25" x14ac:dyDescent="0.25">
      <c r="A164" t="str">
        <f>'rockfish release'!A163</f>
        <v>SC</v>
      </c>
      <c r="B164">
        <f>'rockfish release'!B163</f>
        <v>2012</v>
      </c>
      <c r="C164" t="str">
        <f>'rockfish release'!C163</f>
        <v>PWSI</v>
      </c>
      <c r="D164">
        <f>'rockfish release'!D163</f>
        <v>895</v>
      </c>
      <c r="E164">
        <f>'YE release'!E164</f>
        <v>213</v>
      </c>
      <c r="F164" s="13"/>
      <c r="G164" s="13"/>
      <c r="H164" s="18">
        <f t="shared" si="138"/>
        <v>0</v>
      </c>
      <c r="I164" s="8">
        <f t="shared" si="139"/>
        <v>0</v>
      </c>
      <c r="J164">
        <f t="shared" si="116"/>
        <v>0</v>
      </c>
      <c r="K164" s="9">
        <f t="shared" si="117"/>
        <v>0</v>
      </c>
      <c r="M164" s="2">
        <f>'rockfish release'!O163</f>
        <v>3391.7915162454874</v>
      </c>
      <c r="N164">
        <f>'rockfish release'!P163</f>
        <v>8025139.9098796556</v>
      </c>
      <c r="O164" s="13"/>
      <c r="P164" s="13"/>
      <c r="Q164" s="18">
        <f t="shared" si="134"/>
        <v>0</v>
      </c>
      <c r="R164" s="51">
        <f t="shared" si="135"/>
        <v>0</v>
      </c>
      <c r="S164">
        <f t="shared" si="118"/>
        <v>0</v>
      </c>
      <c r="T164" s="9">
        <f t="shared" si="119"/>
        <v>0</v>
      </c>
      <c r="V164" s="18">
        <f t="shared" si="136"/>
        <v>0</v>
      </c>
      <c r="W164" s="50">
        <f t="shared" si="137"/>
        <v>0</v>
      </c>
      <c r="X164">
        <f t="shared" si="120"/>
        <v>0</v>
      </c>
      <c r="Y164" s="9">
        <f t="shared" si="121"/>
        <v>0</v>
      </c>
    </row>
    <row r="165" spans="1:25" x14ac:dyDescent="0.25">
      <c r="A165" t="str">
        <f>'rockfish release'!A164</f>
        <v>SC</v>
      </c>
      <c r="B165">
        <f>'rockfish release'!B164</f>
        <v>2013</v>
      </c>
      <c r="C165" t="str">
        <f>'rockfish release'!C164</f>
        <v>PWSI</v>
      </c>
      <c r="D165">
        <f>'rockfish release'!D164</f>
        <v>534</v>
      </c>
      <c r="E165">
        <f>'YE release'!E165</f>
        <v>78</v>
      </c>
      <c r="F165" s="13"/>
      <c r="G165" s="13"/>
      <c r="H165" s="18">
        <f t="shared" si="138"/>
        <v>0</v>
      </c>
      <c r="I165" s="8">
        <f t="shared" si="139"/>
        <v>0</v>
      </c>
      <c r="J165">
        <f t="shared" si="116"/>
        <v>0</v>
      </c>
      <c r="K165" s="9">
        <f t="shared" si="117"/>
        <v>0</v>
      </c>
      <c r="M165" s="2">
        <f>'rockfish release'!O164</f>
        <v>2868.0712166172111</v>
      </c>
      <c r="N165">
        <f>'rockfish release'!P164</f>
        <v>7105054.9648959916</v>
      </c>
      <c r="O165" s="13"/>
      <c r="P165" s="13"/>
      <c r="Q165" s="18">
        <f t="shared" si="134"/>
        <v>0</v>
      </c>
      <c r="R165" s="51">
        <f t="shared" si="135"/>
        <v>0</v>
      </c>
      <c r="S165">
        <f t="shared" si="118"/>
        <v>0</v>
      </c>
      <c r="T165" s="9">
        <f t="shared" si="119"/>
        <v>0</v>
      </c>
      <c r="V165" s="18">
        <f t="shared" si="136"/>
        <v>0</v>
      </c>
      <c r="W165" s="50">
        <f t="shared" si="137"/>
        <v>0</v>
      </c>
      <c r="X165">
        <f t="shared" si="120"/>
        <v>0</v>
      </c>
      <c r="Y165" s="9">
        <f t="shared" si="121"/>
        <v>0</v>
      </c>
    </row>
    <row r="166" spans="1:25" x14ac:dyDescent="0.25">
      <c r="A166" t="str">
        <f>'rockfish release'!A165</f>
        <v>SC</v>
      </c>
      <c r="B166">
        <f>'rockfish release'!B165</f>
        <v>2014</v>
      </c>
      <c r="C166" t="str">
        <f>'rockfish release'!C165</f>
        <v>PWSI</v>
      </c>
      <c r="D166">
        <f>'rockfish release'!D165</f>
        <v>714</v>
      </c>
      <c r="E166">
        <f>'YE release'!E166</f>
        <v>190</v>
      </c>
      <c r="F166" s="13"/>
      <c r="G166" s="13"/>
      <c r="H166" s="18">
        <f t="shared" si="138"/>
        <v>0</v>
      </c>
      <c r="I166" s="8">
        <f t="shared" si="139"/>
        <v>0</v>
      </c>
      <c r="J166">
        <f t="shared" si="116"/>
        <v>0</v>
      </c>
      <c r="K166" s="9">
        <f t="shared" si="117"/>
        <v>0</v>
      </c>
      <c r="M166" s="2">
        <f>'rockfish release'!O165</f>
        <v>2887.6736842105265</v>
      </c>
      <c r="N166">
        <f>'rockfish release'!P165</f>
        <v>7498565.5550228544</v>
      </c>
      <c r="O166" s="13"/>
      <c r="P166" s="13"/>
      <c r="Q166" s="18">
        <f t="shared" si="134"/>
        <v>0</v>
      </c>
      <c r="R166" s="51">
        <f t="shared" si="135"/>
        <v>0</v>
      </c>
      <c r="S166">
        <f t="shared" si="118"/>
        <v>0</v>
      </c>
      <c r="T166" s="9">
        <f t="shared" si="119"/>
        <v>0</v>
      </c>
      <c r="V166" s="18">
        <f t="shared" si="136"/>
        <v>0</v>
      </c>
      <c r="W166" s="50">
        <f t="shared" si="137"/>
        <v>0</v>
      </c>
      <c r="X166">
        <f t="shared" si="120"/>
        <v>0</v>
      </c>
      <c r="Y166" s="9">
        <f t="shared" si="121"/>
        <v>0</v>
      </c>
    </row>
    <row r="167" spans="1:25" x14ac:dyDescent="0.25">
      <c r="A167" t="str">
        <f>'rockfish release'!A166</f>
        <v>SC</v>
      </c>
      <c r="B167">
        <f>'rockfish release'!B166</f>
        <v>2015</v>
      </c>
      <c r="C167" t="str">
        <f>'rockfish release'!C166</f>
        <v>PWSI</v>
      </c>
      <c r="D167">
        <f>'rockfish release'!D166</f>
        <v>563</v>
      </c>
      <c r="E167">
        <f>'YE release'!E167</f>
        <v>99</v>
      </c>
      <c r="F167" s="13"/>
      <c r="G167" s="13"/>
      <c r="H167" s="18">
        <f t="shared" si="138"/>
        <v>0</v>
      </c>
      <c r="I167" s="8">
        <f t="shared" si="139"/>
        <v>0</v>
      </c>
      <c r="J167">
        <f t="shared" si="116"/>
        <v>0</v>
      </c>
      <c r="K167" s="9">
        <f t="shared" si="117"/>
        <v>0</v>
      </c>
      <c r="M167" s="2">
        <f>'rockfish release'!O166</f>
        <v>3102.5311410064778</v>
      </c>
      <c r="N167">
        <f>'rockfish release'!P166</f>
        <v>6796012.9022131283</v>
      </c>
      <c r="O167" s="13"/>
      <c r="P167" s="13"/>
      <c r="Q167" s="18">
        <f t="shared" si="134"/>
        <v>0</v>
      </c>
      <c r="R167" s="51">
        <f t="shared" si="135"/>
        <v>0</v>
      </c>
      <c r="S167">
        <f t="shared" si="118"/>
        <v>0</v>
      </c>
      <c r="T167" s="9">
        <f t="shared" si="119"/>
        <v>0</v>
      </c>
      <c r="V167" s="18">
        <f t="shared" si="136"/>
        <v>0</v>
      </c>
      <c r="W167" s="50">
        <f t="shared" si="137"/>
        <v>0</v>
      </c>
      <c r="X167">
        <f t="shared" si="120"/>
        <v>0</v>
      </c>
      <c r="Y167" s="9">
        <f t="shared" si="121"/>
        <v>0</v>
      </c>
    </row>
    <row r="168" spans="1:25" x14ac:dyDescent="0.25">
      <c r="A168" t="str">
        <f>'rockfish release'!A167</f>
        <v>SC</v>
      </c>
      <c r="B168">
        <f>'rockfish release'!B167</f>
        <v>2016</v>
      </c>
      <c r="C168" t="str">
        <f>'rockfish release'!C167</f>
        <v>PWSI</v>
      </c>
      <c r="D168">
        <f>'rockfish release'!D167</f>
        <v>901</v>
      </c>
      <c r="E168">
        <f>'YE release'!E168</f>
        <v>181</v>
      </c>
      <c r="F168" s="13"/>
      <c r="G168" s="13"/>
      <c r="H168" s="18">
        <f t="shared" si="138"/>
        <v>0</v>
      </c>
      <c r="I168" s="8">
        <f t="shared" si="139"/>
        <v>0</v>
      </c>
      <c r="J168">
        <f t="shared" si="116"/>
        <v>0</v>
      </c>
      <c r="K168" s="9">
        <f t="shared" si="117"/>
        <v>0</v>
      </c>
      <c r="M168" s="2">
        <f>'rockfish release'!O167</f>
        <v>2899.7016016713092</v>
      </c>
      <c r="N168">
        <f>'rockfish release'!P167</f>
        <v>5851468.8366537988</v>
      </c>
      <c r="O168" s="13"/>
      <c r="P168" s="13"/>
      <c r="Q168" s="18">
        <f t="shared" si="134"/>
        <v>0</v>
      </c>
      <c r="R168" s="51">
        <f t="shared" si="135"/>
        <v>0</v>
      </c>
      <c r="S168">
        <f t="shared" si="118"/>
        <v>0</v>
      </c>
      <c r="T168" s="9">
        <f t="shared" si="119"/>
        <v>0</v>
      </c>
      <c r="V168" s="18">
        <f t="shared" si="136"/>
        <v>0</v>
      </c>
      <c r="W168" s="50">
        <f t="shared" si="137"/>
        <v>0</v>
      </c>
      <c r="X168">
        <f t="shared" si="120"/>
        <v>0</v>
      </c>
      <c r="Y168" s="9">
        <f t="shared" si="121"/>
        <v>0</v>
      </c>
    </row>
    <row r="169" spans="1:25" x14ac:dyDescent="0.25">
      <c r="A169" t="str">
        <f>'rockfish release'!A168</f>
        <v>SC</v>
      </c>
      <c r="B169">
        <f>'rockfish release'!B168</f>
        <v>2017</v>
      </c>
      <c r="C169" t="str">
        <f>'rockfish release'!C168</f>
        <v>PWSI</v>
      </c>
      <c r="D169">
        <f>'rockfish release'!D168</f>
        <v>841</v>
      </c>
      <c r="E169">
        <f>'YE release'!E169</f>
        <v>252</v>
      </c>
      <c r="F169" s="13"/>
      <c r="G169" s="13"/>
      <c r="H169" s="18">
        <f t="shared" si="138"/>
        <v>0</v>
      </c>
      <c r="I169" s="8">
        <f t="shared" si="139"/>
        <v>0</v>
      </c>
      <c r="J169">
        <f t="shared" si="116"/>
        <v>0</v>
      </c>
      <c r="K169" s="9">
        <f t="shared" si="117"/>
        <v>0</v>
      </c>
      <c r="M169" s="2">
        <f>'rockfish release'!O168</f>
        <v>2812.9211037699188</v>
      </c>
      <c r="N169">
        <f>'rockfish release'!P168</f>
        <v>4853912.4305809811</v>
      </c>
      <c r="O169" s="13"/>
      <c r="P169" s="13"/>
      <c r="Q169" s="18">
        <f t="shared" si="134"/>
        <v>0</v>
      </c>
      <c r="R169" s="51">
        <f t="shared" si="135"/>
        <v>0</v>
      </c>
      <c r="S169">
        <f t="shared" si="118"/>
        <v>0</v>
      </c>
      <c r="T169" s="9">
        <f t="shared" si="119"/>
        <v>0</v>
      </c>
      <c r="V169" s="18">
        <f t="shared" si="136"/>
        <v>0</v>
      </c>
      <c r="W169" s="50">
        <f t="shared" si="137"/>
        <v>0</v>
      </c>
      <c r="X169">
        <f t="shared" si="120"/>
        <v>0</v>
      </c>
      <c r="Y169" s="9">
        <f t="shared" si="121"/>
        <v>0</v>
      </c>
    </row>
    <row r="170" spans="1:25" x14ac:dyDescent="0.25">
      <c r="A170" t="str">
        <f>'rockfish release'!A169</f>
        <v>SC</v>
      </c>
      <c r="B170">
        <f>'rockfish release'!B169</f>
        <v>2018</v>
      </c>
      <c r="C170" t="str">
        <f>'rockfish release'!C169</f>
        <v>PWSI</v>
      </c>
      <c r="D170">
        <f>'rockfish release'!D169</f>
        <v>723</v>
      </c>
      <c r="E170">
        <f>'YE release'!E170</f>
        <v>359</v>
      </c>
      <c r="F170" s="13"/>
      <c r="G170" s="13"/>
      <c r="H170" s="18">
        <f t="shared" si="138"/>
        <v>0</v>
      </c>
      <c r="I170" s="8">
        <f t="shared" si="139"/>
        <v>0</v>
      </c>
      <c r="J170">
        <f t="shared" si="116"/>
        <v>0</v>
      </c>
      <c r="K170" s="9">
        <f t="shared" si="117"/>
        <v>0</v>
      </c>
      <c r="M170" s="2">
        <f>'rockfish release'!O169</f>
        <v>3495.8118195956449</v>
      </c>
      <c r="N170">
        <f>'rockfish release'!P169</f>
        <v>14276073.668736275</v>
      </c>
      <c r="O170" s="13"/>
      <c r="P170" s="13"/>
      <c r="Q170" s="18">
        <f t="shared" si="134"/>
        <v>0</v>
      </c>
      <c r="R170" s="51">
        <f t="shared" si="135"/>
        <v>0</v>
      </c>
      <c r="S170">
        <f t="shared" si="118"/>
        <v>0</v>
      </c>
      <c r="T170" s="9">
        <f t="shared" si="119"/>
        <v>0</v>
      </c>
      <c r="V170" s="18">
        <f t="shared" si="136"/>
        <v>0</v>
      </c>
      <c r="W170" s="50">
        <f t="shared" si="137"/>
        <v>0</v>
      </c>
      <c r="X170">
        <f t="shared" si="120"/>
        <v>0</v>
      </c>
      <c r="Y170" s="9">
        <f t="shared" si="121"/>
        <v>0</v>
      </c>
    </row>
    <row r="171" spans="1:25" x14ac:dyDescent="0.25">
      <c r="A171" t="str">
        <f>'rockfish release'!A170</f>
        <v>SC</v>
      </c>
      <c r="B171">
        <f>'rockfish release'!B170</f>
        <v>2019</v>
      </c>
      <c r="C171" t="str">
        <f>'rockfish release'!C170</f>
        <v>PWSI</v>
      </c>
      <c r="D171">
        <f>'rockfish release'!D170</f>
        <v>936</v>
      </c>
      <c r="E171">
        <f>'YE release'!E171</f>
        <v>492</v>
      </c>
      <c r="F171" s="13"/>
      <c r="G171" s="13"/>
      <c r="H171" s="18">
        <f t="shared" ref="H171" si="140">E171*F171</f>
        <v>0</v>
      </c>
      <c r="I171" s="8">
        <f t="shared" ref="I171" si="141">(E171^2)*G171</f>
        <v>0</v>
      </c>
      <c r="K171" s="9"/>
      <c r="M171" s="2">
        <f>'rockfish release'!O170</f>
        <v>6636.2709251101323</v>
      </c>
      <c r="N171">
        <f>'rockfish release'!P170</f>
        <v>17989742.939178169</v>
      </c>
      <c r="O171" s="13"/>
      <c r="P171" s="13"/>
      <c r="Q171" s="18">
        <f t="shared" ref="Q171" si="142">M171*O171</f>
        <v>0</v>
      </c>
      <c r="R171" s="51">
        <f t="shared" ref="R171" si="143">(M171^2)*P171+(O171^2)*N171-(P171*N171)</f>
        <v>0</v>
      </c>
      <c r="S171">
        <f t="shared" ref="S171" si="144">SQRT(R171)</f>
        <v>0</v>
      </c>
      <c r="T171" s="9">
        <f t="shared" ref="T171" si="145">(1.96*S171)</f>
        <v>0</v>
      </c>
      <c r="V171" s="18">
        <f t="shared" ref="V171" si="146">Q171+H171</f>
        <v>0</v>
      </c>
      <c r="W171" s="50">
        <f t="shared" ref="W171" si="147">R171+I171</f>
        <v>0</v>
      </c>
      <c r="Y171" s="9"/>
    </row>
    <row r="172" spans="1:25" x14ac:dyDescent="0.25">
      <c r="A172" t="str">
        <f>'rockfish release'!A171</f>
        <v>SC</v>
      </c>
      <c r="B172">
        <f>'rockfish release'!B171</f>
        <v>1999</v>
      </c>
      <c r="C172" t="str">
        <f>'rockfish release'!C171</f>
        <v>PWSO</v>
      </c>
      <c r="D172">
        <f>'rockfish release'!D171</f>
        <v>748</v>
      </c>
      <c r="E172">
        <f>'YE release'!E172</f>
        <v>59</v>
      </c>
      <c r="F172" s="13"/>
      <c r="G172" s="13"/>
      <c r="H172" s="18">
        <f t="shared" ref="H172:H178" si="148">E172*F172</f>
        <v>0</v>
      </c>
      <c r="I172" s="8">
        <f t="shared" ref="I172:I178" si="149">(E172^2)*G172</f>
        <v>0</v>
      </c>
      <c r="J172">
        <f t="shared" si="116"/>
        <v>0</v>
      </c>
      <c r="K172" s="9">
        <f t="shared" si="117"/>
        <v>0</v>
      </c>
      <c r="M172" s="2">
        <f>'rockfish release'!O171</f>
        <v>392.78817509006421</v>
      </c>
      <c r="N172">
        <f>'rockfish release'!P171</f>
        <v>125537.22938732163</v>
      </c>
      <c r="O172" s="37"/>
      <c r="P172" s="37"/>
      <c r="Q172" s="18">
        <f t="shared" ref="Q172:Q191" si="150">M172*O172</f>
        <v>0</v>
      </c>
      <c r="R172" s="51">
        <f t="shared" ref="R172:R191" si="151">(M172^2)*P172+(O172^2)*N172-(P172*N172)</f>
        <v>0</v>
      </c>
      <c r="S172">
        <f t="shared" si="118"/>
        <v>0</v>
      </c>
      <c r="T172" s="9">
        <f t="shared" si="119"/>
        <v>0</v>
      </c>
      <c r="V172" s="18">
        <f t="shared" ref="V172:V191" si="152">Q172+H172</f>
        <v>0</v>
      </c>
      <c r="W172" s="50">
        <f t="shared" ref="W172:W191" si="153">R172+I172</f>
        <v>0</v>
      </c>
      <c r="X172">
        <f t="shared" si="120"/>
        <v>0</v>
      </c>
      <c r="Y172" s="9">
        <f t="shared" si="121"/>
        <v>0</v>
      </c>
    </row>
    <row r="173" spans="1:25" x14ac:dyDescent="0.25">
      <c r="A173" t="str">
        <f>'rockfish release'!A172</f>
        <v>SC</v>
      </c>
      <c r="B173">
        <f>'rockfish release'!B172</f>
        <v>2000</v>
      </c>
      <c r="C173" t="str">
        <f>'rockfish release'!C172</f>
        <v>PWSO</v>
      </c>
      <c r="D173">
        <f>'rockfish release'!D172</f>
        <v>1756</v>
      </c>
      <c r="E173">
        <f>'YE release'!E173</f>
        <v>86</v>
      </c>
      <c r="F173" s="13"/>
      <c r="G173" s="13"/>
      <c r="H173" s="18">
        <f t="shared" si="148"/>
        <v>0</v>
      </c>
      <c r="I173" s="8">
        <f t="shared" si="149"/>
        <v>0</v>
      </c>
      <c r="J173">
        <f t="shared" si="116"/>
        <v>0</v>
      </c>
      <c r="K173" s="9">
        <f t="shared" si="117"/>
        <v>0</v>
      </c>
      <c r="M173" s="2">
        <f>'rockfish release'!O172</f>
        <v>922.10699927560518</v>
      </c>
      <c r="N173">
        <f>'rockfish release'!P172</f>
        <v>691860.23005387664</v>
      </c>
      <c r="O173" s="37"/>
      <c r="P173" s="37"/>
      <c r="Q173" s="18">
        <f t="shared" si="150"/>
        <v>0</v>
      </c>
      <c r="R173" s="51">
        <f t="shared" si="151"/>
        <v>0</v>
      </c>
      <c r="S173">
        <f t="shared" si="118"/>
        <v>0</v>
      </c>
      <c r="T173" s="9">
        <f t="shared" si="119"/>
        <v>0</v>
      </c>
      <c r="V173" s="18">
        <f t="shared" si="152"/>
        <v>0</v>
      </c>
      <c r="W173" s="50">
        <f t="shared" si="153"/>
        <v>0</v>
      </c>
      <c r="X173">
        <f t="shared" si="120"/>
        <v>0</v>
      </c>
      <c r="Y173" s="9">
        <f t="shared" si="121"/>
        <v>0</v>
      </c>
    </row>
    <row r="174" spans="1:25" x14ac:dyDescent="0.25">
      <c r="A174" t="str">
        <f>'rockfish release'!A173</f>
        <v>SC</v>
      </c>
      <c r="B174">
        <f>'rockfish release'!B173</f>
        <v>2001</v>
      </c>
      <c r="C174" t="str">
        <f>'rockfish release'!C173</f>
        <v>PWSO</v>
      </c>
      <c r="D174">
        <f>'rockfish release'!D173</f>
        <v>1756</v>
      </c>
      <c r="E174">
        <f>'YE release'!E174</f>
        <v>94</v>
      </c>
      <c r="F174" s="13"/>
      <c r="G174" s="13"/>
      <c r="H174" s="18">
        <f t="shared" si="148"/>
        <v>0</v>
      </c>
      <c r="I174" s="8">
        <f t="shared" si="149"/>
        <v>0</v>
      </c>
      <c r="J174">
        <f t="shared" si="116"/>
        <v>0</v>
      </c>
      <c r="K174" s="9">
        <f t="shared" si="117"/>
        <v>0</v>
      </c>
      <c r="M174" s="2">
        <f>'rockfish release'!O173</f>
        <v>922.10699927560518</v>
      </c>
      <c r="N174">
        <f>'rockfish release'!P173</f>
        <v>691860.23005387664</v>
      </c>
      <c r="O174" s="13"/>
      <c r="P174" s="13"/>
      <c r="Q174" s="18">
        <f t="shared" si="150"/>
        <v>0</v>
      </c>
      <c r="R174" s="51">
        <f t="shared" si="151"/>
        <v>0</v>
      </c>
      <c r="S174">
        <f t="shared" si="118"/>
        <v>0</v>
      </c>
      <c r="T174" s="9">
        <f t="shared" si="119"/>
        <v>0</v>
      </c>
      <c r="V174" s="18">
        <f t="shared" si="152"/>
        <v>0</v>
      </c>
      <c r="W174" s="50">
        <f t="shared" si="153"/>
        <v>0</v>
      </c>
      <c r="X174">
        <f t="shared" si="120"/>
        <v>0</v>
      </c>
      <c r="Y174" s="9">
        <f t="shared" si="121"/>
        <v>0</v>
      </c>
    </row>
    <row r="175" spans="1:25" x14ac:dyDescent="0.25">
      <c r="A175" t="str">
        <f>'rockfish release'!A174</f>
        <v>SC</v>
      </c>
      <c r="B175">
        <f>'rockfish release'!B174</f>
        <v>2002</v>
      </c>
      <c r="C175" t="str">
        <f>'rockfish release'!C174</f>
        <v>PWSO</v>
      </c>
      <c r="D175">
        <f>'rockfish release'!D174</f>
        <v>1719</v>
      </c>
      <c r="E175">
        <f>'YE release'!E175</f>
        <v>176</v>
      </c>
      <c r="F175" s="13"/>
      <c r="G175" s="13"/>
      <c r="H175" s="18">
        <f t="shared" si="148"/>
        <v>0</v>
      </c>
      <c r="I175" s="8">
        <f t="shared" si="149"/>
        <v>0</v>
      </c>
      <c r="J175">
        <f t="shared" si="116"/>
        <v>0</v>
      </c>
      <c r="K175" s="9">
        <f t="shared" si="117"/>
        <v>0</v>
      </c>
      <c r="M175" s="2">
        <f>'rockfish release'!O174</f>
        <v>902.67763767355655</v>
      </c>
      <c r="N175">
        <f>'rockfish release'!P174</f>
        <v>663011.55467626557</v>
      </c>
      <c r="O175" s="37"/>
      <c r="P175" s="37"/>
      <c r="Q175" s="18">
        <f t="shared" si="150"/>
        <v>0</v>
      </c>
      <c r="R175" s="51">
        <f t="shared" si="151"/>
        <v>0</v>
      </c>
      <c r="S175">
        <f t="shared" si="118"/>
        <v>0</v>
      </c>
      <c r="T175" s="9">
        <f t="shared" si="119"/>
        <v>0</v>
      </c>
      <c r="V175" s="18">
        <f t="shared" si="152"/>
        <v>0</v>
      </c>
      <c r="W175" s="50">
        <f t="shared" si="153"/>
        <v>0</v>
      </c>
      <c r="X175">
        <f t="shared" si="120"/>
        <v>0</v>
      </c>
      <c r="Y175" s="9">
        <f t="shared" si="121"/>
        <v>0</v>
      </c>
    </row>
    <row r="176" spans="1:25" x14ac:dyDescent="0.25">
      <c r="A176" t="str">
        <f>'rockfish release'!A175</f>
        <v>SC</v>
      </c>
      <c r="B176">
        <f>'rockfish release'!B175</f>
        <v>2003</v>
      </c>
      <c r="C176" t="str">
        <f>'rockfish release'!C175</f>
        <v>PWSO</v>
      </c>
      <c r="D176">
        <f>'rockfish release'!D175</f>
        <v>1548</v>
      </c>
      <c r="E176">
        <f>'YE release'!E176</f>
        <v>176</v>
      </c>
      <c r="F176" s="13"/>
      <c r="G176" s="13"/>
      <c r="H176" s="18">
        <f t="shared" si="148"/>
        <v>0</v>
      </c>
      <c r="I176" s="8">
        <f t="shared" si="149"/>
        <v>0</v>
      </c>
      <c r="J176">
        <f t="shared" si="116"/>
        <v>0</v>
      </c>
      <c r="K176" s="9">
        <f t="shared" si="117"/>
        <v>0</v>
      </c>
      <c r="M176" s="2">
        <f>'rockfish release'!O175</f>
        <v>812.88247999922396</v>
      </c>
      <c r="N176">
        <f>'rockfish release'!P175</f>
        <v>537664.36867253203</v>
      </c>
      <c r="O176" s="13"/>
      <c r="P176" s="13"/>
      <c r="Q176" s="18">
        <f t="shared" si="150"/>
        <v>0</v>
      </c>
      <c r="R176" s="51">
        <f t="shared" si="151"/>
        <v>0</v>
      </c>
      <c r="S176">
        <f t="shared" si="118"/>
        <v>0</v>
      </c>
      <c r="T176" s="9">
        <f t="shared" si="119"/>
        <v>0</v>
      </c>
      <c r="V176" s="18">
        <f t="shared" si="152"/>
        <v>0</v>
      </c>
      <c r="W176" s="50">
        <f t="shared" si="153"/>
        <v>0</v>
      </c>
      <c r="X176">
        <f t="shared" si="120"/>
        <v>0</v>
      </c>
      <c r="Y176" s="9">
        <f t="shared" si="121"/>
        <v>0</v>
      </c>
    </row>
    <row r="177" spans="1:25" x14ac:dyDescent="0.25">
      <c r="A177" t="str">
        <f>'rockfish release'!A176</f>
        <v>SC</v>
      </c>
      <c r="B177">
        <f>'rockfish release'!B176</f>
        <v>2004</v>
      </c>
      <c r="C177" t="str">
        <f>'rockfish release'!C176</f>
        <v>PWSO</v>
      </c>
      <c r="D177">
        <f>'rockfish release'!D176</f>
        <v>1830</v>
      </c>
      <c r="E177">
        <f>'YE release'!E177</f>
        <v>168</v>
      </c>
      <c r="F177" s="13"/>
      <c r="G177" s="13"/>
      <c r="H177" s="18">
        <f t="shared" si="148"/>
        <v>0</v>
      </c>
      <c r="I177" s="8">
        <f t="shared" si="149"/>
        <v>0</v>
      </c>
      <c r="J177">
        <f t="shared" si="116"/>
        <v>0</v>
      </c>
      <c r="K177" s="9">
        <f t="shared" si="117"/>
        <v>0</v>
      </c>
      <c r="M177" s="2">
        <f>'rockfish release'!O176</f>
        <v>960.96572247970244</v>
      </c>
      <c r="N177">
        <f>'rockfish release'!P176</f>
        <v>751400.57532243093</v>
      </c>
      <c r="O177" s="13"/>
      <c r="P177" s="13"/>
      <c r="Q177" s="18">
        <f t="shared" si="150"/>
        <v>0</v>
      </c>
      <c r="R177" s="51">
        <f t="shared" si="151"/>
        <v>0</v>
      </c>
      <c r="S177">
        <f t="shared" si="118"/>
        <v>0</v>
      </c>
      <c r="T177" s="9">
        <f t="shared" si="119"/>
        <v>0</v>
      </c>
      <c r="V177" s="18">
        <f t="shared" si="152"/>
        <v>0</v>
      </c>
      <c r="W177" s="50">
        <f t="shared" si="153"/>
        <v>0</v>
      </c>
      <c r="X177">
        <f t="shared" si="120"/>
        <v>0</v>
      </c>
      <c r="Y177" s="9">
        <f t="shared" si="121"/>
        <v>0</v>
      </c>
    </row>
    <row r="178" spans="1:25" x14ac:dyDescent="0.25">
      <c r="A178" t="str">
        <f>'rockfish release'!A177</f>
        <v>SC</v>
      </c>
      <c r="B178">
        <f>'rockfish release'!B177</f>
        <v>2005</v>
      </c>
      <c r="C178" t="str">
        <f>'rockfish release'!C177</f>
        <v>PWSO</v>
      </c>
      <c r="D178">
        <f>'rockfish release'!D177</f>
        <v>1432</v>
      </c>
      <c r="E178">
        <f>'YE release'!E178</f>
        <v>103</v>
      </c>
      <c r="F178" s="13"/>
      <c r="G178" s="13"/>
      <c r="H178" s="18">
        <f t="shared" si="148"/>
        <v>0</v>
      </c>
      <c r="I178" s="8">
        <f t="shared" si="149"/>
        <v>0</v>
      </c>
      <c r="J178">
        <f t="shared" si="116"/>
        <v>0</v>
      </c>
      <c r="K178" s="9">
        <f t="shared" si="117"/>
        <v>0</v>
      </c>
      <c r="M178" s="2">
        <f>'rockfish release'!O177</f>
        <v>751.96880578739592</v>
      </c>
      <c r="N178">
        <f>'rockfish release'!P177</f>
        <v>460103.33344381273</v>
      </c>
      <c r="O178" s="13"/>
      <c r="P178" s="13"/>
      <c r="Q178" s="18">
        <f t="shared" si="150"/>
        <v>0</v>
      </c>
      <c r="R178" s="51">
        <f t="shared" si="151"/>
        <v>0</v>
      </c>
      <c r="S178">
        <f t="shared" si="118"/>
        <v>0</v>
      </c>
      <c r="T178" s="9">
        <f t="shared" si="119"/>
        <v>0</v>
      </c>
      <c r="V178" s="18">
        <f t="shared" si="152"/>
        <v>0</v>
      </c>
      <c r="W178" s="50">
        <f t="shared" si="153"/>
        <v>0</v>
      </c>
      <c r="X178">
        <f t="shared" si="120"/>
        <v>0</v>
      </c>
      <c r="Y178" s="9">
        <f t="shared" si="121"/>
        <v>0</v>
      </c>
    </row>
    <row r="179" spans="1:25" x14ac:dyDescent="0.25">
      <c r="A179" t="str">
        <f>'rockfish release'!A178</f>
        <v>SC</v>
      </c>
      <c r="B179">
        <f>'rockfish release'!B178</f>
        <v>2006</v>
      </c>
      <c r="C179" t="str">
        <f>'rockfish release'!C178</f>
        <v>PWSO</v>
      </c>
      <c r="D179">
        <f>'rockfish release'!D178</f>
        <v>1336</v>
      </c>
      <c r="E179">
        <f>'YE release'!E179</f>
        <v>213</v>
      </c>
      <c r="F179" s="13"/>
      <c r="G179" s="13"/>
      <c r="H179" s="18">
        <f t="shared" ref="H179:H191" si="154">E179*F179</f>
        <v>0</v>
      </c>
      <c r="I179" s="8">
        <f t="shared" ref="I179:I191" si="155">(E179^2)*G179</f>
        <v>0</v>
      </c>
      <c r="J179">
        <f t="shared" si="116"/>
        <v>0</v>
      </c>
      <c r="K179" s="9">
        <f t="shared" si="117"/>
        <v>0</v>
      </c>
      <c r="M179" s="2">
        <f>'rockfish release'!O178</f>
        <v>701.55748919829648</v>
      </c>
      <c r="N179">
        <f>'rockfish release'!P178</f>
        <v>400481.31663850986</v>
      </c>
      <c r="O179" s="37"/>
      <c r="P179" s="37"/>
      <c r="Q179" s="18">
        <f t="shared" si="150"/>
        <v>0</v>
      </c>
      <c r="R179" s="51">
        <f t="shared" si="151"/>
        <v>0</v>
      </c>
      <c r="S179">
        <f t="shared" si="118"/>
        <v>0</v>
      </c>
      <c r="T179" s="9">
        <f t="shared" si="119"/>
        <v>0</v>
      </c>
      <c r="V179" s="18">
        <f t="shared" si="152"/>
        <v>0</v>
      </c>
      <c r="W179" s="50">
        <f t="shared" si="153"/>
        <v>0</v>
      </c>
      <c r="X179">
        <f t="shared" si="120"/>
        <v>0</v>
      </c>
      <c r="Y179" s="9">
        <f t="shared" si="121"/>
        <v>0</v>
      </c>
    </row>
    <row r="180" spans="1:25" x14ac:dyDescent="0.25">
      <c r="A180" t="str">
        <f>'rockfish release'!A179</f>
        <v>SC</v>
      </c>
      <c r="B180">
        <f>'rockfish release'!B179</f>
        <v>2007</v>
      </c>
      <c r="C180" t="str">
        <f>'rockfish release'!C179</f>
        <v>PWSO</v>
      </c>
      <c r="D180">
        <f>'rockfish release'!D179</f>
        <v>925</v>
      </c>
      <c r="E180">
        <f>'YE release'!E180</f>
        <v>247</v>
      </c>
      <c r="F180" s="13"/>
      <c r="G180" s="13"/>
      <c r="H180" s="18">
        <f t="shared" si="154"/>
        <v>0</v>
      </c>
      <c r="I180" s="8">
        <f t="shared" si="155"/>
        <v>0</v>
      </c>
      <c r="J180">
        <f t="shared" si="116"/>
        <v>0</v>
      </c>
      <c r="K180" s="9">
        <f t="shared" si="117"/>
        <v>0</v>
      </c>
      <c r="M180" s="2">
        <f>'rockfish release'!O179</f>
        <v>485.73404005121574</v>
      </c>
      <c r="N180">
        <f>'rockfish release'!P179</f>
        <v>191978.59513877839</v>
      </c>
      <c r="O180" s="37"/>
      <c r="P180" s="37"/>
      <c r="Q180" s="18">
        <f t="shared" si="150"/>
        <v>0</v>
      </c>
      <c r="R180" s="51">
        <f t="shared" si="151"/>
        <v>0</v>
      </c>
      <c r="S180">
        <f t="shared" si="118"/>
        <v>0</v>
      </c>
      <c r="T180" s="9">
        <f t="shared" si="119"/>
        <v>0</v>
      </c>
      <c r="V180" s="18">
        <f t="shared" si="152"/>
        <v>0</v>
      </c>
      <c r="W180" s="50">
        <f t="shared" si="153"/>
        <v>0</v>
      </c>
      <c r="X180">
        <f t="shared" si="120"/>
        <v>0</v>
      </c>
      <c r="Y180" s="9">
        <f t="shared" si="121"/>
        <v>0</v>
      </c>
    </row>
    <row r="181" spans="1:25" x14ac:dyDescent="0.25">
      <c r="A181" t="str">
        <f>'rockfish release'!A180</f>
        <v>SC</v>
      </c>
      <c r="B181">
        <f>'rockfish release'!B180</f>
        <v>2008</v>
      </c>
      <c r="C181" t="str">
        <f>'rockfish release'!C180</f>
        <v>PWSO</v>
      </c>
      <c r="D181">
        <f>'rockfish release'!D180</f>
        <v>962</v>
      </c>
      <c r="E181">
        <f>'YE release'!E181</f>
        <v>225</v>
      </c>
      <c r="H181" s="18">
        <f t="shared" si="154"/>
        <v>0</v>
      </c>
      <c r="I181" s="8">
        <f t="shared" si="155"/>
        <v>0</v>
      </c>
      <c r="J181">
        <f t="shared" si="116"/>
        <v>0</v>
      </c>
      <c r="K181" s="9">
        <f t="shared" si="117"/>
        <v>0</v>
      </c>
      <c r="M181" s="2">
        <f>'rockfish release'!O180</f>
        <v>505.16340165326437</v>
      </c>
      <c r="N181">
        <f>'rockfish release'!P180</f>
        <v>207644.0485021027</v>
      </c>
      <c r="O181" s="37"/>
      <c r="P181" s="37"/>
      <c r="Q181" s="18">
        <f t="shared" si="150"/>
        <v>0</v>
      </c>
      <c r="R181" s="51">
        <f t="shared" si="151"/>
        <v>0</v>
      </c>
      <c r="S181">
        <f t="shared" si="118"/>
        <v>0</v>
      </c>
      <c r="T181" s="9">
        <f t="shared" si="119"/>
        <v>0</v>
      </c>
      <c r="V181" s="18">
        <f t="shared" si="152"/>
        <v>0</v>
      </c>
      <c r="W181" s="50">
        <f t="shared" si="153"/>
        <v>0</v>
      </c>
      <c r="X181">
        <f t="shared" si="120"/>
        <v>0</v>
      </c>
      <c r="Y181" s="9">
        <f t="shared" si="121"/>
        <v>0</v>
      </c>
    </row>
    <row r="182" spans="1:25" x14ac:dyDescent="0.25">
      <c r="A182" t="str">
        <f>'rockfish release'!A181</f>
        <v>SC</v>
      </c>
      <c r="B182">
        <f>'rockfish release'!B181</f>
        <v>2009</v>
      </c>
      <c r="C182" t="str">
        <f>'rockfish release'!C181</f>
        <v>PWSO</v>
      </c>
      <c r="D182">
        <f>'rockfish release'!D181</f>
        <v>1119</v>
      </c>
      <c r="E182">
        <f>'YE release'!E182</f>
        <v>232</v>
      </c>
      <c r="F182" s="13"/>
      <c r="G182" s="13"/>
      <c r="H182" s="18">
        <f t="shared" si="154"/>
        <v>0</v>
      </c>
      <c r="I182" s="8">
        <f t="shared" si="155"/>
        <v>0</v>
      </c>
      <c r="J182">
        <f t="shared" si="116"/>
        <v>0</v>
      </c>
      <c r="K182" s="9">
        <f t="shared" si="117"/>
        <v>0</v>
      </c>
      <c r="M182" s="2">
        <f>'rockfish release'!O181</f>
        <v>587.60690899168708</v>
      </c>
      <c r="N182">
        <f>'rockfish release'!P181</f>
        <v>280950.31078751542</v>
      </c>
      <c r="O182" s="13"/>
      <c r="P182" s="13"/>
      <c r="Q182" s="18">
        <f t="shared" si="150"/>
        <v>0</v>
      </c>
      <c r="R182" s="51">
        <f t="shared" si="151"/>
        <v>0</v>
      </c>
      <c r="S182">
        <f t="shared" si="118"/>
        <v>0</v>
      </c>
      <c r="T182" s="9">
        <f t="shared" si="119"/>
        <v>0</v>
      </c>
      <c r="V182" s="18">
        <f t="shared" si="152"/>
        <v>0</v>
      </c>
      <c r="W182" s="50">
        <f t="shared" si="153"/>
        <v>0</v>
      </c>
      <c r="X182">
        <f t="shared" si="120"/>
        <v>0</v>
      </c>
      <c r="Y182" s="9">
        <f t="shared" si="121"/>
        <v>0</v>
      </c>
    </row>
    <row r="183" spans="1:25" x14ac:dyDescent="0.25">
      <c r="A183" t="str">
        <f>'rockfish release'!A182</f>
        <v>SC</v>
      </c>
      <c r="B183">
        <f>'rockfish release'!B182</f>
        <v>2010</v>
      </c>
      <c r="C183" t="str">
        <f>'rockfish release'!C182</f>
        <v>PWSO</v>
      </c>
      <c r="D183">
        <f>'rockfish release'!D182</f>
        <v>810</v>
      </c>
      <c r="E183">
        <f>'YE release'!E183</f>
        <v>320</v>
      </c>
      <c r="F183" s="13"/>
      <c r="G183" s="13"/>
      <c r="H183" s="18">
        <f t="shared" si="154"/>
        <v>0</v>
      </c>
      <c r="I183" s="8">
        <f t="shared" si="155"/>
        <v>0</v>
      </c>
      <c r="J183">
        <f t="shared" si="116"/>
        <v>0</v>
      </c>
      <c r="K183" s="9">
        <f t="shared" si="117"/>
        <v>0</v>
      </c>
      <c r="M183" s="2">
        <f>'rockfish release'!O182</f>
        <v>425.34548372052404</v>
      </c>
      <c r="N183">
        <f>'rockfish release'!P182</f>
        <v>147210.70126580278</v>
      </c>
      <c r="O183" s="13"/>
      <c r="P183" s="13"/>
      <c r="Q183" s="18">
        <f t="shared" si="150"/>
        <v>0</v>
      </c>
      <c r="R183" s="51">
        <f t="shared" si="151"/>
        <v>0</v>
      </c>
      <c r="S183">
        <f t="shared" si="118"/>
        <v>0</v>
      </c>
      <c r="T183" s="9">
        <f t="shared" si="119"/>
        <v>0</v>
      </c>
      <c r="V183" s="18">
        <f t="shared" si="152"/>
        <v>0</v>
      </c>
      <c r="W183" s="50">
        <f t="shared" si="153"/>
        <v>0</v>
      </c>
      <c r="X183">
        <f t="shared" si="120"/>
        <v>0</v>
      </c>
      <c r="Y183" s="9">
        <f t="shared" si="121"/>
        <v>0</v>
      </c>
    </row>
    <row r="184" spans="1:25" x14ac:dyDescent="0.25">
      <c r="A184" t="str">
        <f>'rockfish release'!A183</f>
        <v>SC</v>
      </c>
      <c r="B184">
        <f>'rockfish release'!B183</f>
        <v>2011</v>
      </c>
      <c r="C184" t="str">
        <f>'rockfish release'!C183</f>
        <v>PWSO</v>
      </c>
      <c r="D184">
        <f>'rockfish release'!D183</f>
        <v>594</v>
      </c>
      <c r="E184">
        <f>'YE release'!E184</f>
        <v>185</v>
      </c>
      <c r="F184" s="13"/>
      <c r="G184" s="13"/>
      <c r="H184" s="18">
        <f t="shared" si="154"/>
        <v>0</v>
      </c>
      <c r="I184" s="8">
        <f t="shared" si="155"/>
        <v>0</v>
      </c>
      <c r="J184">
        <f t="shared" si="116"/>
        <v>0</v>
      </c>
      <c r="K184" s="9">
        <f t="shared" si="117"/>
        <v>0</v>
      </c>
      <c r="M184" s="2">
        <f>'rockfish release'!O183</f>
        <v>725.36287845546281</v>
      </c>
      <c r="N184">
        <f>'rockfish release'!P183</f>
        <v>641484.02636759693</v>
      </c>
      <c r="O184" s="13"/>
      <c r="P184" s="13"/>
      <c r="Q184" s="18">
        <f t="shared" si="150"/>
        <v>0</v>
      </c>
      <c r="R184" s="51">
        <f t="shared" si="151"/>
        <v>0</v>
      </c>
      <c r="S184">
        <f t="shared" si="118"/>
        <v>0</v>
      </c>
      <c r="T184" s="9">
        <f t="shared" si="119"/>
        <v>0</v>
      </c>
      <c r="V184" s="18">
        <f t="shared" si="152"/>
        <v>0</v>
      </c>
      <c r="W184" s="50">
        <f t="shared" si="153"/>
        <v>0</v>
      </c>
      <c r="X184">
        <f t="shared" si="120"/>
        <v>0</v>
      </c>
      <c r="Y184" s="9">
        <f t="shared" si="121"/>
        <v>0</v>
      </c>
    </row>
    <row r="185" spans="1:25" x14ac:dyDescent="0.25">
      <c r="A185" t="str">
        <f>'rockfish release'!A184</f>
        <v>SC</v>
      </c>
      <c r="B185">
        <f>'rockfish release'!B184</f>
        <v>2012</v>
      </c>
      <c r="C185" t="str">
        <f>'rockfish release'!C184</f>
        <v>PWSO</v>
      </c>
      <c r="D185">
        <f>'rockfish release'!D184</f>
        <v>621</v>
      </c>
      <c r="E185">
        <f>'YE release'!E185</f>
        <v>119</v>
      </c>
      <c r="F185" s="13"/>
      <c r="G185" s="13"/>
      <c r="H185" s="18">
        <f t="shared" si="154"/>
        <v>0</v>
      </c>
      <c r="I185" s="8">
        <f t="shared" si="155"/>
        <v>0</v>
      </c>
      <c r="J185">
        <f t="shared" si="116"/>
        <v>0</v>
      </c>
      <c r="K185" s="9">
        <f t="shared" si="117"/>
        <v>0</v>
      </c>
      <c r="M185" s="2">
        <f>'rockfish release'!O184</f>
        <v>210.93639344262306</v>
      </c>
      <c r="N185">
        <f>'rockfish release'!P184</f>
        <v>52355.262563031181</v>
      </c>
      <c r="O185" s="13"/>
      <c r="P185" s="13"/>
      <c r="Q185" s="18">
        <f t="shared" si="150"/>
        <v>0</v>
      </c>
      <c r="R185" s="51">
        <f t="shared" si="151"/>
        <v>0</v>
      </c>
      <c r="S185">
        <f t="shared" si="118"/>
        <v>0</v>
      </c>
      <c r="T185" s="9">
        <f t="shared" si="119"/>
        <v>0</v>
      </c>
      <c r="V185" s="18">
        <f t="shared" si="152"/>
        <v>0</v>
      </c>
      <c r="W185" s="50">
        <f t="shared" si="153"/>
        <v>0</v>
      </c>
      <c r="X185">
        <f t="shared" si="120"/>
        <v>0</v>
      </c>
      <c r="Y185" s="9">
        <f t="shared" si="121"/>
        <v>0</v>
      </c>
    </row>
    <row r="186" spans="1:25" x14ac:dyDescent="0.25">
      <c r="A186" t="str">
        <f>'rockfish release'!A185</f>
        <v>SC</v>
      </c>
      <c r="B186">
        <f>'rockfish release'!B185</f>
        <v>2013</v>
      </c>
      <c r="C186" t="str">
        <f>'rockfish release'!C185</f>
        <v>PWSO</v>
      </c>
      <c r="D186">
        <f>'rockfish release'!D185</f>
        <v>604</v>
      </c>
      <c r="E186">
        <f>'YE release'!E186</f>
        <v>184</v>
      </c>
      <c r="F186" s="13"/>
      <c r="G186" s="13"/>
      <c r="H186" s="18">
        <f t="shared" si="154"/>
        <v>0</v>
      </c>
      <c r="I186" s="8">
        <f t="shared" si="155"/>
        <v>0</v>
      </c>
      <c r="J186">
        <f t="shared" si="116"/>
        <v>0</v>
      </c>
      <c r="K186" s="9">
        <f t="shared" si="117"/>
        <v>0</v>
      </c>
      <c r="M186" s="2">
        <f>'rockfish release'!O185</f>
        <v>774.18622696411239</v>
      </c>
      <c r="N186">
        <f>'rockfish release'!P185</f>
        <v>1012819.9447599896</v>
      </c>
      <c r="O186" s="13"/>
      <c r="P186" s="13"/>
      <c r="Q186" s="18">
        <f t="shared" si="150"/>
        <v>0</v>
      </c>
      <c r="R186" s="51">
        <f t="shared" si="151"/>
        <v>0</v>
      </c>
      <c r="S186">
        <f t="shared" si="118"/>
        <v>0</v>
      </c>
      <c r="T186" s="9">
        <f t="shared" si="119"/>
        <v>0</v>
      </c>
      <c r="V186" s="18">
        <f t="shared" si="152"/>
        <v>0</v>
      </c>
      <c r="W186" s="50">
        <f t="shared" si="153"/>
        <v>0</v>
      </c>
      <c r="X186">
        <f t="shared" si="120"/>
        <v>0</v>
      </c>
      <c r="Y186" s="9">
        <f t="shared" si="121"/>
        <v>0</v>
      </c>
    </row>
    <row r="187" spans="1:25" x14ac:dyDescent="0.25">
      <c r="A187" t="str">
        <f>'rockfish release'!A186</f>
        <v>SC</v>
      </c>
      <c r="B187">
        <f>'rockfish release'!B186</f>
        <v>2014</v>
      </c>
      <c r="C187" t="str">
        <f>'rockfish release'!C186</f>
        <v>PWSO</v>
      </c>
      <c r="D187">
        <f>'rockfish release'!D186</f>
        <v>794</v>
      </c>
      <c r="E187">
        <f>'YE release'!E187</f>
        <v>306</v>
      </c>
      <c r="F187" s="13"/>
      <c r="G187" s="13"/>
      <c r="H187" s="18">
        <f t="shared" si="154"/>
        <v>0</v>
      </c>
      <c r="I187" s="8">
        <f t="shared" si="155"/>
        <v>0</v>
      </c>
      <c r="J187">
        <f t="shared" si="116"/>
        <v>0</v>
      </c>
      <c r="K187" s="9">
        <f t="shared" si="117"/>
        <v>0</v>
      </c>
      <c r="M187" s="2">
        <f>'rockfish release'!O186</f>
        <v>498.33045622688041</v>
      </c>
      <c r="N187">
        <f>'rockfish release'!P186</f>
        <v>389455.65517483751</v>
      </c>
      <c r="O187" s="13"/>
      <c r="P187" s="13"/>
      <c r="Q187" s="18">
        <f t="shared" si="150"/>
        <v>0</v>
      </c>
      <c r="R187" s="51">
        <f t="shared" si="151"/>
        <v>0</v>
      </c>
      <c r="S187">
        <f t="shared" si="118"/>
        <v>0</v>
      </c>
      <c r="T187" s="9">
        <f t="shared" si="119"/>
        <v>0</v>
      </c>
      <c r="V187" s="18">
        <f t="shared" si="152"/>
        <v>0</v>
      </c>
      <c r="W187" s="50">
        <f t="shared" si="153"/>
        <v>0</v>
      </c>
      <c r="X187">
        <f t="shared" si="120"/>
        <v>0</v>
      </c>
      <c r="Y187" s="9">
        <f t="shared" si="121"/>
        <v>0</v>
      </c>
    </row>
    <row r="188" spans="1:25" x14ac:dyDescent="0.25">
      <c r="A188" t="str">
        <f>'rockfish release'!A187</f>
        <v>SC</v>
      </c>
      <c r="B188">
        <f>'rockfish release'!B187</f>
        <v>2015</v>
      </c>
      <c r="C188" t="str">
        <f>'rockfish release'!C187</f>
        <v>PWSO</v>
      </c>
      <c r="D188">
        <f>'rockfish release'!D187</f>
        <v>736</v>
      </c>
      <c r="E188">
        <f>'YE release'!E188</f>
        <v>186</v>
      </c>
      <c r="F188" s="13"/>
      <c r="G188" s="13"/>
      <c r="H188" s="18">
        <f t="shared" si="154"/>
        <v>0</v>
      </c>
      <c r="I188" s="8">
        <f t="shared" si="155"/>
        <v>0</v>
      </c>
      <c r="J188">
        <f t="shared" si="116"/>
        <v>0</v>
      </c>
      <c r="K188" s="9">
        <f t="shared" si="117"/>
        <v>0</v>
      </c>
      <c r="M188" s="2">
        <f>'rockfish release'!O187</f>
        <v>196.13046495489243</v>
      </c>
      <c r="N188">
        <f>'rockfish release'!P187</f>
        <v>74505.083446790479</v>
      </c>
      <c r="O188" s="13"/>
      <c r="P188" s="13"/>
      <c r="Q188" s="18">
        <f t="shared" si="150"/>
        <v>0</v>
      </c>
      <c r="R188" s="51">
        <f t="shared" si="151"/>
        <v>0</v>
      </c>
      <c r="S188">
        <f t="shared" si="118"/>
        <v>0</v>
      </c>
      <c r="T188" s="9">
        <f t="shared" si="119"/>
        <v>0</v>
      </c>
      <c r="V188" s="18">
        <f t="shared" si="152"/>
        <v>0</v>
      </c>
      <c r="W188" s="50">
        <f t="shared" si="153"/>
        <v>0</v>
      </c>
      <c r="X188">
        <f t="shared" si="120"/>
        <v>0</v>
      </c>
      <c r="Y188" s="9">
        <f t="shared" si="121"/>
        <v>0</v>
      </c>
    </row>
    <row r="189" spans="1:25" x14ac:dyDescent="0.25">
      <c r="A189" t="str">
        <f>'rockfish release'!A188</f>
        <v>SC</v>
      </c>
      <c r="B189">
        <f>'rockfish release'!B188</f>
        <v>2016</v>
      </c>
      <c r="C189" t="str">
        <f>'rockfish release'!C188</f>
        <v>PWSO</v>
      </c>
      <c r="D189">
        <f>'rockfish release'!D188</f>
        <v>1017</v>
      </c>
      <c r="E189">
        <f>'YE release'!E189</f>
        <v>272</v>
      </c>
      <c r="F189" s="13"/>
      <c r="G189" s="13"/>
      <c r="H189" s="18">
        <f t="shared" si="154"/>
        <v>0</v>
      </c>
      <c r="I189" s="8">
        <f t="shared" si="155"/>
        <v>0</v>
      </c>
      <c r="J189">
        <f t="shared" si="116"/>
        <v>0</v>
      </c>
      <c r="K189" s="9">
        <f t="shared" si="117"/>
        <v>0</v>
      </c>
      <c r="M189" s="2">
        <f>'rockfish release'!O188</f>
        <v>262.79743589743589</v>
      </c>
      <c r="N189">
        <f>'rockfish release'!P188</f>
        <v>105363.49222858474</v>
      </c>
      <c r="O189" s="13"/>
      <c r="P189" s="13"/>
      <c r="Q189" s="18">
        <f t="shared" si="150"/>
        <v>0</v>
      </c>
      <c r="R189" s="51">
        <f t="shared" si="151"/>
        <v>0</v>
      </c>
      <c r="S189">
        <f t="shared" si="118"/>
        <v>0</v>
      </c>
      <c r="T189" s="9">
        <f t="shared" si="119"/>
        <v>0</v>
      </c>
      <c r="V189" s="18">
        <f t="shared" si="152"/>
        <v>0</v>
      </c>
      <c r="W189" s="50">
        <f t="shared" si="153"/>
        <v>0</v>
      </c>
      <c r="X189">
        <f t="shared" si="120"/>
        <v>0</v>
      </c>
      <c r="Y189" s="9">
        <f t="shared" si="121"/>
        <v>0</v>
      </c>
    </row>
    <row r="190" spans="1:25" x14ac:dyDescent="0.25">
      <c r="A190" t="str">
        <f>'rockfish release'!A189</f>
        <v>SC</v>
      </c>
      <c r="B190">
        <f>'rockfish release'!B189</f>
        <v>2017</v>
      </c>
      <c r="C190" t="str">
        <f>'rockfish release'!C189</f>
        <v>PWSO</v>
      </c>
      <c r="D190">
        <f>'rockfish release'!D189</f>
        <v>669</v>
      </c>
      <c r="E190">
        <f>'YE release'!E190</f>
        <v>271</v>
      </c>
      <c r="F190" s="13"/>
      <c r="G190" s="13"/>
      <c r="H190" s="18">
        <f t="shared" si="154"/>
        <v>0</v>
      </c>
      <c r="I190" s="8">
        <f t="shared" si="155"/>
        <v>0</v>
      </c>
      <c r="J190">
        <f t="shared" si="116"/>
        <v>0</v>
      </c>
      <c r="K190" s="9">
        <f t="shared" si="117"/>
        <v>0</v>
      </c>
      <c r="M190" s="2">
        <f>'rockfish release'!O189</f>
        <v>403.40867389491245</v>
      </c>
      <c r="N190">
        <f>'rockfish release'!P189</f>
        <v>436676.90102633164</v>
      </c>
      <c r="O190" s="13"/>
      <c r="P190" s="13"/>
      <c r="Q190" s="18">
        <f t="shared" si="150"/>
        <v>0</v>
      </c>
      <c r="R190" s="51">
        <f t="shared" si="151"/>
        <v>0</v>
      </c>
      <c r="S190">
        <f t="shared" si="118"/>
        <v>0</v>
      </c>
      <c r="T190" s="9">
        <f t="shared" si="119"/>
        <v>0</v>
      </c>
      <c r="V190" s="18">
        <f t="shared" si="152"/>
        <v>0</v>
      </c>
      <c r="W190" s="50">
        <f t="shared" si="153"/>
        <v>0</v>
      </c>
      <c r="X190">
        <f t="shared" si="120"/>
        <v>0</v>
      </c>
      <c r="Y190" s="9">
        <f t="shared" si="121"/>
        <v>0</v>
      </c>
    </row>
    <row r="191" spans="1:25" x14ac:dyDescent="0.25">
      <c r="A191" t="str">
        <f>'rockfish release'!A190</f>
        <v>SC</v>
      </c>
      <c r="B191">
        <f>'rockfish release'!B190</f>
        <v>2018</v>
      </c>
      <c r="C191" t="str">
        <f>'rockfish release'!C190</f>
        <v>PWSO</v>
      </c>
      <c r="D191">
        <f>'rockfish release'!D190</f>
        <v>1046</v>
      </c>
      <c r="E191">
        <f>'YE release'!E191</f>
        <v>500</v>
      </c>
      <c r="F191" s="13"/>
      <c r="G191" s="13"/>
      <c r="H191" s="18">
        <f t="shared" si="154"/>
        <v>0</v>
      </c>
      <c r="I191" s="8">
        <f t="shared" si="155"/>
        <v>0</v>
      </c>
      <c r="J191">
        <f t="shared" si="116"/>
        <v>0</v>
      </c>
      <c r="K191" s="9">
        <f t="shared" si="117"/>
        <v>0</v>
      </c>
      <c r="M191" s="2">
        <f>'rockfish release'!O190</f>
        <v>281.24095139607039</v>
      </c>
      <c r="N191">
        <f>'rockfish release'!P190</f>
        <v>349345.97169103171</v>
      </c>
      <c r="O191" s="13"/>
      <c r="P191" s="13"/>
      <c r="Q191" s="18">
        <f t="shared" si="150"/>
        <v>0</v>
      </c>
      <c r="R191" s="51">
        <f t="shared" si="151"/>
        <v>0</v>
      </c>
      <c r="S191">
        <f t="shared" si="118"/>
        <v>0</v>
      </c>
      <c r="T191" s="9">
        <f t="shared" si="119"/>
        <v>0</v>
      </c>
      <c r="V191" s="18">
        <f t="shared" si="152"/>
        <v>0</v>
      </c>
      <c r="W191" s="50">
        <f t="shared" si="153"/>
        <v>0</v>
      </c>
      <c r="X191">
        <f t="shared" si="120"/>
        <v>0</v>
      </c>
      <c r="Y191" s="9">
        <f t="shared" si="121"/>
        <v>0</v>
      </c>
    </row>
    <row r="192" spans="1:25" x14ac:dyDescent="0.25">
      <c r="A192" s="13" t="str">
        <f>'rockfish release'!A191</f>
        <v>SC</v>
      </c>
      <c r="B192" s="13">
        <f>'rockfish release'!B191</f>
        <v>2019</v>
      </c>
      <c r="C192" s="13" t="str">
        <f>'rockfish release'!C191</f>
        <v>PWSO</v>
      </c>
      <c r="D192">
        <f>'rockfish release'!D191</f>
        <v>1837</v>
      </c>
      <c r="E192">
        <f>'YE release'!E192</f>
        <v>1148</v>
      </c>
      <c r="F192" s="13"/>
      <c r="G192" s="13"/>
      <c r="H192" s="18">
        <f t="shared" ref="H192" si="156">E192*F192</f>
        <v>0</v>
      </c>
      <c r="I192" s="8">
        <f t="shared" ref="I192" si="157">(E192^2)*G192</f>
        <v>0</v>
      </c>
      <c r="K192" s="9"/>
      <c r="M192" s="2">
        <f>'rockfish release'!O191</f>
        <v>729.57382645803682</v>
      </c>
      <c r="N192">
        <f>'rockfish release'!P191</f>
        <v>635636.56754388998</v>
      </c>
      <c r="O192" s="13"/>
      <c r="P192" s="13"/>
      <c r="Q192" s="18">
        <f t="shared" ref="Q192" si="158">M192*O192</f>
        <v>0</v>
      </c>
      <c r="R192" s="51">
        <f t="shared" ref="R192" si="159">(M192^2)*P192+(O192^2)*N192-(P192*N192)</f>
        <v>0</v>
      </c>
      <c r="S192">
        <f t="shared" ref="S192" si="160">SQRT(R192)</f>
        <v>0</v>
      </c>
      <c r="T192" s="9">
        <f t="shared" ref="T192" si="161">(1.96*S192)</f>
        <v>0</v>
      </c>
      <c r="V192" s="18">
        <f t="shared" ref="V192" si="162">Q192+H192</f>
        <v>0</v>
      </c>
      <c r="W192" s="50">
        <f t="shared" ref="W192" si="163">R192+I192</f>
        <v>0</v>
      </c>
      <c r="Y192" s="9"/>
    </row>
    <row r="193" spans="1:26" x14ac:dyDescent="0.25">
      <c r="A193" s="13" t="str">
        <f>'rockfish release'!A192</f>
        <v>SE</v>
      </c>
      <c r="B193" s="13">
        <f>'rockfish release'!B192</f>
        <v>1999</v>
      </c>
      <c r="C193" s="13" t="str">
        <f>'rockfish release'!C192</f>
        <v>CSEO</v>
      </c>
      <c r="D193">
        <f>'rockfish release'!D192</f>
        <v>8490</v>
      </c>
      <c r="E193">
        <f>'YE release'!E193</f>
        <v>1378</v>
      </c>
      <c r="F193" s="37">
        <v>0.87966501699999999</v>
      </c>
      <c r="G193" s="77">
        <v>4.2596819999999999E-3</v>
      </c>
      <c r="H193" s="18">
        <f t="shared" ref="H193:H199" si="164">E193*F193</f>
        <v>1212.178393426</v>
      </c>
      <c r="I193" s="8">
        <f t="shared" ref="I193:I199" si="165">(E193^2)*G193</f>
        <v>8088.6419948879993</v>
      </c>
      <c r="J193">
        <f t="shared" si="116"/>
        <v>89.936877836002282</v>
      </c>
      <c r="K193" s="9">
        <f t="shared" si="117"/>
        <v>176.27628055856448</v>
      </c>
      <c r="M193" s="2">
        <f>'rockfish release'!O192</f>
        <v>4688.8779783601785</v>
      </c>
      <c r="N193">
        <f>'rockfish release'!P192</f>
        <v>7342918.2871000143</v>
      </c>
      <c r="O193" s="37">
        <v>0.35462844799999999</v>
      </c>
      <c r="P193" s="37">
        <v>1.1414210000000001E-3</v>
      </c>
      <c r="Q193" s="18">
        <f t="shared" ref="Q193:Q211" si="166">M193*O193</f>
        <v>1662.8095203272476</v>
      </c>
      <c r="R193" s="51">
        <f t="shared" ref="R193:R211" si="167">(M193^2)*P193+(O193^2)*N193-(P193*N193)</f>
        <v>940168.65268932353</v>
      </c>
      <c r="S193">
        <f t="shared" si="118"/>
        <v>969.62294356586028</v>
      </c>
      <c r="T193" s="9">
        <f t="shared" si="119"/>
        <v>1900.4609693890861</v>
      </c>
      <c r="V193" s="18">
        <f t="shared" ref="V193:V211" si="168">Q193+H193</f>
        <v>2874.9879137532475</v>
      </c>
      <c r="W193" s="50">
        <f t="shared" ref="W193:W211" si="169">R193+I193</f>
        <v>948257.29468421149</v>
      </c>
      <c r="X193">
        <f t="shared" si="120"/>
        <v>973.78503515109094</v>
      </c>
      <c r="Y193" s="9">
        <f t="shared" si="121"/>
        <v>1908.6186688961382</v>
      </c>
      <c r="Z193" s="19">
        <f t="shared" ref="Z193:Z256" si="170">X193/V193</f>
        <v>0.33870926221732572</v>
      </c>
    </row>
    <row r="194" spans="1:26" x14ac:dyDescent="0.25">
      <c r="A194" s="13" t="str">
        <f>'rockfish release'!A193</f>
        <v>SE</v>
      </c>
      <c r="B194" s="13">
        <f>'rockfish release'!B193</f>
        <v>2000</v>
      </c>
      <c r="C194" s="13" t="str">
        <f>'rockfish release'!C193</f>
        <v>CSEO</v>
      </c>
      <c r="D194">
        <f>'rockfish release'!D193</f>
        <v>6035</v>
      </c>
      <c r="E194">
        <f>'YE release'!E194</f>
        <v>1145</v>
      </c>
      <c r="F194" s="37">
        <v>0.87966501699999999</v>
      </c>
      <c r="G194" s="77">
        <v>4.2596819999999999E-3</v>
      </c>
      <c r="H194" s="18">
        <f t="shared" si="164"/>
        <v>1007.216444465</v>
      </c>
      <c r="I194" s="8">
        <f t="shared" si="165"/>
        <v>5584.5495940499995</v>
      </c>
      <c r="J194">
        <f t="shared" si="116"/>
        <v>74.7298440654736</v>
      </c>
      <c r="K194" s="9">
        <f t="shared" si="117"/>
        <v>146.47049436832825</v>
      </c>
      <c r="M194" s="2">
        <f>'rockfish release'!O193</f>
        <v>3333.0245700122123</v>
      </c>
      <c r="N194">
        <f>'rockfish release'!P193</f>
        <v>3710290.0674539045</v>
      </c>
      <c r="O194" s="37">
        <v>0.35462844799999999</v>
      </c>
      <c r="P194" s="37">
        <v>1.1414210000000001E-3</v>
      </c>
      <c r="Q194" s="18">
        <f t="shared" si="166"/>
        <v>1181.9853304092981</v>
      </c>
      <c r="R194" s="51">
        <f t="shared" si="167"/>
        <v>475056.13945519913</v>
      </c>
      <c r="S194">
        <f t="shared" si="118"/>
        <v>689.24316424263441</v>
      </c>
      <c r="T194" s="9">
        <f t="shared" si="119"/>
        <v>1350.9166019155634</v>
      </c>
      <c r="V194" s="18">
        <f t="shared" si="168"/>
        <v>2189.2017748742983</v>
      </c>
      <c r="W194" s="50">
        <f t="shared" si="169"/>
        <v>480640.68904924911</v>
      </c>
      <c r="X194">
        <f t="shared" si="120"/>
        <v>693.28254633248127</v>
      </c>
      <c r="Y194" s="9">
        <f t="shared" si="121"/>
        <v>1358.8337908116632</v>
      </c>
      <c r="Z194" s="19">
        <f t="shared" si="170"/>
        <v>0.3166827993149644</v>
      </c>
    </row>
    <row r="195" spans="1:26" x14ac:dyDescent="0.25">
      <c r="A195" s="13" t="str">
        <f>'rockfish release'!A194</f>
        <v>SE</v>
      </c>
      <c r="B195" s="13">
        <f>'rockfish release'!B194</f>
        <v>2001</v>
      </c>
      <c r="C195" s="13" t="str">
        <f>'rockfish release'!C194</f>
        <v>CSEO</v>
      </c>
      <c r="D195">
        <f>'rockfish release'!D194</f>
        <v>5594</v>
      </c>
      <c r="E195">
        <f>'YE release'!E195</f>
        <v>1090</v>
      </c>
      <c r="F195" s="37">
        <v>0.87966501699999999</v>
      </c>
      <c r="G195" s="77">
        <v>4.2596819999999999E-3</v>
      </c>
      <c r="H195" s="18">
        <f t="shared" si="164"/>
        <v>958.83486852999999</v>
      </c>
      <c r="I195" s="8">
        <f t="shared" si="165"/>
        <v>5060.9281842</v>
      </c>
      <c r="J195">
        <f t="shared" si="116"/>
        <v>71.140200900756525</v>
      </c>
      <c r="K195" s="9">
        <f t="shared" si="117"/>
        <v>139.43479376548279</v>
      </c>
      <c r="M195" s="2">
        <f>'rockfish release'!O194</f>
        <v>3089.4680107122313</v>
      </c>
      <c r="N195">
        <f>'rockfish release'!P194</f>
        <v>3187852.6489228187</v>
      </c>
      <c r="O195" s="37">
        <v>0.35462844799999999</v>
      </c>
      <c r="P195" s="37">
        <v>1.1414210000000001E-3</v>
      </c>
      <c r="Q195" s="18">
        <f t="shared" si="166"/>
        <v>1095.6132457845258</v>
      </c>
      <c r="R195" s="51">
        <f t="shared" si="167"/>
        <v>408164.57608893386</v>
      </c>
      <c r="S195">
        <f t="shared" si="118"/>
        <v>638.87759084893082</v>
      </c>
      <c r="T195" s="9">
        <f t="shared" si="119"/>
        <v>1252.2000780639044</v>
      </c>
      <c r="V195" s="18">
        <f t="shared" si="168"/>
        <v>2054.4481143145258</v>
      </c>
      <c r="W195" s="50">
        <f t="shared" si="169"/>
        <v>413225.50427313388</v>
      </c>
      <c r="X195">
        <f t="shared" si="120"/>
        <v>642.82618511782323</v>
      </c>
      <c r="Y195" s="9">
        <f t="shared" si="121"/>
        <v>1259.9393228309334</v>
      </c>
      <c r="Z195" s="19">
        <f t="shared" si="170"/>
        <v>0.31289482593348655</v>
      </c>
    </row>
    <row r="196" spans="1:26" x14ac:dyDescent="0.25">
      <c r="A196" s="13" t="str">
        <f>'rockfish release'!A195</f>
        <v>SE</v>
      </c>
      <c r="B196" s="13">
        <f>'rockfish release'!B195</f>
        <v>2002</v>
      </c>
      <c r="C196" s="13" t="str">
        <f>'rockfish release'!C195</f>
        <v>CSEO</v>
      </c>
      <c r="D196">
        <f>'rockfish release'!D195</f>
        <v>6354</v>
      </c>
      <c r="E196">
        <f>'YE release'!E196</f>
        <v>1316</v>
      </c>
      <c r="F196" s="37">
        <v>0.87966501699999999</v>
      </c>
      <c r="G196" s="77">
        <v>4.2596819999999999E-3</v>
      </c>
      <c r="H196" s="18">
        <f t="shared" si="164"/>
        <v>1157.6391623720001</v>
      </c>
      <c r="I196" s="8">
        <f t="shared" si="165"/>
        <v>7377.1558297920001</v>
      </c>
      <c r="J196">
        <f t="shared" si="116"/>
        <v>85.890370995775768</v>
      </c>
      <c r="K196" s="9">
        <f t="shared" si="117"/>
        <v>168.3451271517205</v>
      </c>
      <c r="M196" s="2">
        <f>'rockfish release'!O195</f>
        <v>3509.2026707303394</v>
      </c>
      <c r="N196">
        <f>'rockfish release'!P195</f>
        <v>4112896.0748842969</v>
      </c>
      <c r="O196" s="37">
        <v>0.35462844799999999</v>
      </c>
      <c r="P196" s="37">
        <v>1.1414210000000001E-3</v>
      </c>
      <c r="Q196" s="18">
        <f t="shared" si="166"/>
        <v>1244.4630968385552</v>
      </c>
      <c r="R196" s="51">
        <f t="shared" si="167"/>
        <v>526604.79256161279</v>
      </c>
      <c r="S196">
        <f t="shared" si="118"/>
        <v>725.67540440724099</v>
      </c>
      <c r="T196" s="9">
        <f t="shared" si="119"/>
        <v>1422.3237926381923</v>
      </c>
      <c r="V196" s="18">
        <f t="shared" si="168"/>
        <v>2402.1022592105555</v>
      </c>
      <c r="W196" s="50">
        <f t="shared" si="169"/>
        <v>533981.94839140482</v>
      </c>
      <c r="X196">
        <f t="shared" si="120"/>
        <v>730.74068477908418</v>
      </c>
      <c r="Y196" s="9">
        <f t="shared" si="121"/>
        <v>1432.251742167005</v>
      </c>
      <c r="Z196" s="19">
        <f t="shared" si="170"/>
        <v>0.30420881624716517</v>
      </c>
    </row>
    <row r="197" spans="1:26" x14ac:dyDescent="0.25">
      <c r="A197" s="13" t="str">
        <f>'rockfish release'!A196</f>
        <v>SE</v>
      </c>
      <c r="B197" s="13">
        <f>'rockfish release'!B196</f>
        <v>2003</v>
      </c>
      <c r="C197" s="13" t="str">
        <f>'rockfish release'!C196</f>
        <v>CSEO</v>
      </c>
      <c r="D197">
        <f>'rockfish release'!D196</f>
        <v>8201</v>
      </c>
      <c r="E197">
        <f>'YE release'!E197</f>
        <v>1549</v>
      </c>
      <c r="F197" s="37">
        <v>0.87966501699999999</v>
      </c>
      <c r="G197" s="77">
        <v>4.2596819999999999E-3</v>
      </c>
      <c r="H197" s="18">
        <f t="shared" si="164"/>
        <v>1362.6011113330001</v>
      </c>
      <c r="I197" s="8">
        <f t="shared" si="165"/>
        <v>10220.685250482</v>
      </c>
      <c r="J197">
        <f t="shared" ref="J197:J260" si="171">SQRT(I197)</f>
        <v>101.09740476630446</v>
      </c>
      <c r="K197" s="9">
        <f t="shared" ref="K197:K260" si="172">(1.96*J197)</f>
        <v>198.15091334195674</v>
      </c>
      <c r="M197" s="2">
        <f>'rockfish release'!O196</f>
        <v>4529.2683510638199</v>
      </c>
      <c r="N197">
        <f>'rockfish release'!P196</f>
        <v>6851520.1397810448</v>
      </c>
      <c r="O197" s="37">
        <v>0.35462844799999999</v>
      </c>
      <c r="P197" s="37">
        <v>1.1414210000000001E-3</v>
      </c>
      <c r="Q197" s="18">
        <f t="shared" si="166"/>
        <v>1606.2074059132815</v>
      </c>
      <c r="R197" s="51">
        <f t="shared" si="167"/>
        <v>877251.27896469156</v>
      </c>
      <c r="S197">
        <f t="shared" ref="S197:S260" si="173">SQRT(R197)</f>
        <v>936.61693288381855</v>
      </c>
      <c r="T197" s="9">
        <f t="shared" ref="T197:T260" si="174">(1.96*S197)</f>
        <v>1835.7691884522844</v>
      </c>
      <c r="V197" s="18">
        <f t="shared" si="168"/>
        <v>2968.8085172462816</v>
      </c>
      <c r="W197" s="50">
        <f t="shared" si="169"/>
        <v>887471.96421517362</v>
      </c>
      <c r="X197">
        <f t="shared" ref="X197:X260" si="175">SQRT(W197)</f>
        <v>942.05730410372257</v>
      </c>
      <c r="Y197" s="9">
        <f t="shared" ref="Y197:Y260" si="176">(1.96*X197)</f>
        <v>1846.4323160432962</v>
      </c>
      <c r="Z197" s="19">
        <f t="shared" si="170"/>
        <v>0.31731831090862267</v>
      </c>
    </row>
    <row r="198" spans="1:26" x14ac:dyDescent="0.25">
      <c r="A198" s="13" t="str">
        <f>'rockfish release'!A197</f>
        <v>SE</v>
      </c>
      <c r="B198" s="13">
        <f>'rockfish release'!B197</f>
        <v>2004</v>
      </c>
      <c r="C198" s="13" t="str">
        <f>'rockfish release'!C197</f>
        <v>CSEO</v>
      </c>
      <c r="D198">
        <f>'rockfish release'!D197</f>
        <v>7046</v>
      </c>
      <c r="E198">
        <f>'YE release'!E198</f>
        <v>1205</v>
      </c>
      <c r="F198" s="37">
        <v>0.87966501699999999</v>
      </c>
      <c r="G198" s="77">
        <v>4.2596819999999999E-3</v>
      </c>
      <c r="H198" s="18">
        <f t="shared" si="164"/>
        <v>1059.9963454849999</v>
      </c>
      <c r="I198" s="8">
        <f t="shared" si="165"/>
        <v>6185.1647560499996</v>
      </c>
      <c r="J198">
        <f t="shared" si="171"/>
        <v>78.645818426983126</v>
      </c>
      <c r="K198" s="9">
        <f t="shared" si="172"/>
        <v>154.14580411688692</v>
      </c>
      <c r="M198" s="2">
        <f>'rockfish release'!O197</f>
        <v>3891.3821243257735</v>
      </c>
      <c r="N198">
        <f>'rockfish release'!P197</f>
        <v>5057531.4554209635</v>
      </c>
      <c r="O198" s="37">
        <v>0.35462844799999999</v>
      </c>
      <c r="P198" s="37">
        <v>1.1414210000000001E-3</v>
      </c>
      <c r="Q198" s="18">
        <f t="shared" si="166"/>
        <v>1379.9948033245921</v>
      </c>
      <c r="R198" s="51">
        <f t="shared" si="167"/>
        <v>647553.51325785997</v>
      </c>
      <c r="S198">
        <f t="shared" si="173"/>
        <v>804.70709780507093</v>
      </c>
      <c r="T198" s="9">
        <f t="shared" si="174"/>
        <v>1577.225911697939</v>
      </c>
      <c r="V198" s="18">
        <f t="shared" si="168"/>
        <v>2439.9911488095922</v>
      </c>
      <c r="W198" s="50">
        <f t="shared" si="169"/>
        <v>653738.67801390996</v>
      </c>
      <c r="X198">
        <f t="shared" si="175"/>
        <v>808.54107997918697</v>
      </c>
      <c r="Y198" s="9">
        <f t="shared" si="176"/>
        <v>1584.7405167592065</v>
      </c>
      <c r="Z198" s="19">
        <f t="shared" si="170"/>
        <v>0.33137049713219369</v>
      </c>
    </row>
    <row r="199" spans="1:26" x14ac:dyDescent="0.25">
      <c r="A199" s="13" t="str">
        <f>'rockfish release'!A198</f>
        <v>SE</v>
      </c>
      <c r="B199" s="13">
        <f>'rockfish release'!B198</f>
        <v>2005</v>
      </c>
      <c r="C199" s="13" t="str">
        <f>'rockfish release'!C198</f>
        <v>CSEO</v>
      </c>
      <c r="D199">
        <f>'rockfish release'!D198</f>
        <v>8114</v>
      </c>
      <c r="E199">
        <f>'YE release'!E199</f>
        <v>1735</v>
      </c>
      <c r="F199" s="37">
        <v>0.87966501699999999</v>
      </c>
      <c r="G199" s="77">
        <v>4.2596819999999999E-3</v>
      </c>
      <c r="H199" s="18">
        <f t="shared" si="164"/>
        <v>1526.2188044950001</v>
      </c>
      <c r="I199" s="8">
        <f t="shared" si="165"/>
        <v>12822.601248449999</v>
      </c>
      <c r="J199">
        <f t="shared" si="171"/>
        <v>113.236925286984</v>
      </c>
      <c r="K199" s="9">
        <f t="shared" si="172"/>
        <v>221.94437356248864</v>
      </c>
      <c r="M199" s="2">
        <f>'rockfish release'!O198</f>
        <v>4481.219778140694</v>
      </c>
      <c r="N199">
        <f>'rockfish release'!P198</f>
        <v>6706923.01892104</v>
      </c>
      <c r="O199" s="37">
        <v>0.35462844799999999</v>
      </c>
      <c r="P199" s="37">
        <v>1.1414210000000001E-3</v>
      </c>
      <c r="Q199" s="18">
        <f t="shared" si="166"/>
        <v>1589.1680150689385</v>
      </c>
      <c r="R199" s="51">
        <f t="shared" si="167"/>
        <v>858737.42997626774</v>
      </c>
      <c r="S199">
        <f t="shared" si="173"/>
        <v>926.68086738438046</v>
      </c>
      <c r="T199" s="9">
        <f t="shared" si="174"/>
        <v>1816.2945000733857</v>
      </c>
      <c r="V199" s="18">
        <f t="shared" si="168"/>
        <v>3115.3868195639388</v>
      </c>
      <c r="W199" s="50">
        <f t="shared" si="169"/>
        <v>871560.03122471774</v>
      </c>
      <c r="X199">
        <f t="shared" si="175"/>
        <v>933.57379527529463</v>
      </c>
      <c r="Y199" s="9">
        <f t="shared" si="176"/>
        <v>1829.8046387395775</v>
      </c>
      <c r="Z199" s="19">
        <f t="shared" si="170"/>
        <v>0.29966545066335198</v>
      </c>
    </row>
    <row r="200" spans="1:26" x14ac:dyDescent="0.25">
      <c r="A200" s="13" t="str">
        <f>'rockfish release'!A199</f>
        <v>SE</v>
      </c>
      <c r="B200" s="13">
        <f>'rockfish release'!B199</f>
        <v>2006</v>
      </c>
      <c r="C200" s="13" t="str">
        <f>'rockfish release'!C199</f>
        <v>CSEO</v>
      </c>
      <c r="D200">
        <f>'rockfish release'!D199</f>
        <v>5240</v>
      </c>
      <c r="E200">
        <f>'YE release'!E200</f>
        <v>1185</v>
      </c>
      <c r="F200" s="13">
        <f>IF([3]species_comp_Region1_forR!$H10&gt;49,[3]species_comp_Region1_forR!$AM10,[3]species_comp_Region1_forR!$AO10)</f>
        <v>0.96505125800000002</v>
      </c>
      <c r="G200" s="78">
        <f>IF([3]species_comp_Region1_forR!$H10&gt;49,[3]species_comp_Region1_forR!$AN10,[3]species_comp_Region1_forR!$AP10)</f>
        <v>1.5699999999999999E-5</v>
      </c>
      <c r="H200" s="18">
        <f t="shared" ref="H200:H212" si="177">E200*F200</f>
        <v>1143.58574073</v>
      </c>
      <c r="I200" s="8">
        <f t="shared" ref="I200:I212" si="178">(E200^2)*G200</f>
        <v>22.046332499999998</v>
      </c>
      <c r="J200">
        <f t="shared" si="171"/>
        <v>4.6953522232096709</v>
      </c>
      <c r="K200" s="9">
        <f t="shared" si="172"/>
        <v>9.2028903574909542</v>
      </c>
      <c r="M200" s="2">
        <f>'rockfish release'!O199</f>
        <v>2893.9600243353761</v>
      </c>
      <c r="N200">
        <f>'rockfish release'!P199</f>
        <v>2797150.8524527205</v>
      </c>
      <c r="O200" s="13">
        <f>IF([3]species_comp_Region1_forR!$D32&gt;49,[3]species_comp_Region1_forR!$AI32,[3]species_comp_Region1_forR!$AK32)</f>
        <v>0.405405405</v>
      </c>
      <c r="P200" s="13">
        <f>IF([3]species_comp_Region1_forR!$D32&gt;49,[3]species_comp_Region1_forR!$AJ32,[3]species_comp_Region1_forR!$AL32)</f>
        <v>4.6625099999999999E-4</v>
      </c>
      <c r="Q200" s="18">
        <f t="shared" si="166"/>
        <v>1173.227035719493</v>
      </c>
      <c r="R200" s="51">
        <f t="shared" si="167"/>
        <v>462322.33113488997</v>
      </c>
      <c r="S200">
        <f t="shared" si="173"/>
        <v>679.94288814200411</v>
      </c>
      <c r="T200" s="9">
        <f t="shared" si="174"/>
        <v>1332.688060758328</v>
      </c>
      <c r="V200" s="18">
        <f t="shared" si="168"/>
        <v>2316.812776449493</v>
      </c>
      <c r="W200" s="50">
        <f t="shared" si="169"/>
        <v>462344.37746738998</v>
      </c>
      <c r="X200">
        <f t="shared" si="175"/>
        <v>679.95909984894683</v>
      </c>
      <c r="Y200" s="9">
        <f t="shared" si="176"/>
        <v>1332.7198357039358</v>
      </c>
      <c r="Z200" s="19">
        <f t="shared" si="170"/>
        <v>0.29348901506447217</v>
      </c>
    </row>
    <row r="201" spans="1:26" x14ac:dyDescent="0.25">
      <c r="A201" s="13" t="str">
        <f>'rockfish release'!A200</f>
        <v>SE</v>
      </c>
      <c r="B201" s="13">
        <f>'rockfish release'!B200</f>
        <v>2007</v>
      </c>
      <c r="C201" s="13" t="str">
        <f>'rockfish release'!C200</f>
        <v>CSEO</v>
      </c>
      <c r="D201">
        <f>'rockfish release'!D200</f>
        <v>5145</v>
      </c>
      <c r="E201">
        <f>'YE release'!E201</f>
        <v>1070</v>
      </c>
      <c r="F201" s="13">
        <f>IF([3]species_comp_Region1_forR!$H11&gt;49,[3]species_comp_Region1_forR!$AM11,[3]species_comp_Region1_forR!$AO11)</f>
        <v>0.95686480799999996</v>
      </c>
      <c r="G201" s="78">
        <f>IF([3]species_comp_Region1_forR!$H11&gt;49,[3]species_comp_Region1_forR!$AN11,[3]species_comp_Region1_forR!$AP11)</f>
        <v>2.1699999999999999E-5</v>
      </c>
      <c r="H201" s="18">
        <f t="shared" si="177"/>
        <v>1023.8453445599999</v>
      </c>
      <c r="I201" s="8">
        <f t="shared" si="178"/>
        <v>24.844329999999999</v>
      </c>
      <c r="J201">
        <f t="shared" si="171"/>
        <v>4.9844086911087055</v>
      </c>
      <c r="K201" s="9">
        <f t="shared" si="172"/>
        <v>9.7694410345730631</v>
      </c>
      <c r="M201" s="2">
        <f>'rockfish release'!O200</f>
        <v>2841.4931918331122</v>
      </c>
      <c r="N201">
        <f>'rockfish release'!P200</f>
        <v>2696646.8352677319</v>
      </c>
      <c r="O201" s="13">
        <f>IF([3]species_comp_Region1_forR!$D33&gt;49,[3]species_comp_Region1_forR!$AI33,[3]species_comp_Region1_forR!$AK33)</f>
        <v>0.35674157299999998</v>
      </c>
      <c r="P201" s="13">
        <f>IF([3]species_comp_Region1_forR!$D33&gt;49,[3]species_comp_Region1_forR!$AJ33,[3]species_comp_Region1_forR!$AL33)</f>
        <v>6.4641399999999999E-4</v>
      </c>
      <c r="Q201" s="18">
        <f t="shared" si="166"/>
        <v>1013.6787509233351</v>
      </c>
      <c r="R201" s="51">
        <f t="shared" si="167"/>
        <v>346663.59612965997</v>
      </c>
      <c r="S201">
        <f t="shared" si="173"/>
        <v>588.7814502255145</v>
      </c>
      <c r="T201" s="9">
        <f t="shared" si="174"/>
        <v>1154.0116424420085</v>
      </c>
      <c r="V201" s="18">
        <f t="shared" si="168"/>
        <v>2037.524095483335</v>
      </c>
      <c r="W201" s="50">
        <f t="shared" si="169"/>
        <v>346688.44045965996</v>
      </c>
      <c r="X201">
        <f t="shared" si="175"/>
        <v>588.80254793917118</v>
      </c>
      <c r="Y201" s="9">
        <f t="shared" si="176"/>
        <v>1154.0529939607754</v>
      </c>
      <c r="Z201" s="19">
        <f t="shared" si="170"/>
        <v>0.28897942814241778</v>
      </c>
    </row>
    <row r="202" spans="1:26" x14ac:dyDescent="0.25">
      <c r="A202" s="13" t="str">
        <f>'rockfish release'!A201</f>
        <v>SE</v>
      </c>
      <c r="B202" s="13">
        <f>'rockfish release'!B201</f>
        <v>2008</v>
      </c>
      <c r="C202" s="13" t="str">
        <f>'rockfish release'!C201</f>
        <v>CSEO</v>
      </c>
      <c r="D202">
        <f>'rockfish release'!D201</f>
        <v>4496</v>
      </c>
      <c r="E202">
        <f>'YE release'!E202</f>
        <v>1119</v>
      </c>
      <c r="F202" s="13">
        <f>IF([3]species_comp_Region1_forR!$H12&gt;49,[3]species_comp_Region1_forR!$AM12,[3]species_comp_Region1_forR!$AO12)</f>
        <v>0.91935483900000003</v>
      </c>
      <c r="G202" s="78">
        <f>IF([3]species_comp_Region1_forR!$H12&gt;49,[3]species_comp_Region1_forR!$AN12,[3]species_comp_Region1_forR!$AP12)</f>
        <v>3.5200000000000002E-5</v>
      </c>
      <c r="H202" s="18">
        <f t="shared" si="177"/>
        <v>1028.7580648410001</v>
      </c>
      <c r="I202" s="8">
        <f t="shared" si="178"/>
        <v>44.076067200000004</v>
      </c>
      <c r="J202">
        <f t="shared" si="171"/>
        <v>6.6389808856480377</v>
      </c>
      <c r="K202" s="9">
        <f t="shared" si="172"/>
        <v>13.012402535870153</v>
      </c>
      <c r="M202" s="2">
        <f>'rockfish release'!O201</f>
        <v>2483.0618834755442</v>
      </c>
      <c r="N202">
        <f>'rockfish release'!P201</f>
        <v>2059235.0418788581</v>
      </c>
      <c r="O202" s="13">
        <f>IF([3]species_comp_Region1_forR!$D34&gt;49,[3]species_comp_Region1_forR!$AI34,[3]species_comp_Region1_forR!$AK34)</f>
        <v>0.365019011</v>
      </c>
      <c r="P202" s="13">
        <f>IF([3]species_comp_Region1_forR!$D34&gt;49,[3]species_comp_Region1_forR!$AJ34,[3]species_comp_Region1_forR!$AL34)</f>
        <v>4.4148599999999999E-4</v>
      </c>
      <c r="Q202" s="18">
        <f t="shared" si="166"/>
        <v>906.36479295804043</v>
      </c>
      <c r="R202" s="51">
        <f t="shared" si="167"/>
        <v>276183.06833822682</v>
      </c>
      <c r="S202">
        <f t="shared" si="173"/>
        <v>525.53122489365637</v>
      </c>
      <c r="T202" s="9">
        <f t="shared" si="174"/>
        <v>1030.0412007915666</v>
      </c>
      <c r="V202" s="18">
        <f t="shared" si="168"/>
        <v>1935.1228577990405</v>
      </c>
      <c r="W202" s="50">
        <f t="shared" si="169"/>
        <v>276227.14440542681</v>
      </c>
      <c r="X202">
        <f t="shared" si="175"/>
        <v>525.5731579955609</v>
      </c>
      <c r="Y202" s="9">
        <f t="shared" si="176"/>
        <v>1030.1233896712993</v>
      </c>
      <c r="Z202" s="19">
        <f t="shared" si="170"/>
        <v>0.27159679080703664</v>
      </c>
    </row>
    <row r="203" spans="1:26" x14ac:dyDescent="0.25">
      <c r="A203" s="13" t="str">
        <f>'rockfish release'!A202</f>
        <v>SE</v>
      </c>
      <c r="B203" s="13">
        <f>'rockfish release'!B202</f>
        <v>2009</v>
      </c>
      <c r="C203" s="13" t="str">
        <f>'rockfish release'!C202</f>
        <v>CSEO</v>
      </c>
      <c r="D203">
        <f>'rockfish release'!D202</f>
        <v>2028</v>
      </c>
      <c r="E203">
        <f>'YE release'!E203</f>
        <v>472</v>
      </c>
      <c r="F203" s="13">
        <f>IF([3]species_comp_Region1_forR!$H13&gt;49,[3]species_comp_Region1_forR!$AM13,[3]species_comp_Region1_forR!$AO13)</f>
        <v>0.95909849700000005</v>
      </c>
      <c r="G203" s="78">
        <f>IF([3]species_comp_Region1_forR!$H13&gt;49,[3]species_comp_Region1_forR!$AN13,[3]species_comp_Region1_forR!$AP13)</f>
        <v>3.2799999999999998E-5</v>
      </c>
      <c r="H203" s="18">
        <f t="shared" si="177"/>
        <v>452.69449058400005</v>
      </c>
      <c r="I203" s="8">
        <f t="shared" si="178"/>
        <v>7.3073151999999997</v>
      </c>
      <c r="J203">
        <f t="shared" si="171"/>
        <v>2.7032046167465755</v>
      </c>
      <c r="K203" s="9">
        <f t="shared" si="172"/>
        <v>5.2982810488232879</v>
      </c>
      <c r="M203" s="2">
        <f>'rockfish release'!O202</f>
        <v>1120.0288033114775</v>
      </c>
      <c r="N203">
        <f>'rockfish release'!P202</f>
        <v>418976.06752061035</v>
      </c>
      <c r="O203" s="13">
        <f>IF([3]species_comp_Region1_forR!$D35&gt;49,[3]species_comp_Region1_forR!$AI35,[3]species_comp_Region1_forR!$AK35)</f>
        <v>0.38461538499999998</v>
      </c>
      <c r="P203" s="13">
        <f>IF([3]species_comp_Region1_forR!$D35&gt;49,[3]species_comp_Region1_forR!$AJ35,[3]species_comp_Region1_forR!$AL35)</f>
        <v>6.0844800000000004E-4</v>
      </c>
      <c r="Q203" s="18">
        <f t="shared" si="166"/>
        <v>430.78030939673317</v>
      </c>
      <c r="R203" s="51">
        <f t="shared" si="167"/>
        <v>62487.059615150123</v>
      </c>
      <c r="S203">
        <f t="shared" si="173"/>
        <v>249.97411789053305</v>
      </c>
      <c r="T203" s="9">
        <f t="shared" si="174"/>
        <v>489.94927106544475</v>
      </c>
      <c r="V203" s="18">
        <f t="shared" si="168"/>
        <v>883.47479998073322</v>
      </c>
      <c r="W203" s="50">
        <f t="shared" si="169"/>
        <v>62494.366930350123</v>
      </c>
      <c r="X203">
        <f t="shared" si="175"/>
        <v>249.988733606837</v>
      </c>
      <c r="Y203" s="9">
        <f t="shared" si="176"/>
        <v>489.97791786940053</v>
      </c>
      <c r="Z203" s="19">
        <f t="shared" si="170"/>
        <v>0.28296079708474847</v>
      </c>
    </row>
    <row r="204" spans="1:26" x14ac:dyDescent="0.25">
      <c r="A204" s="13" t="str">
        <f>'rockfish release'!A203</f>
        <v>SE</v>
      </c>
      <c r="B204" s="13">
        <f>'rockfish release'!B203</f>
        <v>2010</v>
      </c>
      <c r="C204" s="13" t="str">
        <f>'rockfish release'!C203</f>
        <v>CSEO</v>
      </c>
      <c r="D204">
        <f>'rockfish release'!D203</f>
        <v>2413</v>
      </c>
      <c r="E204">
        <f>'YE release'!E204</f>
        <v>888</v>
      </c>
      <c r="F204" s="13">
        <f>IF([3]species_comp_Region1_forR!$H14&gt;49,[3]species_comp_Region1_forR!$AM14,[3]species_comp_Region1_forR!$AO14)</f>
        <v>0.91193306900000004</v>
      </c>
      <c r="G204" s="78">
        <f>IF([3]species_comp_Region1_forR!$H14&gt;49,[3]species_comp_Region1_forR!$AN14,[3]species_comp_Region1_forR!$AP14)</f>
        <v>3.54E-5</v>
      </c>
      <c r="H204" s="18">
        <f t="shared" si="177"/>
        <v>809.79656527200007</v>
      </c>
      <c r="I204" s="8">
        <f t="shared" si="178"/>
        <v>27.914457599999999</v>
      </c>
      <c r="J204">
        <f t="shared" si="171"/>
        <v>5.2834134420845773</v>
      </c>
      <c r="K204" s="9">
        <f t="shared" si="172"/>
        <v>10.355490346485771</v>
      </c>
      <c r="M204" s="2">
        <f>'rockfish release'!O203</f>
        <v>1332.6575455574925</v>
      </c>
      <c r="N204">
        <f>'rockfish release'!P203</f>
        <v>593154.67636700894</v>
      </c>
      <c r="O204" s="13">
        <f>IF([3]species_comp_Region1_forR!$D36&gt;49,[3]species_comp_Region1_forR!$AI36,[3]species_comp_Region1_forR!$AK36)</f>
        <v>0.32013201299999999</v>
      </c>
      <c r="P204" s="13">
        <f>IF([3]species_comp_Region1_forR!$D36&gt;49,[3]species_comp_Region1_forR!$AJ36,[3]species_comp_Region1_forR!$AL36)</f>
        <v>2.397E-4</v>
      </c>
      <c r="Q204" s="18">
        <f t="shared" si="166"/>
        <v>426.62634269895926</v>
      </c>
      <c r="R204" s="51">
        <f t="shared" si="167"/>
        <v>61072.686142581217</v>
      </c>
      <c r="S204">
        <f t="shared" si="173"/>
        <v>247.1288856904049</v>
      </c>
      <c r="T204" s="9">
        <f t="shared" si="174"/>
        <v>484.37261595319359</v>
      </c>
      <c r="V204" s="18">
        <f t="shared" si="168"/>
        <v>1236.4229079709594</v>
      </c>
      <c r="W204" s="50">
        <f t="shared" si="169"/>
        <v>61100.60060018122</v>
      </c>
      <c r="X204">
        <f t="shared" si="175"/>
        <v>247.18535676730775</v>
      </c>
      <c r="Y204" s="9">
        <f t="shared" si="176"/>
        <v>484.48329926392319</v>
      </c>
      <c r="Z204" s="19">
        <f t="shared" si="170"/>
        <v>0.19991974847259425</v>
      </c>
    </row>
    <row r="205" spans="1:26" x14ac:dyDescent="0.25">
      <c r="A205" s="13" t="str">
        <f>'rockfish release'!A204</f>
        <v>SE</v>
      </c>
      <c r="B205" s="13">
        <f>'rockfish release'!B204</f>
        <v>2011</v>
      </c>
      <c r="C205" s="13" t="str">
        <f>'rockfish release'!C204</f>
        <v>CSEO</v>
      </c>
      <c r="D205">
        <f>'rockfish release'!D204</f>
        <v>3363</v>
      </c>
      <c r="E205">
        <f>'YE release'!E205</f>
        <v>1058</v>
      </c>
      <c r="F205" s="13">
        <f>IF([3]species_comp_Region1_forR!$H15&gt;49,[3]species_comp_Region1_forR!$AM15,[3]species_comp_Region1_forR!$AO15)</f>
        <v>0.87506731299999996</v>
      </c>
      <c r="G205" s="78">
        <f>IF([3]species_comp_Region1_forR!$H15&gt;49,[3]species_comp_Region1_forR!$AN15,[3]species_comp_Region1_forR!$AP15)</f>
        <v>5.8900000000000002E-5</v>
      </c>
      <c r="H205" s="18">
        <f t="shared" si="177"/>
        <v>925.82121715400001</v>
      </c>
      <c r="I205" s="8">
        <f t="shared" si="178"/>
        <v>65.930539600000003</v>
      </c>
      <c r="J205">
        <f t="shared" si="171"/>
        <v>8.1197622871608743</v>
      </c>
      <c r="K205" s="9">
        <f t="shared" si="172"/>
        <v>15.914734082835313</v>
      </c>
      <c r="M205" s="2">
        <f>'rockfish release'!O204</f>
        <v>1640.2403459372481</v>
      </c>
      <c r="N205">
        <f>'rockfish release'!P204</f>
        <v>1713584.9683327924</v>
      </c>
      <c r="O205" s="13">
        <f>IF([3]species_comp_Region1_forR!$D37&gt;49,[3]species_comp_Region1_forR!$AI37,[3]species_comp_Region1_forR!$AK37)</f>
        <v>0.38095238100000001</v>
      </c>
      <c r="P205" s="13">
        <f>IF([3]species_comp_Region1_forR!$D37&gt;49,[3]species_comp_Region1_forR!$AJ37,[3]species_comp_Region1_forR!$AL37)</f>
        <v>3.30754E-4</v>
      </c>
      <c r="Q205" s="18">
        <f t="shared" si="166"/>
        <v>624.85346519705831</v>
      </c>
      <c r="R205" s="51">
        <f t="shared" si="167"/>
        <v>249006.61452117961</v>
      </c>
      <c r="S205">
        <f t="shared" si="173"/>
        <v>499.00562574101269</v>
      </c>
      <c r="T205" s="9">
        <f t="shared" si="174"/>
        <v>978.05102645238492</v>
      </c>
      <c r="V205" s="18">
        <f t="shared" si="168"/>
        <v>1550.6746823510584</v>
      </c>
      <c r="W205" s="50">
        <f t="shared" si="169"/>
        <v>249072.54506077961</v>
      </c>
      <c r="X205">
        <f t="shared" si="175"/>
        <v>499.07168328886343</v>
      </c>
      <c r="Y205" s="9">
        <f t="shared" si="176"/>
        <v>978.1804992461723</v>
      </c>
      <c r="Z205" s="19">
        <f t="shared" si="170"/>
        <v>0.32184164026731571</v>
      </c>
    </row>
    <row r="206" spans="1:26" x14ac:dyDescent="0.25">
      <c r="A206" s="13" t="str">
        <f>'rockfish release'!A205</f>
        <v>SE</v>
      </c>
      <c r="B206" s="13">
        <f>'rockfish release'!B205</f>
        <v>2012</v>
      </c>
      <c r="C206" s="13" t="str">
        <f>'rockfish release'!C205</f>
        <v>CSEO</v>
      </c>
      <c r="D206">
        <f>'rockfish release'!D205</f>
        <v>3615</v>
      </c>
      <c r="E206">
        <f>'YE release'!E206</f>
        <v>1875</v>
      </c>
      <c r="F206" s="13">
        <f>IF([3]species_comp_Region1_forR!$H16&gt;49,[3]species_comp_Region1_forR!$AM16,[3]species_comp_Region1_forR!$AO16)</f>
        <v>0.90166975900000002</v>
      </c>
      <c r="G206" s="78">
        <f>IF([3]species_comp_Region1_forR!$H16&gt;49,[3]species_comp_Region1_forR!$AN16,[3]species_comp_Region1_forR!$AP16)</f>
        <v>4.1100000000000003E-5</v>
      </c>
      <c r="H206" s="18">
        <f>E206*F206</f>
        <v>1690.630798125</v>
      </c>
      <c r="I206" s="8">
        <f t="shared" si="178"/>
        <v>144.4921875</v>
      </c>
      <c r="J206">
        <f t="shared" si="171"/>
        <v>12.020490318618455</v>
      </c>
      <c r="K206" s="9">
        <f t="shared" si="172"/>
        <v>23.560161024492171</v>
      </c>
      <c r="M206" s="2">
        <f>'rockfish release'!O205</f>
        <v>1878.6947390166642</v>
      </c>
      <c r="N206">
        <f>'rockfish release'!P205</f>
        <v>984669.71134943073</v>
      </c>
      <c r="O206" s="13">
        <f>IF([3]species_comp_Region1_forR!$D38&gt;49,[3]species_comp_Region1_forR!$AI38,[3]species_comp_Region1_forR!$AK38)</f>
        <v>0.34678624800000002</v>
      </c>
      <c r="P206" s="13">
        <f>IF([3]species_comp_Region1_forR!$D38&gt;49,[3]species_comp_Region1_forR!$AJ38,[3]species_comp_Region1_forR!$AL38)</f>
        <v>3.3911E-4</v>
      </c>
      <c r="Q206" s="18">
        <f t="shared" si="166"/>
        <v>651.50549968092821</v>
      </c>
      <c r="R206" s="51">
        <f t="shared" si="167"/>
        <v>119280.04586818645</v>
      </c>
      <c r="S206">
        <f t="shared" si="173"/>
        <v>345.36943389389057</v>
      </c>
      <c r="T206" s="9">
        <f t="shared" si="174"/>
        <v>676.92409043202554</v>
      </c>
      <c r="V206" s="18">
        <f t="shared" si="168"/>
        <v>2342.1362978059283</v>
      </c>
      <c r="W206" s="50">
        <f t="shared" si="169"/>
        <v>119424.53805568645</v>
      </c>
      <c r="X206">
        <f t="shared" si="175"/>
        <v>345.57855554951101</v>
      </c>
      <c r="Y206" s="9">
        <f t="shared" si="176"/>
        <v>677.33396887704157</v>
      </c>
      <c r="Z206" s="19">
        <f t="shared" si="170"/>
        <v>0.14754843937700929</v>
      </c>
    </row>
    <row r="207" spans="1:26" x14ac:dyDescent="0.25">
      <c r="A207" s="13" t="str">
        <f>'rockfish release'!A206</f>
        <v>SE</v>
      </c>
      <c r="B207" s="13">
        <f>'rockfish release'!B206</f>
        <v>2013</v>
      </c>
      <c r="C207" s="13" t="str">
        <f>'rockfish release'!C206</f>
        <v>CSEO</v>
      </c>
      <c r="D207">
        <f>'rockfish release'!D206</f>
        <v>3645</v>
      </c>
      <c r="E207">
        <f>'YE release'!E207</f>
        <v>1501</v>
      </c>
      <c r="F207" s="13">
        <f>IF([3]species_comp_Region1_forR!$H17&gt;49,[3]species_comp_Region1_forR!$AM17,[3]species_comp_Region1_forR!$AO17)</f>
        <v>0.84113300499999999</v>
      </c>
      <c r="G207" s="78">
        <f>IF([3]species_comp_Region1_forR!$H17&gt;49,[3]species_comp_Region1_forR!$AN17,[3]species_comp_Region1_forR!$AP17)</f>
        <v>5.49E-5</v>
      </c>
      <c r="H207" s="18">
        <f t="shared" si="177"/>
        <v>1262.5406405050001</v>
      </c>
      <c r="I207" s="8">
        <f t="shared" si="178"/>
        <v>123.6897549</v>
      </c>
      <c r="J207">
        <f t="shared" si="171"/>
        <v>11.12158958512676</v>
      </c>
      <c r="K207" s="9">
        <f t="shared" si="172"/>
        <v>21.798315586848449</v>
      </c>
      <c r="M207" s="2">
        <f>'rockfish release'!O206</f>
        <v>1123.5556170448262</v>
      </c>
      <c r="N207">
        <f>'rockfish release'!P206</f>
        <v>578647.0898395332</v>
      </c>
      <c r="O207" s="13">
        <f>IF([3]species_comp_Region1_forR!$D39&gt;49,[3]species_comp_Region1_forR!$AI39,[3]species_comp_Region1_forR!$AK39)</f>
        <v>0.31481481500000003</v>
      </c>
      <c r="P207" s="13">
        <f>IF([3]species_comp_Region1_forR!$D39&gt;49,[3]species_comp_Region1_forR!$AJ39,[3]species_comp_Region1_forR!$AL39)</f>
        <v>2.35231E-4</v>
      </c>
      <c r="Q207" s="18">
        <f t="shared" si="166"/>
        <v>353.71195372217784</v>
      </c>
      <c r="R207" s="51">
        <f t="shared" si="167"/>
        <v>57509.603096841602</v>
      </c>
      <c r="S207">
        <f t="shared" si="173"/>
        <v>239.81159917076906</v>
      </c>
      <c r="T207" s="9">
        <f t="shared" si="174"/>
        <v>470.03073437470732</v>
      </c>
      <c r="V207" s="18">
        <f t="shared" si="168"/>
        <v>1616.252594227178</v>
      </c>
      <c r="W207" s="50">
        <f t="shared" si="169"/>
        <v>57633.2928517416</v>
      </c>
      <c r="X207">
        <f t="shared" si="175"/>
        <v>240.06935008813932</v>
      </c>
      <c r="Y207" s="9">
        <f t="shared" si="176"/>
        <v>470.53592617275308</v>
      </c>
      <c r="Z207" s="19">
        <f t="shared" si="170"/>
        <v>0.14853454895948989</v>
      </c>
    </row>
    <row r="208" spans="1:26" x14ac:dyDescent="0.25">
      <c r="A208" s="13" t="str">
        <f>'rockfish release'!A207</f>
        <v>SE</v>
      </c>
      <c r="B208" s="13">
        <f>'rockfish release'!B207</f>
        <v>2014</v>
      </c>
      <c r="C208" s="13" t="str">
        <f>'rockfish release'!C207</f>
        <v>CSEO</v>
      </c>
      <c r="D208">
        <f>'rockfish release'!D207</f>
        <v>2622</v>
      </c>
      <c r="E208">
        <f>'YE release'!E208</f>
        <v>1114</v>
      </c>
      <c r="F208" s="13">
        <f>IF([3]species_comp_Region1_forR!$H18&gt;49,[3]species_comp_Region1_forR!$AM18,[3]species_comp_Region1_forR!$AO18)</f>
        <v>0.78010204100000002</v>
      </c>
      <c r="G208" s="78">
        <f>IF([3]species_comp_Region1_forR!$H18&gt;49,[3]species_comp_Region1_forR!$AN18,[3]species_comp_Region1_forR!$AP18)</f>
        <v>8.7600000000000002E-5</v>
      </c>
      <c r="H208" s="18">
        <f t="shared" si="177"/>
        <v>869.03367367400006</v>
      </c>
      <c r="I208" s="8">
        <f t="shared" si="178"/>
        <v>108.7112496</v>
      </c>
      <c r="J208">
        <f t="shared" si="171"/>
        <v>10.426468702298013</v>
      </c>
      <c r="K208" s="9">
        <f t="shared" si="172"/>
        <v>20.435878656504105</v>
      </c>
      <c r="M208" s="2">
        <f>'rockfish release'!O207</f>
        <v>3265.0060795267827</v>
      </c>
      <c r="N208">
        <f>'rockfish release'!P207</f>
        <v>5538426.3829656541</v>
      </c>
      <c r="O208" s="13">
        <f>IF([3]species_comp_Region1_forR!$D40&gt;49,[3]species_comp_Region1_forR!$AI40,[3]species_comp_Region1_forR!$AK40)</f>
        <v>0.29716981100000001</v>
      </c>
      <c r="P208" s="13">
        <f>IF([3]species_comp_Region1_forR!$D40&gt;49,[3]species_comp_Region1_forR!$AJ40,[3]species_comp_Region1_forR!$AL40)</f>
        <v>1.9722399999999999E-4</v>
      </c>
      <c r="Q208" s="18">
        <f t="shared" si="166"/>
        <v>970.261239566825</v>
      </c>
      <c r="R208" s="51">
        <f t="shared" si="167"/>
        <v>490108.01047912397</v>
      </c>
      <c r="S208">
        <f t="shared" si="173"/>
        <v>700.07714609114612</v>
      </c>
      <c r="T208" s="9">
        <f t="shared" si="174"/>
        <v>1372.1512063386463</v>
      </c>
      <c r="V208" s="18">
        <f t="shared" si="168"/>
        <v>1839.2949132408251</v>
      </c>
      <c r="W208" s="50">
        <f t="shared" si="169"/>
        <v>490216.72172872396</v>
      </c>
      <c r="X208">
        <f t="shared" si="175"/>
        <v>700.15478412185689</v>
      </c>
      <c r="Y208" s="9">
        <f t="shared" si="176"/>
        <v>1372.3033768788396</v>
      </c>
      <c r="Z208" s="19">
        <f t="shared" si="170"/>
        <v>0.38066477489908834</v>
      </c>
    </row>
    <row r="209" spans="1:26" x14ac:dyDescent="0.25">
      <c r="A209" s="13" t="str">
        <f>'rockfish release'!A208</f>
        <v>SE</v>
      </c>
      <c r="B209" s="13">
        <f>'rockfish release'!B208</f>
        <v>2015</v>
      </c>
      <c r="C209" s="13" t="str">
        <f>'rockfish release'!C208</f>
        <v>CSEO</v>
      </c>
      <c r="D209">
        <f>'rockfish release'!D208</f>
        <v>3178</v>
      </c>
      <c r="E209">
        <f>'YE release'!E209</f>
        <v>1555</v>
      </c>
      <c r="F209" s="13">
        <f>IF([3]species_comp_Region1_forR!$H19&gt;49,[3]species_comp_Region1_forR!$AM19,[3]species_comp_Region1_forR!$AO19)</f>
        <v>0.863247863</v>
      </c>
      <c r="G209" s="78">
        <f>IF([3]species_comp_Region1_forR!$H19&gt;49,[3]species_comp_Region1_forR!$AN19,[3]species_comp_Region1_forR!$AP19)</f>
        <v>4.3900000000000003E-5</v>
      </c>
      <c r="H209" s="18">
        <f t="shared" si="177"/>
        <v>1342.350426965</v>
      </c>
      <c r="I209" s="8">
        <f t="shared" si="178"/>
        <v>106.15129750000001</v>
      </c>
      <c r="J209">
        <f t="shared" si="171"/>
        <v>10.302975177102972</v>
      </c>
      <c r="K209" s="9">
        <f t="shared" si="172"/>
        <v>20.193831347121826</v>
      </c>
      <c r="M209" s="2">
        <f>'rockfish release'!O208</f>
        <v>1201.026725480021</v>
      </c>
      <c r="N209">
        <f>'rockfish release'!P208</f>
        <v>773658.92489022878</v>
      </c>
      <c r="O209" s="13">
        <f>IF([3]species_comp_Region1_forR!$D41&gt;49,[3]species_comp_Region1_forR!$AI41,[3]species_comp_Region1_forR!$AK41)</f>
        <v>0.34582942799999999</v>
      </c>
      <c r="P209" s="13">
        <f>IF([3]species_comp_Region1_forR!$D41&gt;49,[3]species_comp_Region1_forR!$AJ41,[3]species_comp_Region1_forR!$AL41)</f>
        <v>2.12225E-4</v>
      </c>
      <c r="Q209" s="18">
        <f t="shared" si="166"/>
        <v>415.35038548546868</v>
      </c>
      <c r="R209" s="51">
        <f t="shared" si="167"/>
        <v>92669.992303662875</v>
      </c>
      <c r="S209">
        <f t="shared" si="173"/>
        <v>304.41746386116364</v>
      </c>
      <c r="T209" s="9">
        <f t="shared" si="174"/>
        <v>596.65822916788068</v>
      </c>
      <c r="V209" s="18">
        <f t="shared" si="168"/>
        <v>1757.7008124504687</v>
      </c>
      <c r="W209" s="50">
        <f t="shared" si="169"/>
        <v>92776.143601162868</v>
      </c>
      <c r="X209">
        <f t="shared" si="175"/>
        <v>304.59176548482537</v>
      </c>
      <c r="Y209" s="9">
        <f t="shared" si="176"/>
        <v>596.99986035025768</v>
      </c>
      <c r="Z209" s="19">
        <f t="shared" si="170"/>
        <v>0.17328988149023153</v>
      </c>
    </row>
    <row r="210" spans="1:26" x14ac:dyDescent="0.25">
      <c r="A210" s="13" t="str">
        <f>'rockfish release'!A209</f>
        <v>SE</v>
      </c>
      <c r="B210" s="13">
        <f>'rockfish release'!B209</f>
        <v>2016</v>
      </c>
      <c r="C210" s="13" t="str">
        <f>'rockfish release'!C209</f>
        <v>CSEO</v>
      </c>
      <c r="D210">
        <f>'rockfish release'!D209</f>
        <v>3587</v>
      </c>
      <c r="E210">
        <f>'YE release'!E210</f>
        <v>1935</v>
      </c>
      <c r="F210" s="13">
        <f>IF([3]species_comp_Region1_forR!$H20&gt;49,[3]species_comp_Region1_forR!$AM20,[3]species_comp_Region1_forR!$AO20)</f>
        <v>0.86723290099999994</v>
      </c>
      <c r="G210" s="78">
        <f>IF([3]species_comp_Region1_forR!$H20&gt;49,[3]species_comp_Region1_forR!$AN20,[3]species_comp_Region1_forR!$AP20)</f>
        <v>5.1499999999999998E-5</v>
      </c>
      <c r="H210" s="18">
        <f t="shared" si="177"/>
        <v>1678.095663435</v>
      </c>
      <c r="I210" s="8">
        <f t="shared" si="178"/>
        <v>192.82758749999999</v>
      </c>
      <c r="J210">
        <f t="shared" si="171"/>
        <v>13.886237341339086</v>
      </c>
      <c r="K210" s="9">
        <f t="shared" si="172"/>
        <v>27.217025189024607</v>
      </c>
      <c r="M210" s="2">
        <f>'rockfish release'!O209</f>
        <v>3568.611022108299</v>
      </c>
      <c r="N210">
        <f>'rockfish release'!P209</f>
        <v>3499836.0048137954</v>
      </c>
      <c r="O210" s="13">
        <f>IF([3]species_comp_Region1_forR!$D42&gt;49,[3]species_comp_Region1_forR!$AI42,[3]species_comp_Region1_forR!$AK42)</f>
        <v>0.37969283300000001</v>
      </c>
      <c r="P210" s="13">
        <f>IF([3]species_comp_Region1_forR!$D42&gt;49,[3]species_comp_Region1_forR!$AJ42,[3]species_comp_Region1_forR!$AL42)</f>
        <v>2.0113299999999999E-4</v>
      </c>
      <c r="Q210" s="18">
        <f t="shared" si="166"/>
        <v>1354.9760288593257</v>
      </c>
      <c r="R210" s="51">
        <f t="shared" si="167"/>
        <v>506417.11652213952</v>
      </c>
      <c r="S210">
        <f t="shared" si="173"/>
        <v>711.62990136878</v>
      </c>
      <c r="T210" s="9">
        <f t="shared" si="174"/>
        <v>1394.7946066828088</v>
      </c>
      <c r="V210" s="18">
        <f t="shared" si="168"/>
        <v>3033.0716922943257</v>
      </c>
      <c r="W210" s="50">
        <f t="shared" si="169"/>
        <v>506609.9441096395</v>
      </c>
      <c r="X210">
        <f t="shared" si="175"/>
        <v>711.76537153028141</v>
      </c>
      <c r="Y210" s="9">
        <f t="shared" si="176"/>
        <v>1395.0601281993515</v>
      </c>
      <c r="Z210" s="19">
        <f t="shared" si="170"/>
        <v>0.23466816605046226</v>
      </c>
    </row>
    <row r="211" spans="1:26" x14ac:dyDescent="0.25">
      <c r="A211" s="13" t="str">
        <f>'rockfish release'!A210</f>
        <v>SE</v>
      </c>
      <c r="B211" s="13">
        <f>'rockfish release'!B210</f>
        <v>2017</v>
      </c>
      <c r="C211" s="13" t="str">
        <f>'rockfish release'!C210</f>
        <v>CSEO</v>
      </c>
      <c r="D211">
        <f>'rockfish release'!D210</f>
        <v>5317</v>
      </c>
      <c r="E211">
        <f>'YE release'!E211</f>
        <v>3316</v>
      </c>
      <c r="F211" s="13">
        <f>IF([3]species_comp_Region1_forR!$H21&gt;49,[3]species_comp_Region1_forR!$AM21,[3]species_comp_Region1_forR!$AO21)</f>
        <v>0.79658385099999995</v>
      </c>
      <c r="G211" s="78">
        <f>IF([3]species_comp_Region1_forR!$H21&gt;49,[3]species_comp_Region1_forR!$AN21,[3]species_comp_Region1_forR!$AP21)</f>
        <v>8.3900000000000006E-5</v>
      </c>
      <c r="H211" s="18">
        <f t="shared" si="177"/>
        <v>2641.4720499159998</v>
      </c>
      <c r="I211" s="8">
        <f t="shared" si="178"/>
        <v>922.5523184000001</v>
      </c>
      <c r="J211">
        <f t="shared" si="171"/>
        <v>30.373546358632542</v>
      </c>
      <c r="K211" s="9">
        <f t="shared" si="172"/>
        <v>59.532150862919778</v>
      </c>
      <c r="M211" s="2">
        <f>'rockfish release'!O210</f>
        <v>2561.4321525885562</v>
      </c>
      <c r="N211">
        <f>'rockfish release'!P210</f>
        <v>4371531.4306587288</v>
      </c>
      <c r="O211" s="13">
        <f>IF([3]species_comp_Region1_forR!$D43&gt;49,[3]species_comp_Region1_forR!$AI43,[3]species_comp_Region1_forR!$AK43)</f>
        <v>0.40052356</v>
      </c>
      <c r="P211" s="13">
        <f>IF([3]species_comp_Region1_forR!$D43&gt;49,[3]species_comp_Region1_forR!$AJ43,[3]species_comp_Region1_forR!$AL43)</f>
        <v>3.1468499999999999E-4</v>
      </c>
      <c r="Q211" s="18">
        <f t="shared" si="166"/>
        <v>1025.9139244532316</v>
      </c>
      <c r="R211" s="51">
        <f t="shared" si="167"/>
        <v>701966.20676382538</v>
      </c>
      <c r="S211">
        <f t="shared" si="173"/>
        <v>837.83423585087837</v>
      </c>
      <c r="T211" s="9">
        <f t="shared" si="174"/>
        <v>1642.1551022677215</v>
      </c>
      <c r="V211" s="18">
        <f t="shared" si="168"/>
        <v>3667.3859743692315</v>
      </c>
      <c r="W211" s="50">
        <f t="shared" si="169"/>
        <v>702888.75908222538</v>
      </c>
      <c r="X211">
        <f t="shared" si="175"/>
        <v>838.38461286108145</v>
      </c>
      <c r="Y211" s="9">
        <f t="shared" si="176"/>
        <v>1643.2338412077197</v>
      </c>
      <c r="Z211" s="19">
        <f t="shared" si="170"/>
        <v>0.22860550231702259</v>
      </c>
    </row>
    <row r="212" spans="1:26" x14ac:dyDescent="0.25">
      <c r="A212" s="13" t="str">
        <f>'rockfish release'!A211</f>
        <v>SE</v>
      </c>
      <c r="B212" s="13">
        <f>'rockfish release'!B211</f>
        <v>2018</v>
      </c>
      <c r="C212" s="13" t="str">
        <f>'rockfish release'!C211</f>
        <v>CSEO</v>
      </c>
      <c r="D212">
        <f>'rockfish release'!D211</f>
        <v>5432</v>
      </c>
      <c r="E212">
        <f>'YE release'!E212</f>
        <v>3527</v>
      </c>
      <c r="F212" s="13">
        <f>IF([3]species_comp_Region1_forR!$H22&gt;49,[3]species_comp_Region1_forR!$AM22,[3]species_comp_Region1_forR!$AO22)</f>
        <v>0.76529160699999998</v>
      </c>
      <c r="G212" s="78">
        <f>IF([3]species_comp_Region1_forR!$H22&gt;49,[3]species_comp_Region1_forR!$AN22,[3]species_comp_Region1_forR!$AP22)</f>
        <v>8.5199999999999997E-5</v>
      </c>
      <c r="H212" s="18">
        <f t="shared" si="177"/>
        <v>2699.1834978890001</v>
      </c>
      <c r="I212" s="8">
        <f t="shared" si="178"/>
        <v>1059.8649108</v>
      </c>
      <c r="J212">
        <f t="shared" si="171"/>
        <v>32.555566510199142</v>
      </c>
      <c r="K212" s="9">
        <f t="shared" si="172"/>
        <v>63.808910359990321</v>
      </c>
      <c r="M212" s="2">
        <f>'rockfish release'!O211</f>
        <v>2198.9043109540635</v>
      </c>
      <c r="N212">
        <f>'rockfish release'!P211</f>
        <v>1795545.6799634765</v>
      </c>
      <c r="O212" s="13">
        <f>IF([3]species_comp_Region1_forR!$D44&gt;49,[3]species_comp_Region1_forR!$AI44,[3]species_comp_Region1_forR!$AK44)</f>
        <v>0.32442748100000002</v>
      </c>
      <c r="P212" s="13">
        <f>IF([3]species_comp_Region1_forR!$D44&gt;49,[3]species_comp_Region1_forR!$AJ44,[3]species_comp_Region1_forR!$AL44)</f>
        <v>2.79203E-4</v>
      </c>
      <c r="Q212" s="18">
        <f t="shared" ref="Q212:Q213" si="179">M212*O212</f>
        <v>713.38498656286754</v>
      </c>
      <c r="R212" s="51">
        <f t="shared" ref="R212:R213" si="180">(M212^2)*P212+(O212^2)*N212-(P212*N212)</f>
        <v>189835.58644354594</v>
      </c>
      <c r="S212">
        <f t="shared" ref="S212:S213" si="181">SQRT(R212)</f>
        <v>435.70125825334259</v>
      </c>
      <c r="T212" s="9">
        <f t="shared" ref="T212:T213" si="182">(1.96*S212)</f>
        <v>853.97446617655146</v>
      </c>
      <c r="V212" s="18">
        <f t="shared" ref="V212:V213" si="183">Q212+H212</f>
        <v>3412.5684844518678</v>
      </c>
      <c r="W212" s="50">
        <f t="shared" ref="W212:W213" si="184">R212+I212</f>
        <v>190895.45135434595</v>
      </c>
      <c r="X212">
        <f t="shared" ref="X212:X213" si="185">SQRT(W212)</f>
        <v>436.91584012753066</v>
      </c>
      <c r="Y212" s="9">
        <f t="shared" si="176"/>
        <v>856.35504664996006</v>
      </c>
      <c r="Z212" s="19">
        <f t="shared" si="170"/>
        <v>0.12803137640114168</v>
      </c>
    </row>
    <row r="213" spans="1:26" x14ac:dyDescent="0.25">
      <c r="A213" s="13" t="str">
        <f>'rockfish release'!A212</f>
        <v>SE</v>
      </c>
      <c r="B213" s="13">
        <f>'rockfish release'!B212</f>
        <v>2019</v>
      </c>
      <c r="C213" s="13" t="str">
        <f>'rockfish release'!C212</f>
        <v>CSEO</v>
      </c>
      <c r="D213">
        <f>'rockfish release'!D212</f>
        <v>6082</v>
      </c>
      <c r="E213">
        <f>'YE release'!E213</f>
        <v>3802</v>
      </c>
      <c r="F213">
        <v>0.90160427807486632</v>
      </c>
      <c r="G213" s="90">
        <v>9.4982873481761726E-5</v>
      </c>
      <c r="H213" s="18">
        <f t="shared" ref="H213" si="186">E213*F213</f>
        <v>3427.8994652406418</v>
      </c>
      <c r="I213" s="8">
        <f t="shared" ref="I213" si="187">(E213^2)*G213</f>
        <v>1372.9968126850561</v>
      </c>
      <c r="K213" s="9"/>
      <c r="M213" s="2">
        <f>'rockfish release'!O212</f>
        <v>4129.6820289580774</v>
      </c>
      <c r="N213">
        <f>'rockfish release'!P212</f>
        <v>6461933.0359656289</v>
      </c>
      <c r="O213">
        <v>0.32483221476510066</v>
      </c>
      <c r="P213">
        <v>2.9477990190309166E-4</v>
      </c>
      <c r="Q213" s="18">
        <f t="shared" si="179"/>
        <v>1341.4537597420867</v>
      </c>
      <c r="R213" s="51">
        <f t="shared" si="180"/>
        <v>684959.52695060754</v>
      </c>
      <c r="S213">
        <f t="shared" si="181"/>
        <v>827.62281683784408</v>
      </c>
      <c r="T213" s="9">
        <f t="shared" si="182"/>
        <v>1622.1407210021744</v>
      </c>
      <c r="V213" s="18">
        <f t="shared" si="183"/>
        <v>4769.3532249827285</v>
      </c>
      <c r="W213" s="50">
        <f t="shared" si="184"/>
        <v>686332.52376329259</v>
      </c>
      <c r="X213">
        <f t="shared" si="185"/>
        <v>828.45188379488434</v>
      </c>
      <c r="Y213" s="9"/>
      <c r="Z213" s="19">
        <f t="shared" si="170"/>
        <v>0.17370319301478965</v>
      </c>
    </row>
    <row r="214" spans="1:26" x14ac:dyDescent="0.25">
      <c r="A214" s="13" t="str">
        <f>'rockfish release'!A213</f>
        <v>SE</v>
      </c>
      <c r="B214" s="13">
        <f>'rockfish release'!B213</f>
        <v>1999</v>
      </c>
      <c r="C214" s="13" t="str">
        <f>'rockfish release'!C213</f>
        <v>NSEI</v>
      </c>
      <c r="D214">
        <f>'rockfish release'!D213</f>
        <v>6691</v>
      </c>
      <c r="E214">
        <f>'YE release'!E214</f>
        <v>1645</v>
      </c>
      <c r="F214" s="37">
        <v>0.82692465400000004</v>
      </c>
      <c r="G214" s="37">
        <v>1.161425E-2</v>
      </c>
      <c r="H214" s="18">
        <f t="shared" ref="H214:H220" si="188">E214*F214</f>
        <v>1360.29105583</v>
      </c>
      <c r="I214" s="8">
        <f t="shared" ref="I214:I220" si="189">(E214^2)*G214</f>
        <v>31428.450856249998</v>
      </c>
      <c r="J214">
        <f t="shared" si="171"/>
        <v>177.28071202544848</v>
      </c>
      <c r="K214" s="9">
        <f t="shared" si="172"/>
        <v>347.47019556987902</v>
      </c>
      <c r="M214" s="2">
        <f>'rockfish release'!O213</f>
        <v>9629.9384940119708</v>
      </c>
      <c r="N214">
        <f>'rockfish release'!P213</f>
        <v>20762404.05734273</v>
      </c>
      <c r="O214" s="37">
        <v>0.37719102199999999</v>
      </c>
      <c r="P214" s="37">
        <v>1.2598580999999999E-2</v>
      </c>
      <c r="Q214" s="18">
        <f t="shared" ref="Q214:Q233" si="190">M214*O214</f>
        <v>3632.3263423535159</v>
      </c>
      <c r="R214" s="51">
        <f t="shared" ref="R214:R233" si="191">(M214^2)*P214+(O214^2)*N214-(P214*N214)</f>
        <v>3860692.4979077005</v>
      </c>
      <c r="S214">
        <f t="shared" si="173"/>
        <v>1964.8644986124871</v>
      </c>
      <c r="T214" s="9">
        <f t="shared" si="174"/>
        <v>3851.1344172804747</v>
      </c>
      <c r="V214" s="18">
        <f t="shared" ref="V214:V233" si="192">Q214+H214</f>
        <v>4992.6173981835163</v>
      </c>
      <c r="W214" s="50">
        <f t="shared" ref="W214:W233" si="193">R214+I214</f>
        <v>3892120.9487639503</v>
      </c>
      <c r="X214">
        <f t="shared" si="175"/>
        <v>1972.8459009167316</v>
      </c>
      <c r="Y214" s="9">
        <f t="shared" si="176"/>
        <v>3866.777965796794</v>
      </c>
      <c r="Z214" s="19">
        <f t="shared" si="170"/>
        <v>0.39515263108976062</v>
      </c>
    </row>
    <row r="215" spans="1:26" x14ac:dyDescent="0.25">
      <c r="A215" s="13" t="str">
        <f>'rockfish release'!A214</f>
        <v>SE</v>
      </c>
      <c r="B215" s="13">
        <f>'rockfish release'!B214</f>
        <v>2000</v>
      </c>
      <c r="C215" s="13" t="str">
        <f>'rockfish release'!C214</f>
        <v>NSEI</v>
      </c>
      <c r="D215">
        <f>'rockfish release'!D214</f>
        <v>7565</v>
      </c>
      <c r="E215">
        <f>'YE release'!E215</f>
        <v>2164</v>
      </c>
      <c r="F215" s="37">
        <v>0.82692465400000004</v>
      </c>
      <c r="G215" s="37">
        <v>1.161425E-2</v>
      </c>
      <c r="H215" s="18">
        <f t="shared" si="188"/>
        <v>1789.4649512560002</v>
      </c>
      <c r="I215" s="8">
        <f t="shared" si="189"/>
        <v>54388.324867999996</v>
      </c>
      <c r="J215">
        <f t="shared" si="171"/>
        <v>233.21304609305199</v>
      </c>
      <c r="K215" s="9">
        <f t="shared" si="172"/>
        <v>457.09757034238186</v>
      </c>
      <c r="M215" s="2">
        <f>'rockfish release'!O214</f>
        <v>10887.832118846294</v>
      </c>
      <c r="N215">
        <f>'rockfish release'!P214</f>
        <v>26540765.423181478</v>
      </c>
      <c r="O215" s="37">
        <v>0.37719102199999999</v>
      </c>
      <c r="P215" s="37">
        <v>1.2598580999999999E-2</v>
      </c>
      <c r="Q215" s="18">
        <f t="shared" si="190"/>
        <v>4106.7925242720594</v>
      </c>
      <c r="R215" s="51">
        <f t="shared" si="191"/>
        <v>4935157.4930826612</v>
      </c>
      <c r="S215">
        <f t="shared" si="173"/>
        <v>2221.5214365570864</v>
      </c>
      <c r="T215" s="9">
        <f t="shared" si="174"/>
        <v>4354.1820156518897</v>
      </c>
      <c r="V215" s="18">
        <f t="shared" si="192"/>
        <v>5896.2574755280593</v>
      </c>
      <c r="W215" s="50">
        <f t="shared" si="193"/>
        <v>4989545.8179506613</v>
      </c>
      <c r="X215">
        <f t="shared" si="175"/>
        <v>2233.7291281510975</v>
      </c>
      <c r="Y215" s="9">
        <f t="shared" si="176"/>
        <v>4378.1090911761512</v>
      </c>
      <c r="Z215" s="19">
        <f t="shared" si="170"/>
        <v>0.37883846447038821</v>
      </c>
    </row>
    <row r="216" spans="1:26" x14ac:dyDescent="0.25">
      <c r="A216" s="13" t="str">
        <f>'rockfish release'!A215</f>
        <v>SE</v>
      </c>
      <c r="B216" s="13">
        <f>'rockfish release'!B215</f>
        <v>2001</v>
      </c>
      <c r="C216" s="13" t="str">
        <f>'rockfish release'!C215</f>
        <v>NSEI</v>
      </c>
      <c r="D216">
        <f>'rockfish release'!D215</f>
        <v>5344</v>
      </c>
      <c r="E216">
        <f>'YE release'!E216</f>
        <v>1327</v>
      </c>
      <c r="F216" s="37">
        <v>0.82692465400000004</v>
      </c>
      <c r="G216" s="37">
        <v>1.161425E-2</v>
      </c>
      <c r="H216" s="18">
        <f t="shared" si="188"/>
        <v>1097.329015858</v>
      </c>
      <c r="I216" s="8">
        <f t="shared" si="189"/>
        <v>20451.869638249998</v>
      </c>
      <c r="J216">
        <f t="shared" si="171"/>
        <v>143.01003334818853</v>
      </c>
      <c r="K216" s="9">
        <f t="shared" si="172"/>
        <v>280.2996653624495</v>
      </c>
      <c r="M216" s="2">
        <f>'rockfish release'!O215</f>
        <v>7691.2855047078119</v>
      </c>
      <c r="N216">
        <f>'rockfish release'!P215</f>
        <v>13244283.78424483</v>
      </c>
      <c r="O216" s="37">
        <v>0.37719102199999999</v>
      </c>
      <c r="P216" s="37">
        <v>1.2598580999999999E-2</v>
      </c>
      <c r="Q216" s="18">
        <f t="shared" si="190"/>
        <v>2901.0838400145253</v>
      </c>
      <c r="R216" s="51">
        <f t="shared" si="191"/>
        <v>2462725.7472099662</v>
      </c>
      <c r="S216">
        <f t="shared" si="173"/>
        <v>1569.3074100411195</v>
      </c>
      <c r="T216" s="9">
        <f t="shared" si="174"/>
        <v>3075.8425236805942</v>
      </c>
      <c r="V216" s="18">
        <f t="shared" si="192"/>
        <v>3998.4128558725251</v>
      </c>
      <c r="W216" s="50">
        <f t="shared" si="193"/>
        <v>2483177.6168482164</v>
      </c>
      <c r="X216">
        <f t="shared" si="175"/>
        <v>1575.8101461940828</v>
      </c>
      <c r="Y216" s="9">
        <f t="shared" si="176"/>
        <v>3088.587886540402</v>
      </c>
      <c r="Z216" s="19">
        <f t="shared" si="170"/>
        <v>0.39410891346041677</v>
      </c>
    </row>
    <row r="217" spans="1:26" x14ac:dyDescent="0.25">
      <c r="A217" s="13" t="str">
        <f>'rockfish release'!A216</f>
        <v>SE</v>
      </c>
      <c r="B217" s="13">
        <f>'rockfish release'!B216</f>
        <v>2002</v>
      </c>
      <c r="C217" s="13" t="str">
        <f>'rockfish release'!C216</f>
        <v>NSEI</v>
      </c>
      <c r="D217">
        <f>'rockfish release'!D216</f>
        <v>5038</v>
      </c>
      <c r="E217">
        <f>'YE release'!E217</f>
        <v>1129</v>
      </c>
      <c r="F217" s="37">
        <v>0.82692465400000004</v>
      </c>
      <c r="G217" s="37">
        <v>1.161425E-2</v>
      </c>
      <c r="H217" s="18">
        <f t="shared" si="188"/>
        <v>933.597934366</v>
      </c>
      <c r="I217" s="8">
        <f t="shared" si="189"/>
        <v>14803.999234249999</v>
      </c>
      <c r="J217">
        <f t="shared" si="171"/>
        <v>121.67168624725311</v>
      </c>
      <c r="K217" s="9">
        <f t="shared" si="172"/>
        <v>238.47650504461609</v>
      </c>
      <c r="M217" s="2">
        <f>'rockfish release'!O216</f>
        <v>7250.8788122600981</v>
      </c>
      <c r="N217">
        <f>'rockfish release'!P216</f>
        <v>11770960.576621769</v>
      </c>
      <c r="O217" s="37">
        <v>0.37719102199999999</v>
      </c>
      <c r="P217" s="37">
        <v>1.2598580999999999E-2</v>
      </c>
      <c r="Q217" s="18">
        <f t="shared" si="190"/>
        <v>2734.9663895945323</v>
      </c>
      <c r="R217" s="51">
        <f t="shared" si="191"/>
        <v>2188766.7278712573</v>
      </c>
      <c r="S217">
        <f t="shared" si="173"/>
        <v>1479.4481159781365</v>
      </c>
      <c r="T217" s="9">
        <f t="shared" si="174"/>
        <v>2899.7183073171473</v>
      </c>
      <c r="V217" s="18">
        <f t="shared" si="192"/>
        <v>3668.5643239605324</v>
      </c>
      <c r="W217" s="50">
        <f t="shared" si="193"/>
        <v>2203570.7271055072</v>
      </c>
      <c r="X217">
        <f t="shared" si="175"/>
        <v>1484.4429012614487</v>
      </c>
      <c r="Y217" s="9">
        <f t="shared" si="176"/>
        <v>2909.5080864724396</v>
      </c>
      <c r="Z217" s="19">
        <f t="shared" si="170"/>
        <v>0.40463864612270561</v>
      </c>
    </row>
    <row r="218" spans="1:26" x14ac:dyDescent="0.25">
      <c r="A218" s="13" t="str">
        <f>'rockfish release'!A217</f>
        <v>SE</v>
      </c>
      <c r="B218" s="13">
        <f>'rockfish release'!B217</f>
        <v>2003</v>
      </c>
      <c r="C218" s="13" t="str">
        <f>'rockfish release'!C217</f>
        <v>NSEI</v>
      </c>
      <c r="D218">
        <f>'rockfish release'!D217</f>
        <v>6124</v>
      </c>
      <c r="E218">
        <f>'YE release'!E218</f>
        <v>1422</v>
      </c>
      <c r="F218" s="37">
        <v>0.82692465400000004</v>
      </c>
      <c r="G218" s="37">
        <v>1.161425E-2</v>
      </c>
      <c r="H218" s="18">
        <f t="shared" si="188"/>
        <v>1175.886857988</v>
      </c>
      <c r="I218" s="8">
        <f t="shared" si="189"/>
        <v>23484.989096999998</v>
      </c>
      <c r="J218">
        <f t="shared" si="171"/>
        <v>153.24812917944544</v>
      </c>
      <c r="K218" s="9">
        <f t="shared" si="172"/>
        <v>300.36633319171307</v>
      </c>
      <c r="M218" s="2">
        <f>'rockfish release'!O217</f>
        <v>8813.8907991823817</v>
      </c>
      <c r="N218">
        <f>'rockfish release'!P217</f>
        <v>17392657.422730677</v>
      </c>
      <c r="O218" s="37">
        <v>0.37719102199999999</v>
      </c>
      <c r="P218" s="37">
        <v>1.2598580999999999E-2</v>
      </c>
      <c r="Q218" s="18">
        <f t="shared" si="190"/>
        <v>3324.520478339999</v>
      </c>
      <c r="R218" s="51">
        <f t="shared" si="191"/>
        <v>3234100.5331156664</v>
      </c>
      <c r="S218">
        <f t="shared" si="173"/>
        <v>1798.3605125546064</v>
      </c>
      <c r="T218" s="9">
        <f t="shared" si="174"/>
        <v>3524.7866046070285</v>
      </c>
      <c r="V218" s="18">
        <f t="shared" si="192"/>
        <v>4500.4073363279986</v>
      </c>
      <c r="W218" s="50">
        <f t="shared" si="193"/>
        <v>3257585.5222126665</v>
      </c>
      <c r="X218">
        <f t="shared" si="175"/>
        <v>1804.8782568950921</v>
      </c>
      <c r="Y218" s="9">
        <f t="shared" si="176"/>
        <v>3537.5613835143804</v>
      </c>
      <c r="Z218" s="19">
        <f t="shared" si="170"/>
        <v>0.40104775457230946</v>
      </c>
    </row>
    <row r="219" spans="1:26" x14ac:dyDescent="0.25">
      <c r="A219" s="13" t="str">
        <f>'rockfish release'!A218</f>
        <v>SE</v>
      </c>
      <c r="B219" s="13">
        <f>'rockfish release'!B218</f>
        <v>2004</v>
      </c>
      <c r="C219" s="13" t="str">
        <f>'rockfish release'!C218</f>
        <v>NSEI</v>
      </c>
      <c r="D219">
        <f>'rockfish release'!D218</f>
        <v>4849</v>
      </c>
      <c r="E219">
        <f>'YE release'!E219</f>
        <v>1124</v>
      </c>
      <c r="F219" s="37">
        <v>0.82692465400000004</v>
      </c>
      <c r="G219" s="37">
        <v>1.161425E-2</v>
      </c>
      <c r="H219" s="18">
        <f t="shared" si="188"/>
        <v>929.4633110960001</v>
      </c>
      <c r="I219" s="8">
        <f t="shared" si="189"/>
        <v>14673.164708</v>
      </c>
      <c r="J219">
        <f t="shared" si="171"/>
        <v>121.13283909823959</v>
      </c>
      <c r="K219" s="9">
        <f t="shared" si="172"/>
        <v>237.42036463254959</v>
      </c>
      <c r="M219" s="2">
        <f>'rockfish release'!O218</f>
        <v>6978.8629139835666</v>
      </c>
      <c r="N219">
        <f>'rockfish release'!P218</f>
        <v>10904354.126461556</v>
      </c>
      <c r="O219" s="37">
        <v>0.37719102199999999</v>
      </c>
      <c r="P219" s="37">
        <v>1.2598580999999999E-2</v>
      </c>
      <c r="Q219" s="18">
        <f t="shared" si="190"/>
        <v>2632.3644349233596</v>
      </c>
      <c r="R219" s="51">
        <f t="shared" si="191"/>
        <v>2027624.4530397097</v>
      </c>
      <c r="S219">
        <f t="shared" si="173"/>
        <v>1423.9467872921762</v>
      </c>
      <c r="T219" s="9">
        <f t="shared" si="174"/>
        <v>2790.9357030926653</v>
      </c>
      <c r="V219" s="18">
        <f t="shared" si="192"/>
        <v>3561.8277460193594</v>
      </c>
      <c r="W219" s="50">
        <f t="shared" si="193"/>
        <v>2042297.6177477096</v>
      </c>
      <c r="X219">
        <f t="shared" si="175"/>
        <v>1429.0897864541996</v>
      </c>
      <c r="Y219" s="9">
        <f t="shared" si="176"/>
        <v>2801.0159814502313</v>
      </c>
      <c r="Z219" s="19">
        <f t="shared" si="170"/>
        <v>0.40122372230137376</v>
      </c>
    </row>
    <row r="220" spans="1:26" x14ac:dyDescent="0.25">
      <c r="A220" s="13" t="str">
        <f>'rockfish release'!A219</f>
        <v>SE</v>
      </c>
      <c r="B220" s="13">
        <f>'rockfish release'!B219</f>
        <v>2005</v>
      </c>
      <c r="C220" s="13" t="str">
        <f>'rockfish release'!C219</f>
        <v>NSEI</v>
      </c>
      <c r="D220">
        <f>'rockfish release'!D219</f>
        <v>6055</v>
      </c>
      <c r="E220">
        <f>'YE release'!E220</f>
        <v>1305</v>
      </c>
      <c r="F220" s="37">
        <v>0.82692465400000004</v>
      </c>
      <c r="G220" s="37">
        <v>1.161425E-2</v>
      </c>
      <c r="H220" s="18">
        <f t="shared" si="188"/>
        <v>1079.13667347</v>
      </c>
      <c r="I220" s="8">
        <f t="shared" si="189"/>
        <v>19779.358106249998</v>
      </c>
      <c r="J220">
        <f t="shared" si="171"/>
        <v>140.63910589252905</v>
      </c>
      <c r="K220" s="9">
        <f t="shared" si="172"/>
        <v>275.65264754935691</v>
      </c>
      <c r="M220" s="2">
        <f>'rockfish release'!O219</f>
        <v>8714.5834077480922</v>
      </c>
      <c r="N220">
        <f>'rockfish release'!P219</f>
        <v>17002934.186671898</v>
      </c>
      <c r="O220" s="37">
        <v>0.37719102199999999</v>
      </c>
      <c r="P220" s="37">
        <v>1.2598580999999999E-2</v>
      </c>
      <c r="Q220" s="18">
        <f t="shared" si="190"/>
        <v>3287.0626218727457</v>
      </c>
      <c r="R220" s="51">
        <f t="shared" si="191"/>
        <v>3161632.9340092745</v>
      </c>
      <c r="S220">
        <f t="shared" si="173"/>
        <v>1778.0981227168747</v>
      </c>
      <c r="T220" s="9">
        <f t="shared" si="174"/>
        <v>3485.0723205250742</v>
      </c>
      <c r="V220" s="18">
        <f t="shared" si="192"/>
        <v>4366.1992953427452</v>
      </c>
      <c r="W220" s="50">
        <f t="shared" si="193"/>
        <v>3181412.2921155244</v>
      </c>
      <c r="X220">
        <f t="shared" si="175"/>
        <v>1783.6513931022296</v>
      </c>
      <c r="Y220" s="9">
        <f t="shared" si="176"/>
        <v>3495.95673048037</v>
      </c>
      <c r="Z220" s="19">
        <f t="shared" si="170"/>
        <v>0.40851350853470686</v>
      </c>
    </row>
    <row r="221" spans="1:26" x14ac:dyDescent="0.25">
      <c r="A221" s="13" t="str">
        <f>'rockfish release'!A220</f>
        <v>SE</v>
      </c>
      <c r="B221" s="13">
        <f>'rockfish release'!B220</f>
        <v>2006</v>
      </c>
      <c r="C221" s="13" t="str">
        <f>'rockfish release'!C220</f>
        <v>NSEI</v>
      </c>
      <c r="D221">
        <f>'rockfish release'!D220</f>
        <v>4774</v>
      </c>
      <c r="E221">
        <f>'YE release'!E221</f>
        <v>1141</v>
      </c>
      <c r="F221" s="13">
        <f>IF([3]species_comp_Region1_forR!$H142&gt;49,[3]species_comp_Region1_forR!$AM142,[3]species_comp_Region1_forR!$AO142)</f>
        <v>0.92877492900000003</v>
      </c>
      <c r="G221" s="13">
        <f>IF([3]species_comp_Region1_forR!$H142&gt;49,[3]species_comp_Region1_forR!$AN142,[3]species_comp_Region1_forR!$AP142)</f>
        <v>1.89006E-4</v>
      </c>
      <c r="H221" s="18">
        <f t="shared" ref="H221:H233" si="194">E221*F221</f>
        <v>1059.7321939890001</v>
      </c>
      <c r="I221" s="8">
        <f t="shared" ref="I221:I233" si="195">(E221^2)*G221</f>
        <v>246.06332028599999</v>
      </c>
      <c r="J221">
        <f t="shared" si="171"/>
        <v>15.686405588470546</v>
      </c>
      <c r="K221" s="9">
        <f t="shared" si="172"/>
        <v>30.74535495340227</v>
      </c>
      <c r="M221" s="2">
        <f>'rockfish release'!O220</f>
        <v>6870.9200972071667</v>
      </c>
      <c r="N221">
        <f>'rockfish release'!P220</f>
        <v>10569645.174434936</v>
      </c>
      <c r="O221" s="13">
        <f>IF([3]species_comp_Region1_forR!$D164&gt;49,[3]species_comp_Region1_forR!$AI164,[3]species_comp_Region1_forR!$AK164)</f>
        <v>0.34210526299999999</v>
      </c>
      <c r="P221" s="13">
        <f>IF([3]species_comp_Region1_forR!$D164&gt;49,[3]species_comp_Region1_forR!$AJ164,[3]species_comp_Region1_forR!$AL164)</f>
        <v>1.190843E-3</v>
      </c>
      <c r="Q221" s="18">
        <f t="shared" si="190"/>
        <v>2350.5779269070431</v>
      </c>
      <c r="R221" s="51">
        <f t="shared" si="191"/>
        <v>1280661.4744335748</v>
      </c>
      <c r="S221">
        <f t="shared" si="173"/>
        <v>1131.6631453014518</v>
      </c>
      <c r="T221" s="9">
        <f t="shared" si="174"/>
        <v>2218.0597647908453</v>
      </c>
      <c r="V221" s="18">
        <f t="shared" si="192"/>
        <v>3410.3101208960434</v>
      </c>
      <c r="W221" s="50">
        <f t="shared" si="193"/>
        <v>1280907.5377538609</v>
      </c>
      <c r="X221">
        <f t="shared" si="175"/>
        <v>1131.7718576435186</v>
      </c>
      <c r="Y221" s="9">
        <f t="shared" si="176"/>
        <v>2218.2728409812967</v>
      </c>
      <c r="Z221" s="19">
        <f t="shared" si="170"/>
        <v>0.3318677239083907</v>
      </c>
    </row>
    <row r="222" spans="1:26" x14ac:dyDescent="0.25">
      <c r="A222" s="13" t="str">
        <f>'rockfish release'!A221</f>
        <v>SE</v>
      </c>
      <c r="B222" s="13">
        <f>'rockfish release'!B221</f>
        <v>2007</v>
      </c>
      <c r="C222" s="13" t="str">
        <f>'rockfish release'!C221</f>
        <v>NSEI</v>
      </c>
      <c r="D222">
        <f>'rockfish release'!D221</f>
        <v>2342</v>
      </c>
      <c r="E222">
        <f>'YE release'!E222</f>
        <v>452</v>
      </c>
      <c r="F222" s="13">
        <f>IF([3]species_comp_Region1_forR!$H143&gt;49,[3]species_comp_Region1_forR!$AM143,[3]species_comp_Region1_forR!$AO143)</f>
        <v>0.96666666700000003</v>
      </c>
      <c r="G222" s="13">
        <f>IF([3]species_comp_Region1_forR!$H143&gt;49,[3]species_comp_Region1_forR!$AN143,[3]species_comp_Region1_forR!$AP143)</f>
        <v>8.9800000000000001E-5</v>
      </c>
      <c r="H222" s="18">
        <f t="shared" si="194"/>
        <v>436.933333484</v>
      </c>
      <c r="I222" s="8">
        <f t="shared" si="195"/>
        <v>18.3464992</v>
      </c>
      <c r="J222">
        <f t="shared" si="171"/>
        <v>4.2832813589583392</v>
      </c>
      <c r="K222" s="9">
        <f t="shared" si="172"/>
        <v>8.3952314635583445</v>
      </c>
      <c r="M222" s="2">
        <f>'rockfish release'!O221</f>
        <v>3370.694358537743</v>
      </c>
      <c r="N222">
        <f>'rockfish release'!P221</f>
        <v>2543720.326085058</v>
      </c>
      <c r="O222" s="13">
        <f>IF([3]species_comp_Region1_forR!$D165&gt;49,[3]species_comp_Region1_forR!$AI165,[3]species_comp_Region1_forR!$AK165)</f>
        <v>0.43062201</v>
      </c>
      <c r="P222" s="13">
        <f>IF([3]species_comp_Region1_forR!$D165&gt;49,[3]species_comp_Region1_forR!$AJ165,[3]species_comp_Region1_forR!$AL165)</f>
        <v>1.178782E-3</v>
      </c>
      <c r="Q222" s="18">
        <f t="shared" si="190"/>
        <v>1451.4951797691836</v>
      </c>
      <c r="R222" s="51">
        <f t="shared" si="191"/>
        <v>482089.91600510862</v>
      </c>
      <c r="S222">
        <f t="shared" si="173"/>
        <v>694.32695180664609</v>
      </c>
      <c r="T222" s="9">
        <f t="shared" si="174"/>
        <v>1360.8808255410263</v>
      </c>
      <c r="V222" s="18">
        <f t="shared" si="192"/>
        <v>1888.4285132531836</v>
      </c>
      <c r="W222" s="50">
        <f t="shared" si="193"/>
        <v>482108.2625043086</v>
      </c>
      <c r="X222">
        <f t="shared" si="175"/>
        <v>694.34016339565767</v>
      </c>
      <c r="Y222" s="9">
        <f t="shared" si="176"/>
        <v>1360.9067202554891</v>
      </c>
      <c r="Z222" s="19">
        <f t="shared" si="170"/>
        <v>0.36768146557982351</v>
      </c>
    </row>
    <row r="223" spans="1:26" x14ac:dyDescent="0.25">
      <c r="A223" s="13" t="str">
        <f>'rockfish release'!A222</f>
        <v>SE</v>
      </c>
      <c r="B223" s="13">
        <f>'rockfish release'!B222</f>
        <v>2008</v>
      </c>
      <c r="C223" s="13" t="str">
        <f>'rockfish release'!C222</f>
        <v>NSEI</v>
      </c>
      <c r="D223">
        <f>'rockfish release'!D222</f>
        <v>2770</v>
      </c>
      <c r="E223">
        <f>'YE release'!E223</f>
        <v>734</v>
      </c>
      <c r="F223" s="13">
        <f>IF([3]species_comp_Region1_forR!$H144&gt;49,[3]species_comp_Region1_forR!$AM144,[3]species_comp_Region1_forR!$AO144)</f>
        <v>0.947265625</v>
      </c>
      <c r="G223" s="13">
        <f>IF([3]species_comp_Region1_forR!$H144&gt;49,[3]species_comp_Region1_forR!$AN144,[3]species_comp_Region1_forR!$AP144)</f>
        <v>9.7800000000000006E-5</v>
      </c>
      <c r="H223" s="18">
        <f t="shared" si="194"/>
        <v>695.29296875</v>
      </c>
      <c r="I223" s="8">
        <f t="shared" si="195"/>
        <v>52.690336800000004</v>
      </c>
      <c r="J223">
        <f t="shared" si="171"/>
        <v>7.2588109770126952</v>
      </c>
      <c r="K223" s="9">
        <f t="shared" si="172"/>
        <v>14.227269514944883</v>
      </c>
      <c r="M223" s="2">
        <f>'rockfish release'!O222</f>
        <v>3986.6880329417372</v>
      </c>
      <c r="N223">
        <f>'rockfish release'!P222</f>
        <v>3558402.8792199991</v>
      </c>
      <c r="O223" s="13">
        <f>IF([3]species_comp_Region1_forR!$D166&gt;49,[3]species_comp_Region1_forR!$AI166,[3]species_comp_Region1_forR!$AK166)</f>
        <v>0.57558139500000005</v>
      </c>
      <c r="P223" s="13">
        <f>IF([3]species_comp_Region1_forR!$D166&gt;49,[3]species_comp_Region1_forR!$AJ166,[3]species_comp_Region1_forR!$AL166)</f>
        <v>1.4285820000000001E-3</v>
      </c>
      <c r="Q223" s="18">
        <f t="shared" si="190"/>
        <v>2294.6634594304114</v>
      </c>
      <c r="R223" s="51">
        <f t="shared" si="191"/>
        <v>1196499.275004864</v>
      </c>
      <c r="S223">
        <f t="shared" si="173"/>
        <v>1093.846092923892</v>
      </c>
      <c r="T223" s="9">
        <f t="shared" si="174"/>
        <v>2143.9383421308285</v>
      </c>
      <c r="V223" s="18">
        <f t="shared" si="192"/>
        <v>2989.9564281804114</v>
      </c>
      <c r="W223" s="50">
        <f t="shared" si="193"/>
        <v>1196551.9653416639</v>
      </c>
      <c r="X223">
        <f t="shared" si="175"/>
        <v>1093.8701775538375</v>
      </c>
      <c r="Y223" s="9">
        <f t="shared" si="176"/>
        <v>2143.9855480055217</v>
      </c>
      <c r="Z223" s="19">
        <f t="shared" si="170"/>
        <v>0.36584820007545416</v>
      </c>
    </row>
    <row r="224" spans="1:26" x14ac:dyDescent="0.25">
      <c r="A224" s="13" t="str">
        <f>'rockfish release'!A223</f>
        <v>SE</v>
      </c>
      <c r="B224" s="13">
        <f>'rockfish release'!B223</f>
        <v>2009</v>
      </c>
      <c r="C224" s="13" t="str">
        <f>'rockfish release'!C223</f>
        <v>NSEI</v>
      </c>
      <c r="D224">
        <f>'rockfish release'!D223</f>
        <v>1738</v>
      </c>
      <c r="E224">
        <f>'YE release'!E224</f>
        <v>306</v>
      </c>
      <c r="F224" s="13">
        <f>IF([3]species_comp_Region1_forR!$H145&gt;49,[3]species_comp_Region1_forR!$AM145,[3]species_comp_Region1_forR!$AO145)</f>
        <v>0.87542087499999999</v>
      </c>
      <c r="G224" s="13">
        <f>IF([3]species_comp_Region1_forR!$H145&gt;49,[3]species_comp_Region1_forR!$AN145,[3]species_comp_Region1_forR!$AP145)</f>
        <v>3.6844299999999998E-4</v>
      </c>
      <c r="H224" s="18">
        <f t="shared" si="194"/>
        <v>267.87878775000001</v>
      </c>
      <c r="I224" s="8">
        <f t="shared" si="195"/>
        <v>34.499528747999996</v>
      </c>
      <c r="J224">
        <f t="shared" si="171"/>
        <v>5.8736299464641109</v>
      </c>
      <c r="K224" s="9">
        <f t="shared" si="172"/>
        <v>11.512314695069657</v>
      </c>
      <c r="M224" s="2">
        <f>'rockfish release'!O223</f>
        <v>2501.3948740984615</v>
      </c>
      <c r="N224">
        <f>'rockfish release'!P223</f>
        <v>1400861.2528116638</v>
      </c>
      <c r="O224" s="13">
        <f>IF([3]species_comp_Region1_forR!$D167&gt;49,[3]species_comp_Region1_forR!$AI167,[3]species_comp_Region1_forR!$AK167)</f>
        <v>0.56108597299999996</v>
      </c>
      <c r="P224" s="13">
        <f>IF([3]species_comp_Region1_forR!$D167&gt;49,[3]species_comp_Region1_forR!$AJ167,[3]species_comp_Region1_forR!$AL167)</f>
        <v>1.119402E-3</v>
      </c>
      <c r="Q224" s="18">
        <f t="shared" si="190"/>
        <v>1403.4975767907476</v>
      </c>
      <c r="R224" s="51">
        <f t="shared" si="191"/>
        <v>446451.53908086935</v>
      </c>
      <c r="S224">
        <f t="shared" si="173"/>
        <v>668.17029197717955</v>
      </c>
      <c r="T224" s="9">
        <f t="shared" si="174"/>
        <v>1309.6137722752719</v>
      </c>
      <c r="V224" s="18">
        <f t="shared" si="192"/>
        <v>1671.3763645407475</v>
      </c>
      <c r="W224" s="50">
        <f t="shared" si="193"/>
        <v>446486.03860961733</v>
      </c>
      <c r="X224">
        <f t="shared" si="175"/>
        <v>668.19610789768694</v>
      </c>
      <c r="Y224" s="9">
        <f t="shared" si="176"/>
        <v>1309.6643714794664</v>
      </c>
      <c r="Z224" s="19">
        <f t="shared" si="170"/>
        <v>0.39978793650183664</v>
      </c>
    </row>
    <row r="225" spans="1:26" x14ac:dyDescent="0.25">
      <c r="A225" s="13" t="str">
        <f>'rockfish release'!A224</f>
        <v>SE</v>
      </c>
      <c r="B225" s="13">
        <f>'rockfish release'!B224</f>
        <v>2010</v>
      </c>
      <c r="C225" s="13" t="str">
        <f>'rockfish release'!C224</f>
        <v>NSEI</v>
      </c>
      <c r="D225">
        <f>'rockfish release'!D224</f>
        <v>1607</v>
      </c>
      <c r="E225">
        <f>'YE release'!E225</f>
        <v>533</v>
      </c>
      <c r="F225" s="13">
        <f>IF([3]species_comp_Region1_forR!$H146&gt;49,[3]species_comp_Region1_forR!$AM146,[3]species_comp_Region1_forR!$AO146)</f>
        <v>0.91214470299999995</v>
      </c>
      <c r="G225" s="13">
        <f>IF([3]species_comp_Region1_forR!$H146&gt;49,[3]species_comp_Region1_forR!$AN146,[3]species_comp_Region1_forR!$AP146)</f>
        <v>2.07608E-4</v>
      </c>
      <c r="H225" s="18">
        <f t="shared" si="194"/>
        <v>486.17312669899997</v>
      </c>
      <c r="I225" s="8">
        <f t="shared" si="195"/>
        <v>58.979149112000002</v>
      </c>
      <c r="J225">
        <f t="shared" si="171"/>
        <v>7.6797883507294653</v>
      </c>
      <c r="K225" s="9">
        <f t="shared" si="172"/>
        <v>15.052385167429751</v>
      </c>
      <c r="M225" s="2">
        <f>'rockfish release'!O224</f>
        <v>2312.854754129015</v>
      </c>
      <c r="N225">
        <f>'rockfish release'!P224</f>
        <v>1197642.867369418</v>
      </c>
      <c r="O225" s="13">
        <f>IF([3]species_comp_Region1_forR!$D168&gt;49,[3]species_comp_Region1_forR!$AI168,[3]species_comp_Region1_forR!$AK168)</f>
        <v>0.540342298</v>
      </c>
      <c r="P225" s="13">
        <f>IF([3]species_comp_Region1_forR!$D168&gt;49,[3]species_comp_Region1_forR!$AJ168,[3]species_comp_Region1_forR!$AL168)</f>
        <v>6.0875600000000001E-4</v>
      </c>
      <c r="Q225" s="18">
        <f t="shared" si="190"/>
        <v>1249.733252786297</v>
      </c>
      <c r="R225" s="51">
        <f t="shared" si="191"/>
        <v>352202.8917014965</v>
      </c>
      <c r="S225">
        <f t="shared" si="173"/>
        <v>593.46684128222068</v>
      </c>
      <c r="T225" s="9">
        <f t="shared" si="174"/>
        <v>1163.1950089131526</v>
      </c>
      <c r="V225" s="18">
        <f t="shared" si="192"/>
        <v>1735.9063794852971</v>
      </c>
      <c r="W225" s="50">
        <f t="shared" si="193"/>
        <v>352261.87085060851</v>
      </c>
      <c r="X225">
        <f t="shared" si="175"/>
        <v>593.516529551291</v>
      </c>
      <c r="Y225" s="9">
        <f t="shared" si="176"/>
        <v>1163.2923979205304</v>
      </c>
      <c r="Z225" s="19">
        <f t="shared" si="170"/>
        <v>0.34190584041016714</v>
      </c>
    </row>
    <row r="226" spans="1:26" x14ac:dyDescent="0.25">
      <c r="A226" s="13" t="str">
        <f>'rockfish release'!A225</f>
        <v>SE</v>
      </c>
      <c r="B226" s="13">
        <f>'rockfish release'!B225</f>
        <v>2011</v>
      </c>
      <c r="C226" s="13" t="str">
        <f>'rockfish release'!C225</f>
        <v>NSEI</v>
      </c>
      <c r="D226">
        <f>'rockfish release'!D225</f>
        <v>1442</v>
      </c>
      <c r="E226">
        <f>'YE release'!E226</f>
        <v>429</v>
      </c>
      <c r="F226" s="13">
        <f>IF([3]species_comp_Region1_forR!$H147&gt;49,[3]species_comp_Region1_forR!$AM147,[3]species_comp_Region1_forR!$AO147)</f>
        <v>0.86666666699999995</v>
      </c>
      <c r="G226" s="13">
        <f>IF([3]species_comp_Region1_forR!$H147&gt;49,[3]species_comp_Region1_forR!$AN147,[3]species_comp_Region1_forR!$AP147)</f>
        <v>4.5494300000000002E-4</v>
      </c>
      <c r="H226" s="18">
        <f t="shared" si="194"/>
        <v>371.80000014299998</v>
      </c>
      <c r="I226" s="8">
        <f t="shared" si="195"/>
        <v>83.728164663000001</v>
      </c>
      <c r="J226">
        <f t="shared" si="171"/>
        <v>9.1503095391904647</v>
      </c>
      <c r="K226" s="9">
        <f t="shared" si="172"/>
        <v>17.934606696813312</v>
      </c>
      <c r="M226" s="2">
        <f>'rockfish release'!O225</f>
        <v>1731.915900131406</v>
      </c>
      <c r="N226">
        <f>'rockfish release'!P225</f>
        <v>874226.18574345601</v>
      </c>
      <c r="O226" s="13">
        <f>IF([3]species_comp_Region1_forR!$D169&gt;49,[3]species_comp_Region1_forR!$AI169,[3]species_comp_Region1_forR!$AK169)</f>
        <v>0.42528735600000001</v>
      </c>
      <c r="P226" s="13">
        <f>IF([3]species_comp_Region1_forR!$D169&gt;49,[3]species_comp_Region1_forR!$AJ169,[3]species_comp_Region1_forR!$AL169)</f>
        <v>7.0437500000000003E-4</v>
      </c>
      <c r="Q226" s="18">
        <f t="shared" si="190"/>
        <v>736.56193398124572</v>
      </c>
      <c r="R226" s="51">
        <f t="shared" si="191"/>
        <v>159617.72177216201</v>
      </c>
      <c r="S226">
        <f t="shared" si="173"/>
        <v>399.52186645058867</v>
      </c>
      <c r="T226" s="9">
        <f t="shared" si="174"/>
        <v>783.06285824315376</v>
      </c>
      <c r="V226" s="18">
        <f t="shared" si="192"/>
        <v>1108.3619341242456</v>
      </c>
      <c r="W226" s="50">
        <f t="shared" si="193"/>
        <v>159701.44993682503</v>
      </c>
      <c r="X226">
        <f t="shared" si="175"/>
        <v>399.62663817221323</v>
      </c>
      <c r="Y226" s="9">
        <f t="shared" si="176"/>
        <v>783.26821081753792</v>
      </c>
      <c r="Z226" s="19">
        <f t="shared" si="170"/>
        <v>0.36055608359373315</v>
      </c>
    </row>
    <row r="227" spans="1:26" x14ac:dyDescent="0.25">
      <c r="A227" s="13" t="str">
        <f>'rockfish release'!A226</f>
        <v>SE</v>
      </c>
      <c r="B227" s="13">
        <f>'rockfish release'!B226</f>
        <v>2012</v>
      </c>
      <c r="C227" s="13" t="str">
        <f>'rockfish release'!C226</f>
        <v>NSEI</v>
      </c>
      <c r="D227">
        <f>'rockfish release'!D226</f>
        <v>1202</v>
      </c>
      <c r="E227">
        <f>'YE release'!E227</f>
        <v>549</v>
      </c>
      <c r="F227" s="13">
        <f>IF([3]species_comp_Region1_forR!$H148&gt;49,[3]species_comp_Region1_forR!$AM148,[3]species_comp_Region1_forR!$AO148)</f>
        <v>0.87692307700000005</v>
      </c>
      <c r="G227" s="13">
        <f>IF([3]species_comp_Region1_forR!$H148&gt;49,[3]species_comp_Region1_forR!$AN148,[3]species_comp_Region1_forR!$AP148)</f>
        <v>3.3311400000000002E-4</v>
      </c>
      <c r="H227" s="18">
        <f t="shared" si="194"/>
        <v>481.43076927300001</v>
      </c>
      <c r="I227" s="8">
        <f t="shared" si="195"/>
        <v>100.40089271400001</v>
      </c>
      <c r="J227">
        <f t="shared" si="171"/>
        <v>10.020024586496781</v>
      </c>
      <c r="K227" s="9">
        <f t="shared" si="172"/>
        <v>19.639248189533692</v>
      </c>
      <c r="M227" s="2">
        <f>'rockfish release'!O226</f>
        <v>2392.910119047619</v>
      </c>
      <c r="N227">
        <f>'rockfish release'!P226</f>
        <v>3409167.6191169489</v>
      </c>
      <c r="O227" s="13">
        <f>IF([3]species_comp_Region1_forR!$D170&gt;49,[3]species_comp_Region1_forR!$AI170,[3]species_comp_Region1_forR!$AK170)</f>
        <v>0.34435797699999998</v>
      </c>
      <c r="P227" s="13">
        <f>IF([3]species_comp_Region1_forR!$D170&gt;49,[3]species_comp_Region1_forR!$AJ170,[3]species_comp_Region1_forR!$AL170)</f>
        <v>4.4010799999999998E-4</v>
      </c>
      <c r="Q227" s="18">
        <f t="shared" si="190"/>
        <v>824.01768773806725</v>
      </c>
      <c r="R227" s="51">
        <f t="shared" si="191"/>
        <v>405286.99868300214</v>
      </c>
      <c r="S227">
        <f t="shared" si="173"/>
        <v>636.62155059580107</v>
      </c>
      <c r="T227" s="9">
        <f t="shared" si="174"/>
        <v>1247.7782391677702</v>
      </c>
      <c r="V227" s="18">
        <f t="shared" si="192"/>
        <v>1305.4484570110671</v>
      </c>
      <c r="W227" s="50">
        <f t="shared" si="193"/>
        <v>405387.39957571612</v>
      </c>
      <c r="X227">
        <f t="shared" si="175"/>
        <v>636.70040016927589</v>
      </c>
      <c r="Y227" s="9">
        <f t="shared" si="176"/>
        <v>1247.9327843317808</v>
      </c>
      <c r="Z227" s="19">
        <f t="shared" si="170"/>
        <v>0.48772542243992878</v>
      </c>
    </row>
    <row r="228" spans="1:26" x14ac:dyDescent="0.25">
      <c r="A228" s="13" t="str">
        <f>'rockfish release'!A227</f>
        <v>SE</v>
      </c>
      <c r="B228" s="13">
        <f>'rockfish release'!B227</f>
        <v>2013</v>
      </c>
      <c r="C228" s="13" t="str">
        <f>'rockfish release'!C227</f>
        <v>NSEI</v>
      </c>
      <c r="D228">
        <f>'rockfish release'!D227</f>
        <v>940</v>
      </c>
      <c r="E228">
        <f>'YE release'!E228</f>
        <v>281</v>
      </c>
      <c r="F228" s="13">
        <f>IF([3]species_comp_Region1_forR!$H149&gt;49,[3]species_comp_Region1_forR!$AM149,[3]species_comp_Region1_forR!$AO149)</f>
        <v>0.70031545699999997</v>
      </c>
      <c r="G228" s="13">
        <f>IF([3]species_comp_Region1_forR!$H149&gt;49,[3]species_comp_Region1_forR!$AN149,[3]species_comp_Region1_forR!$AP149)</f>
        <v>6.6415699999999996E-4</v>
      </c>
      <c r="H228" s="18">
        <f t="shared" si="194"/>
        <v>196.788643417</v>
      </c>
      <c r="I228" s="8">
        <f t="shared" si="195"/>
        <v>52.442500877000001</v>
      </c>
      <c r="J228">
        <f t="shared" si="171"/>
        <v>7.2417194696425513</v>
      </c>
      <c r="K228" s="9">
        <f t="shared" si="172"/>
        <v>14.193770160499401</v>
      </c>
      <c r="M228" s="2">
        <f>'rockfish release'!O227</f>
        <v>1650.4613250086713</v>
      </c>
      <c r="N228">
        <f>'rockfish release'!P227</f>
        <v>967135.27460771427</v>
      </c>
      <c r="O228" s="13">
        <f>IF([3]species_comp_Region1_forR!$D171&gt;49,[3]species_comp_Region1_forR!$AI171,[3]species_comp_Region1_forR!$AK171)</f>
        <v>0.26653102699999998</v>
      </c>
      <c r="P228" s="13">
        <f>IF([3]species_comp_Region1_forR!$D171&gt;49,[3]species_comp_Region1_forR!$AJ171,[3]species_comp_Region1_forR!$AL171)</f>
        <v>1.9907599999999999E-4</v>
      </c>
      <c r="Q228" s="18">
        <f t="shared" si="190"/>
        <v>439.89915197834193</v>
      </c>
      <c r="R228" s="51">
        <f t="shared" si="191"/>
        <v>69053.872180503706</v>
      </c>
      <c r="S228">
        <f t="shared" si="173"/>
        <v>262.78103466670439</v>
      </c>
      <c r="T228" s="9">
        <f t="shared" si="174"/>
        <v>515.05082794674058</v>
      </c>
      <c r="V228" s="18">
        <f t="shared" si="192"/>
        <v>636.68779539534194</v>
      </c>
      <c r="W228" s="50">
        <f t="shared" si="193"/>
        <v>69106.314681380711</v>
      </c>
      <c r="X228">
        <f t="shared" si="175"/>
        <v>262.88079937755191</v>
      </c>
      <c r="Y228" s="9">
        <f t="shared" si="176"/>
        <v>515.24636678000172</v>
      </c>
      <c r="Z228" s="19">
        <f t="shared" si="170"/>
        <v>0.41288807682314682</v>
      </c>
    </row>
    <row r="229" spans="1:26" x14ac:dyDescent="0.25">
      <c r="A229" s="13" t="str">
        <f>'rockfish release'!A228</f>
        <v>SE</v>
      </c>
      <c r="B229" s="13">
        <f>'rockfish release'!B228</f>
        <v>2014</v>
      </c>
      <c r="C229" s="13" t="str">
        <f>'rockfish release'!C228</f>
        <v>NSEI</v>
      </c>
      <c r="D229">
        <f>'rockfish release'!D228</f>
        <v>1454</v>
      </c>
      <c r="E229">
        <f>'YE release'!E229</f>
        <v>428</v>
      </c>
      <c r="F229" s="13">
        <f>IF([3]species_comp_Region1_forR!$H150&gt;49,[3]species_comp_Region1_forR!$AM150,[3]species_comp_Region1_forR!$AO150)</f>
        <v>0.76947040499999997</v>
      </c>
      <c r="G229" s="13">
        <f>IF([3]species_comp_Region1_forR!$H150&gt;49,[3]species_comp_Region1_forR!$AN150,[3]species_comp_Region1_forR!$AP150)</f>
        <v>5.5433000000000001E-4</v>
      </c>
      <c r="H229" s="18">
        <f t="shared" si="194"/>
        <v>329.33333333999997</v>
      </c>
      <c r="I229" s="8">
        <f t="shared" si="195"/>
        <v>101.54438672000001</v>
      </c>
      <c r="J229">
        <f t="shared" si="171"/>
        <v>10.07692347495008</v>
      </c>
      <c r="K229" s="9">
        <f t="shared" si="172"/>
        <v>19.750770010902155</v>
      </c>
      <c r="M229" s="2">
        <f>'rockfish release'!O228</f>
        <v>1367.7182048605932</v>
      </c>
      <c r="N229">
        <f>'rockfish release'!P228</f>
        <v>1884001.5970322466</v>
      </c>
      <c r="O229" s="13">
        <f>IF([3]species_comp_Region1_forR!$D172&gt;49,[3]species_comp_Region1_forR!$AI172,[3]species_comp_Region1_forR!$AK172)</f>
        <v>0.34105075699999998</v>
      </c>
      <c r="P229" s="13">
        <f>IF([3]species_comp_Region1_forR!$D172&gt;49,[3]species_comp_Region1_forR!$AJ172,[3]species_comp_Region1_forR!$AL172)</f>
        <v>2.00299E-4</v>
      </c>
      <c r="Q229" s="18">
        <f t="shared" si="190"/>
        <v>466.46132913038639</v>
      </c>
      <c r="R229" s="51">
        <f t="shared" si="191"/>
        <v>219136.13798067922</v>
      </c>
      <c r="S229">
        <f t="shared" si="173"/>
        <v>468.1197902040451</v>
      </c>
      <c r="T229" s="9">
        <f t="shared" si="174"/>
        <v>917.5147887999284</v>
      </c>
      <c r="V229" s="18">
        <f t="shared" si="192"/>
        <v>795.79466247038636</v>
      </c>
      <c r="W229" s="50">
        <f t="shared" si="193"/>
        <v>219237.68236739922</v>
      </c>
      <c r="X229">
        <f t="shared" si="175"/>
        <v>468.22823747334934</v>
      </c>
      <c r="Y229" s="9">
        <f t="shared" si="176"/>
        <v>917.72734544776472</v>
      </c>
      <c r="Z229" s="19">
        <f t="shared" si="170"/>
        <v>0.58837820804154162</v>
      </c>
    </row>
    <row r="230" spans="1:26" x14ac:dyDescent="0.25">
      <c r="A230" s="13" t="str">
        <f>'rockfish release'!A229</f>
        <v>SE</v>
      </c>
      <c r="B230" s="13">
        <f>'rockfish release'!B229</f>
        <v>2015</v>
      </c>
      <c r="C230" s="13" t="str">
        <f>'rockfish release'!C229</f>
        <v>NSEI</v>
      </c>
      <c r="D230">
        <f>'rockfish release'!D229</f>
        <v>1252</v>
      </c>
      <c r="E230">
        <f>'YE release'!E230</f>
        <v>404</v>
      </c>
      <c r="F230" s="13">
        <f>IF([3]species_comp_Region1_forR!$H151&gt;49,[3]species_comp_Region1_forR!$AM151,[3]species_comp_Region1_forR!$AO151)</f>
        <v>0.87191011200000001</v>
      </c>
      <c r="G230" s="13">
        <f>IF([3]species_comp_Region1_forR!$H151&gt;49,[3]species_comp_Region1_forR!$AN151,[3]species_comp_Region1_forR!$AP151)</f>
        <v>2.5153799999999999E-4</v>
      </c>
      <c r="H230" s="18">
        <f t="shared" si="194"/>
        <v>352.251685248</v>
      </c>
      <c r="I230" s="8">
        <f t="shared" si="195"/>
        <v>41.055026208000001</v>
      </c>
      <c r="J230">
        <f t="shared" si="171"/>
        <v>6.4074196216573798</v>
      </c>
      <c r="K230" s="9">
        <f t="shared" si="172"/>
        <v>12.558542458448464</v>
      </c>
      <c r="M230" s="2">
        <f>'rockfish release'!O229</f>
        <v>1286.3276064956458</v>
      </c>
      <c r="N230">
        <f>'rockfish release'!P229</f>
        <v>807027.48868769652</v>
      </c>
      <c r="O230" s="13">
        <f>IF([3]species_comp_Region1_forR!$D173&gt;49,[3]species_comp_Region1_forR!$AI173,[3]species_comp_Region1_forR!$AK173)</f>
        <v>0.3125</v>
      </c>
      <c r="P230" s="13">
        <f>IF([3]species_comp_Region1_forR!$D173&gt;49,[3]species_comp_Region1_forR!$AJ173,[3]species_comp_Region1_forR!$AL173)</f>
        <v>1.7682599999999999E-4</v>
      </c>
      <c r="Q230" s="18">
        <f t="shared" si="190"/>
        <v>401.97737702988934</v>
      </c>
      <c r="R230" s="51">
        <f t="shared" si="191"/>
        <v>78961.157894195625</v>
      </c>
      <c r="S230">
        <f t="shared" si="173"/>
        <v>281.00028095038556</v>
      </c>
      <c r="T230" s="9">
        <f t="shared" si="174"/>
        <v>550.76055066275569</v>
      </c>
      <c r="V230" s="18">
        <f t="shared" si="192"/>
        <v>754.2290622778894</v>
      </c>
      <c r="W230" s="50">
        <f t="shared" si="193"/>
        <v>79002.212920403632</v>
      </c>
      <c r="X230">
        <f t="shared" si="175"/>
        <v>281.0733230322715</v>
      </c>
      <c r="Y230" s="9">
        <f t="shared" si="176"/>
        <v>550.90371314325216</v>
      </c>
      <c r="Z230" s="19">
        <f t="shared" si="170"/>
        <v>0.37266307689521566</v>
      </c>
    </row>
    <row r="231" spans="1:26" x14ac:dyDescent="0.25">
      <c r="A231" s="13" t="str">
        <f>'rockfish release'!A230</f>
        <v>SE</v>
      </c>
      <c r="B231" s="13">
        <f>'rockfish release'!B230</f>
        <v>2016</v>
      </c>
      <c r="C231" s="13" t="str">
        <f>'rockfish release'!C230</f>
        <v>NSEI</v>
      </c>
      <c r="D231">
        <f>'rockfish release'!D230</f>
        <v>1537</v>
      </c>
      <c r="E231">
        <f>'YE release'!E231</f>
        <v>554</v>
      </c>
      <c r="F231" s="13">
        <f>IF([3]species_comp_Region1_forR!$H152&gt;49,[3]species_comp_Region1_forR!$AM152,[3]species_comp_Region1_forR!$AO152)</f>
        <v>0.67078189300000002</v>
      </c>
      <c r="G231" s="13">
        <f>IF([3]species_comp_Region1_forR!$H152&gt;49,[3]species_comp_Region1_forR!$AN152,[3]species_comp_Region1_forR!$AP152)</f>
        <v>4.55327E-4</v>
      </c>
      <c r="H231" s="18">
        <f t="shared" si="194"/>
        <v>371.61316872200001</v>
      </c>
      <c r="I231" s="8">
        <f t="shared" si="195"/>
        <v>139.747141532</v>
      </c>
      <c r="J231">
        <f t="shared" si="171"/>
        <v>11.8214695166041</v>
      </c>
      <c r="K231" s="9">
        <f t="shared" si="172"/>
        <v>23.170080252544036</v>
      </c>
      <c r="M231" s="2">
        <f>'rockfish release'!O230</f>
        <v>1900.1187857457103</v>
      </c>
      <c r="N231">
        <f>'rockfish release'!P230</f>
        <v>2125067.1913722819</v>
      </c>
      <c r="O231" s="13">
        <f>IF([3]species_comp_Region1_forR!$D174&gt;49,[3]species_comp_Region1_forR!$AI174,[3]species_comp_Region1_forR!$AK174)</f>
        <v>0.30892448500000003</v>
      </c>
      <c r="P231" s="13">
        <f>IF([3]species_comp_Region1_forR!$D174&gt;49,[3]species_comp_Region1_forR!$AJ174,[3]species_comp_Region1_forR!$AL174)</f>
        <v>1.6296999999999999E-4</v>
      </c>
      <c r="Q231" s="18">
        <f t="shared" si="190"/>
        <v>586.99321732531894</v>
      </c>
      <c r="R231" s="51">
        <f t="shared" si="191"/>
        <v>203046.45247266069</v>
      </c>
      <c r="S231">
        <f t="shared" si="173"/>
        <v>450.60676034948773</v>
      </c>
      <c r="T231" s="9">
        <f t="shared" si="174"/>
        <v>883.18925028499598</v>
      </c>
      <c r="V231" s="18">
        <f t="shared" si="192"/>
        <v>958.60638604731889</v>
      </c>
      <c r="W231" s="50">
        <f t="shared" si="193"/>
        <v>203186.19961419268</v>
      </c>
      <c r="X231">
        <f t="shared" si="175"/>
        <v>450.76179919575338</v>
      </c>
      <c r="Y231" s="9">
        <f t="shared" si="176"/>
        <v>883.49312642367659</v>
      </c>
      <c r="Z231" s="19">
        <f t="shared" si="170"/>
        <v>0.47022615930445388</v>
      </c>
    </row>
    <row r="232" spans="1:26" x14ac:dyDescent="0.25">
      <c r="A232" s="13" t="str">
        <f>'rockfish release'!A231</f>
        <v>SE</v>
      </c>
      <c r="B232" s="13">
        <f>'rockfish release'!B231</f>
        <v>2017</v>
      </c>
      <c r="C232" s="13" t="str">
        <f>'rockfish release'!C231</f>
        <v>NSEI</v>
      </c>
      <c r="D232">
        <f>'rockfish release'!D231</f>
        <v>1943</v>
      </c>
      <c r="E232">
        <f>'YE release'!E232</f>
        <v>752</v>
      </c>
      <c r="F232" s="13">
        <f>IF([3]species_comp_Region1_forR!$H153&gt;49,[3]species_comp_Region1_forR!$AM153,[3]species_comp_Region1_forR!$AO153)</f>
        <v>0.725978648</v>
      </c>
      <c r="G232" s="13">
        <f>IF([3]species_comp_Region1_forR!$H153&gt;49,[3]species_comp_Region1_forR!$AN153,[3]species_comp_Region1_forR!$AP153)</f>
        <v>7.1047700000000005E-4</v>
      </c>
      <c r="H232" s="18">
        <f t="shared" si="194"/>
        <v>545.935943296</v>
      </c>
      <c r="I232" s="8">
        <f t="shared" si="195"/>
        <v>401.77758540800005</v>
      </c>
      <c r="J232">
        <f t="shared" si="171"/>
        <v>20.044390372570579</v>
      </c>
      <c r="K232" s="9">
        <f t="shared" si="172"/>
        <v>39.287005130238335</v>
      </c>
      <c r="M232" s="2">
        <f>'rockfish release'!O231</f>
        <v>3475.217154627042</v>
      </c>
      <c r="N232">
        <f>'rockfish release'!P231</f>
        <v>5155138.9606057033</v>
      </c>
      <c r="O232" s="13">
        <f>IF([3]species_comp_Region1_forR!$D175&gt;49,[3]species_comp_Region1_forR!$AI175,[3]species_comp_Region1_forR!$AK175)</f>
        <v>0.23880597000000001</v>
      </c>
      <c r="P232" s="13">
        <f>IF([3]species_comp_Region1_forR!$D175&gt;49,[3]species_comp_Region1_forR!$AJ175,[3]species_comp_Region1_forR!$AL175)</f>
        <v>1.59734E-4</v>
      </c>
      <c r="Q232" s="18">
        <f t="shared" si="190"/>
        <v>829.90260357135071</v>
      </c>
      <c r="R232" s="51">
        <f t="shared" si="191"/>
        <v>295094.44437583175</v>
      </c>
      <c r="S232">
        <f t="shared" si="173"/>
        <v>543.22596069760118</v>
      </c>
      <c r="T232" s="9">
        <f t="shared" si="174"/>
        <v>1064.7228829672983</v>
      </c>
      <c r="V232" s="18">
        <f t="shared" si="192"/>
        <v>1375.8385468673507</v>
      </c>
      <c r="W232" s="50">
        <f t="shared" si="193"/>
        <v>295496.22196123976</v>
      </c>
      <c r="X232">
        <f t="shared" si="175"/>
        <v>543.59564196306781</v>
      </c>
      <c r="Y232" s="9">
        <f t="shared" si="176"/>
        <v>1065.447458247613</v>
      </c>
      <c r="Z232" s="19">
        <f t="shared" si="170"/>
        <v>0.39510133162120054</v>
      </c>
    </row>
    <row r="233" spans="1:26" x14ac:dyDescent="0.25">
      <c r="A233" s="13" t="str">
        <f>'rockfish release'!A232</f>
        <v>SE</v>
      </c>
      <c r="B233" s="13">
        <f>'rockfish release'!B232</f>
        <v>2018</v>
      </c>
      <c r="C233" s="13" t="str">
        <f>'rockfish release'!C232</f>
        <v>NSEI</v>
      </c>
      <c r="D233">
        <f>'rockfish release'!D232</f>
        <v>3774</v>
      </c>
      <c r="E233">
        <f>'YE release'!E233</f>
        <v>2103</v>
      </c>
      <c r="F233" s="13">
        <f>IF([3]species_comp_Region1_forR!$H154&gt;49,[3]species_comp_Region1_forR!$AM154,[3]species_comp_Region1_forR!$AO154)</f>
        <v>0.82954545499999999</v>
      </c>
      <c r="G233" s="13">
        <f>IF([3]species_comp_Region1_forR!$H154&gt;49,[3]species_comp_Region1_forR!$AN154,[3]species_comp_Region1_forR!$AP154)</f>
        <v>2.6831100000000003E-4</v>
      </c>
      <c r="H233" s="18">
        <f t="shared" si="194"/>
        <v>1744.5340918649999</v>
      </c>
      <c r="I233" s="8">
        <f t="shared" si="195"/>
        <v>1186.6346433990002</v>
      </c>
      <c r="J233">
        <f t="shared" si="171"/>
        <v>34.447563678713188</v>
      </c>
      <c r="K233" s="9">
        <f t="shared" si="172"/>
        <v>67.517224810277852</v>
      </c>
      <c r="M233" s="2">
        <f>'rockfish release'!O232</f>
        <v>8251.0551415797327</v>
      </c>
      <c r="N233">
        <f>'rockfish release'!P232</f>
        <v>44703940.975887701</v>
      </c>
      <c r="O233" s="13">
        <f>IF([3]species_comp_Region1_forR!$D176&gt;49,[3]species_comp_Region1_forR!$AI176,[3]species_comp_Region1_forR!$AK176)</f>
        <v>0.32617342900000001</v>
      </c>
      <c r="P233" s="13">
        <f>IF([3]species_comp_Region1_forR!$D176&gt;49,[3]species_comp_Region1_forR!$AJ176,[3]species_comp_Region1_forR!$AL176)</f>
        <v>1.74988E-4</v>
      </c>
      <c r="Q233" s="18">
        <f t="shared" si="190"/>
        <v>2691.274948397142</v>
      </c>
      <c r="R233" s="51">
        <f t="shared" si="191"/>
        <v>4760102.8197514657</v>
      </c>
      <c r="S233">
        <f t="shared" si="173"/>
        <v>2181.7659864778043</v>
      </c>
      <c r="T233" s="9">
        <f t="shared" si="174"/>
        <v>4276.2613334964963</v>
      </c>
      <c r="V233" s="18">
        <f t="shared" si="192"/>
        <v>4435.8090402621419</v>
      </c>
      <c r="W233" s="50">
        <f t="shared" si="193"/>
        <v>4761289.4543948648</v>
      </c>
      <c r="X233">
        <f t="shared" si="175"/>
        <v>2182.0379131433224</v>
      </c>
      <c r="Y233" s="9">
        <f t="shared" si="176"/>
        <v>4276.7943097609113</v>
      </c>
      <c r="Z233" s="19">
        <f t="shared" si="170"/>
        <v>0.49191430319425361</v>
      </c>
    </row>
    <row r="234" spans="1:26" x14ac:dyDescent="0.25">
      <c r="A234" s="13" t="str">
        <f>'rockfish release'!A233</f>
        <v>SE</v>
      </c>
      <c r="B234" s="13">
        <f>'rockfish release'!B233</f>
        <v>2019</v>
      </c>
      <c r="C234" s="13" t="str">
        <f>'rockfish release'!C233</f>
        <v>NSEI</v>
      </c>
      <c r="D234">
        <f>'rockfish release'!D233</f>
        <v>5817</v>
      </c>
      <c r="E234">
        <f>'YE release'!E234</f>
        <v>2821</v>
      </c>
      <c r="F234">
        <v>0.52329192546583847</v>
      </c>
      <c r="G234">
        <v>3.8795876548692665E-4</v>
      </c>
      <c r="H234" s="18">
        <f t="shared" ref="H234" si="196">E234*F234</f>
        <v>1476.2065217391303</v>
      </c>
      <c r="I234" s="8">
        <f t="shared" ref="I234" si="197">(E234^2)*G234</f>
        <v>3087.3917620543475</v>
      </c>
      <c r="K234" s="9"/>
      <c r="M234" s="2">
        <f>'rockfish release'!O233</f>
        <v>13496.763593776141</v>
      </c>
      <c r="N234">
        <f>'rockfish release'!P233</f>
        <v>92145960.902456507</v>
      </c>
      <c r="O234">
        <v>0.24787685774946921</v>
      </c>
      <c r="P234">
        <v>9.9008986267508551E-5</v>
      </c>
      <c r="Q234" s="18">
        <f t="shared" ref="Q234" si="198">M234*O234</f>
        <v>3345.5353494126634</v>
      </c>
      <c r="R234" s="51">
        <f t="shared" ref="R234" si="199">(M234^2)*P234+(O234^2)*N234-(P234*N234)</f>
        <v>5670630.8932975251</v>
      </c>
      <c r="S234">
        <f t="shared" ref="S234" si="200">SQRT(R234)</f>
        <v>2381.3086514136562</v>
      </c>
      <c r="T234" s="9">
        <f t="shared" ref="T234" si="201">(1.96*S234)</f>
        <v>4667.3649567707662</v>
      </c>
      <c r="V234" s="18">
        <f t="shared" ref="V234" si="202">Q234+H234</f>
        <v>4821.7418711517939</v>
      </c>
      <c r="W234" s="50">
        <f t="shared" ref="W234" si="203">R234+I234</f>
        <v>5673718.2850595796</v>
      </c>
      <c r="X234">
        <f t="shared" ref="X234" si="204">SQRT(W234)</f>
        <v>2381.9568184708091</v>
      </c>
      <c r="Y234" s="9">
        <f t="shared" ref="Y234" si="205">(1.96*X234)</f>
        <v>4668.6353642027861</v>
      </c>
      <c r="Z234" s="19">
        <f t="shared" si="170"/>
        <v>0.49400338759773116</v>
      </c>
    </row>
    <row r="235" spans="1:26" x14ac:dyDescent="0.25">
      <c r="A235" s="13" t="str">
        <f>'rockfish release'!A234</f>
        <v>SE</v>
      </c>
      <c r="B235" s="13">
        <f>'rockfish release'!B234</f>
        <v>1999</v>
      </c>
      <c r="C235" s="13" t="str">
        <f>'rockfish release'!C234</f>
        <v>NSEO</v>
      </c>
      <c r="D235">
        <f>'rockfish release'!D234</f>
        <v>1134</v>
      </c>
      <c r="E235">
        <f>'YE release'!E235</f>
        <v>236</v>
      </c>
      <c r="F235" s="37">
        <v>0.915492906</v>
      </c>
      <c r="G235" s="37">
        <v>3.095375E-3</v>
      </c>
      <c r="H235" s="18">
        <f t="shared" ref="H235:H241" si="206">E235*F235</f>
        <v>216.056325816</v>
      </c>
      <c r="I235" s="8">
        <f t="shared" ref="I235:I241" si="207">(E235^2)*G235</f>
        <v>172.40000599999999</v>
      </c>
      <c r="J235">
        <f t="shared" si="171"/>
        <v>13.130118278218212</v>
      </c>
      <c r="K235" s="9">
        <f t="shared" si="172"/>
        <v>25.735031825307697</v>
      </c>
      <c r="M235" s="2">
        <f>'rockfish release'!O234</f>
        <v>722.83789538781252</v>
      </c>
      <c r="N235">
        <f>'rockfish release'!P234</f>
        <v>286195.98709423444</v>
      </c>
      <c r="O235" s="37">
        <v>0.32828362700000002</v>
      </c>
      <c r="P235" s="37">
        <v>2.2094531000000001E-2</v>
      </c>
      <c r="Q235" s="18">
        <f t="shared" ref="Q235:Q254" si="208">M235*O235</f>
        <v>237.29584603095768</v>
      </c>
      <c r="R235" s="51">
        <f t="shared" ref="R235:R254" si="209">(M235^2)*P235+(O235^2)*N235-(P235*N235)</f>
        <v>36064.289063300246</v>
      </c>
      <c r="S235">
        <f t="shared" si="173"/>
        <v>189.90600059845463</v>
      </c>
      <c r="T235" s="9">
        <f t="shared" si="174"/>
        <v>372.21576117297104</v>
      </c>
      <c r="V235" s="18">
        <f t="shared" ref="V235:V254" si="210">Q235+H235</f>
        <v>453.35217184695767</v>
      </c>
      <c r="W235" s="50">
        <f t="shared" ref="W235:W254" si="211">R235+I235</f>
        <v>36236.68906930025</v>
      </c>
      <c r="X235">
        <f t="shared" si="175"/>
        <v>190.35936822047989</v>
      </c>
      <c r="Y235" s="9">
        <f t="shared" si="176"/>
        <v>373.10436171214059</v>
      </c>
      <c r="Z235" s="19">
        <f t="shared" si="170"/>
        <v>0.41989292219546548</v>
      </c>
    </row>
    <row r="236" spans="1:26" x14ac:dyDescent="0.25">
      <c r="A236" s="13" t="str">
        <f>'rockfish release'!A235</f>
        <v>SE</v>
      </c>
      <c r="B236" s="13">
        <f>'rockfish release'!B235</f>
        <v>2000</v>
      </c>
      <c r="C236" s="13" t="str">
        <f>'rockfish release'!C235</f>
        <v>NSEO</v>
      </c>
      <c r="D236">
        <f>'rockfish release'!D235</f>
        <v>2094</v>
      </c>
      <c r="E236">
        <f>'YE release'!E236</f>
        <v>464</v>
      </c>
      <c r="F236" s="37">
        <v>0.915492906</v>
      </c>
      <c r="G236" s="37">
        <v>3.095375E-3</v>
      </c>
      <c r="H236" s="18">
        <f t="shared" si="206"/>
        <v>424.78870838400002</v>
      </c>
      <c r="I236" s="8">
        <f t="shared" si="207"/>
        <v>666.42185600000005</v>
      </c>
      <c r="J236">
        <f t="shared" si="171"/>
        <v>25.815147801242588</v>
      </c>
      <c r="K236" s="9">
        <f t="shared" si="172"/>
        <v>50.597689690435473</v>
      </c>
      <c r="M236" s="2">
        <f>'rockfish release'!O235</f>
        <v>1334.7641560335796</v>
      </c>
      <c r="N236">
        <f>'rockfish release'!P235</f>
        <v>975867.34481299098</v>
      </c>
      <c r="O236" s="37">
        <v>0.32828362700000002</v>
      </c>
      <c r="P236" s="37">
        <v>2.2094531000000001E-2</v>
      </c>
      <c r="Q236" s="18">
        <f t="shared" si="208"/>
        <v>438.18121833229748</v>
      </c>
      <c r="R236" s="51">
        <f t="shared" si="209"/>
        <v>122971.54257156949</v>
      </c>
      <c r="S236">
        <f t="shared" si="173"/>
        <v>350.67298523206699</v>
      </c>
      <c r="T236" s="9">
        <f t="shared" si="174"/>
        <v>687.31905105485134</v>
      </c>
      <c r="V236" s="18">
        <f t="shared" si="210"/>
        <v>862.96992671629755</v>
      </c>
      <c r="W236" s="50">
        <f t="shared" si="211"/>
        <v>123637.96442756949</v>
      </c>
      <c r="X236">
        <f t="shared" si="175"/>
        <v>351.62190550016857</v>
      </c>
      <c r="Y236" s="9">
        <f t="shared" si="176"/>
        <v>689.17893478033034</v>
      </c>
      <c r="Z236" s="19">
        <f t="shared" si="170"/>
        <v>0.40745557245329678</v>
      </c>
    </row>
    <row r="237" spans="1:26" x14ac:dyDescent="0.25">
      <c r="A237" s="13" t="str">
        <f>'rockfish release'!A236</f>
        <v>SE</v>
      </c>
      <c r="B237" s="13">
        <f>'rockfish release'!B236</f>
        <v>2001</v>
      </c>
      <c r="C237" s="13" t="str">
        <f>'rockfish release'!C236</f>
        <v>NSEO</v>
      </c>
      <c r="D237">
        <f>'rockfish release'!D236</f>
        <v>1662</v>
      </c>
      <c r="E237">
        <f>'YE release'!E237</f>
        <v>370</v>
      </c>
      <c r="F237" s="37">
        <v>0.915492906</v>
      </c>
      <c r="G237" s="37">
        <v>3.095375E-3</v>
      </c>
      <c r="H237" s="18">
        <f t="shared" si="206"/>
        <v>338.73237521999999</v>
      </c>
      <c r="I237" s="8">
        <f t="shared" si="207"/>
        <v>423.75683750000002</v>
      </c>
      <c r="J237">
        <f t="shared" si="171"/>
        <v>20.585354927714995</v>
      </c>
      <c r="K237" s="9">
        <f t="shared" si="172"/>
        <v>40.347295658321393</v>
      </c>
      <c r="M237" s="2">
        <f>'rockfish release'!O236</f>
        <v>1059.3973387429842</v>
      </c>
      <c r="N237">
        <f>'rockfish release'!P236</f>
        <v>614751.31977698032</v>
      </c>
      <c r="O237" s="37">
        <v>0.32828362700000002</v>
      </c>
      <c r="P237" s="37">
        <v>2.2094531000000001E-2</v>
      </c>
      <c r="Q237" s="18">
        <f t="shared" si="208"/>
        <v>347.78280079669452</v>
      </c>
      <c r="R237" s="51">
        <f t="shared" si="209"/>
        <v>77466.387714172713</v>
      </c>
      <c r="S237">
        <f t="shared" si="173"/>
        <v>278.32784214694135</v>
      </c>
      <c r="T237" s="9">
        <f t="shared" si="174"/>
        <v>545.52257060800503</v>
      </c>
      <c r="V237" s="18">
        <f t="shared" si="210"/>
        <v>686.51517601669457</v>
      </c>
      <c r="W237" s="50">
        <f t="shared" si="211"/>
        <v>77890.144551672711</v>
      </c>
      <c r="X237">
        <f t="shared" si="175"/>
        <v>279.08805877656732</v>
      </c>
      <c r="Y237" s="9">
        <f t="shared" si="176"/>
        <v>547.01259520207191</v>
      </c>
      <c r="Z237" s="19">
        <f t="shared" si="170"/>
        <v>0.4065286078537913</v>
      </c>
    </row>
    <row r="238" spans="1:26" x14ac:dyDescent="0.25">
      <c r="A238" s="13" t="str">
        <f>'rockfish release'!A237</f>
        <v>SE</v>
      </c>
      <c r="B238" s="13">
        <f>'rockfish release'!B237</f>
        <v>2002</v>
      </c>
      <c r="C238" s="13" t="str">
        <f>'rockfish release'!C237</f>
        <v>NSEO</v>
      </c>
      <c r="D238">
        <f>'rockfish release'!D237</f>
        <v>2182</v>
      </c>
      <c r="E238">
        <f>'YE release'!E238</f>
        <v>380</v>
      </c>
      <c r="F238" s="37">
        <v>0.915492906</v>
      </c>
      <c r="G238" s="37">
        <v>3.095375E-3</v>
      </c>
      <c r="H238" s="18">
        <f t="shared" si="206"/>
        <v>347.88730428000002</v>
      </c>
      <c r="I238" s="8">
        <f t="shared" si="207"/>
        <v>446.97215</v>
      </c>
      <c r="J238">
        <f t="shared" si="171"/>
        <v>21.141715871707291</v>
      </c>
      <c r="K238" s="9">
        <f t="shared" si="172"/>
        <v>41.437763108546292</v>
      </c>
      <c r="M238" s="2">
        <f>'rockfish release'!O237</f>
        <v>1390.8573965927749</v>
      </c>
      <c r="N238">
        <f>'rockfish release'!P237</f>
        <v>1059612.135141521</v>
      </c>
      <c r="O238" s="37">
        <v>0.32828362700000002</v>
      </c>
      <c r="P238" s="37">
        <v>2.2094531000000001E-2</v>
      </c>
      <c r="Q238" s="18">
        <f t="shared" si="208"/>
        <v>456.5957107932536</v>
      </c>
      <c r="R238" s="51">
        <f t="shared" si="209"/>
        <v>133524.43800737837</v>
      </c>
      <c r="S238">
        <f t="shared" si="173"/>
        <v>365.40995882348142</v>
      </c>
      <c r="T238" s="9">
        <f t="shared" si="174"/>
        <v>716.20351929402352</v>
      </c>
      <c r="V238" s="18">
        <f t="shared" si="210"/>
        <v>804.48301507325368</v>
      </c>
      <c r="W238" s="50">
        <f t="shared" si="211"/>
        <v>133971.41015737836</v>
      </c>
      <c r="X238">
        <f t="shared" si="175"/>
        <v>366.02105152214722</v>
      </c>
      <c r="Y238" s="9">
        <f t="shared" si="176"/>
        <v>717.40126098340852</v>
      </c>
      <c r="Z238" s="19">
        <f t="shared" si="170"/>
        <v>0.45497672997958633</v>
      </c>
    </row>
    <row r="239" spans="1:26" x14ac:dyDescent="0.25">
      <c r="A239" s="13" t="str">
        <f>'rockfish release'!A238</f>
        <v>SE</v>
      </c>
      <c r="B239" s="13">
        <f>'rockfish release'!B238</f>
        <v>2003</v>
      </c>
      <c r="C239" s="13" t="str">
        <f>'rockfish release'!C238</f>
        <v>NSEO</v>
      </c>
      <c r="D239">
        <f>'rockfish release'!D238</f>
        <v>2025</v>
      </c>
      <c r="E239">
        <f>'YE release'!E239</f>
        <v>402</v>
      </c>
      <c r="F239" s="37">
        <v>0.915492906</v>
      </c>
      <c r="G239" s="37">
        <v>3.095375E-3</v>
      </c>
      <c r="H239" s="18">
        <f t="shared" si="206"/>
        <v>368.02814821200002</v>
      </c>
      <c r="I239" s="8">
        <f t="shared" si="207"/>
        <v>500.22498150000001</v>
      </c>
      <c r="J239">
        <f t="shared" si="171"/>
        <v>22.365709948490345</v>
      </c>
      <c r="K239" s="9">
        <f t="shared" si="172"/>
        <v>43.836791499041077</v>
      </c>
      <c r="M239" s="2">
        <f>'rockfish release'!O238</f>
        <v>1290.781956049665</v>
      </c>
      <c r="N239">
        <f>'rockfish release'!P238</f>
        <v>912614.75476477819</v>
      </c>
      <c r="O239" s="37">
        <v>0.32828362700000002</v>
      </c>
      <c r="P239" s="37">
        <v>2.2094531000000001E-2</v>
      </c>
      <c r="Q239" s="18">
        <f t="shared" si="208"/>
        <v>423.74258219813868</v>
      </c>
      <c r="R239" s="51">
        <f t="shared" si="209"/>
        <v>115000.92175797271</v>
      </c>
      <c r="S239">
        <f t="shared" si="173"/>
        <v>339.11785821152608</v>
      </c>
      <c r="T239" s="9">
        <f t="shared" si="174"/>
        <v>664.67100209459113</v>
      </c>
      <c r="V239" s="18">
        <f t="shared" si="210"/>
        <v>791.77073041013864</v>
      </c>
      <c r="W239" s="50">
        <f t="shared" si="211"/>
        <v>115501.14673947271</v>
      </c>
      <c r="X239">
        <f t="shared" si="175"/>
        <v>339.85459646659586</v>
      </c>
      <c r="Y239" s="9">
        <f t="shared" si="176"/>
        <v>666.11500907452785</v>
      </c>
      <c r="Z239" s="19">
        <f t="shared" si="170"/>
        <v>0.42923359428877927</v>
      </c>
    </row>
    <row r="240" spans="1:26" x14ac:dyDescent="0.25">
      <c r="A240" s="13" t="str">
        <f>'rockfish release'!A239</f>
        <v>SE</v>
      </c>
      <c r="B240" s="13">
        <f>'rockfish release'!B239</f>
        <v>2004</v>
      </c>
      <c r="C240" s="13" t="str">
        <f>'rockfish release'!C239</f>
        <v>NSEO</v>
      </c>
      <c r="D240">
        <f>'rockfish release'!D239</f>
        <v>2356</v>
      </c>
      <c r="E240">
        <f>'YE release'!E240</f>
        <v>428</v>
      </c>
      <c r="F240" s="37">
        <v>0.915492906</v>
      </c>
      <c r="G240" s="37">
        <v>3.095375E-3</v>
      </c>
      <c r="H240" s="18">
        <f t="shared" si="206"/>
        <v>391.830963768</v>
      </c>
      <c r="I240" s="8">
        <f t="shared" si="207"/>
        <v>567.02317400000004</v>
      </c>
      <c r="J240">
        <f t="shared" si="171"/>
        <v>23.812248402870317</v>
      </c>
      <c r="K240" s="9">
        <f t="shared" si="172"/>
        <v>46.672006869625818</v>
      </c>
      <c r="M240" s="2">
        <f>'rockfish release'!O239</f>
        <v>1501.7690313348203</v>
      </c>
      <c r="N240">
        <f>'rockfish release'!P239</f>
        <v>1235344.2642046092</v>
      </c>
      <c r="O240" s="37">
        <v>0.32828362700000002</v>
      </c>
      <c r="P240" s="37">
        <v>2.2094531000000001E-2</v>
      </c>
      <c r="Q240" s="18">
        <f t="shared" si="208"/>
        <v>493.00618452287148</v>
      </c>
      <c r="R240" s="51">
        <f t="shared" si="209"/>
        <v>155668.89350651726</v>
      </c>
      <c r="S240">
        <f t="shared" si="173"/>
        <v>394.54897478832368</v>
      </c>
      <c r="T240" s="9">
        <f t="shared" si="174"/>
        <v>773.31599058511438</v>
      </c>
      <c r="V240" s="18">
        <f t="shared" si="210"/>
        <v>884.83714829087148</v>
      </c>
      <c r="W240" s="50">
        <f t="shared" si="211"/>
        <v>156235.91668051726</v>
      </c>
      <c r="X240">
        <f t="shared" si="175"/>
        <v>395.26689297298509</v>
      </c>
      <c r="Y240" s="9">
        <f t="shared" si="176"/>
        <v>774.72311022705071</v>
      </c>
      <c r="Z240" s="19">
        <f t="shared" si="170"/>
        <v>0.4467114584152263</v>
      </c>
    </row>
    <row r="241" spans="1:26" x14ac:dyDescent="0.25">
      <c r="A241" s="13" t="str">
        <f>'rockfish release'!A240</f>
        <v>SE</v>
      </c>
      <c r="B241" s="13">
        <f>'rockfish release'!B240</f>
        <v>2005</v>
      </c>
      <c r="C241" s="13" t="str">
        <f>'rockfish release'!C240</f>
        <v>NSEO</v>
      </c>
      <c r="D241">
        <f>'rockfish release'!D240</f>
        <v>2502</v>
      </c>
      <c r="E241">
        <f>'YE release'!E241</f>
        <v>474</v>
      </c>
      <c r="F241" s="37">
        <v>0.915492906</v>
      </c>
      <c r="G241" s="37">
        <v>3.095375E-3</v>
      </c>
      <c r="H241" s="18">
        <f t="shared" si="206"/>
        <v>433.94363744399999</v>
      </c>
      <c r="I241" s="8">
        <f t="shared" si="207"/>
        <v>695.45647350000002</v>
      </c>
      <c r="J241">
        <f t="shared" si="171"/>
        <v>26.371508745234884</v>
      </c>
      <c r="K241" s="9">
        <f t="shared" si="172"/>
        <v>51.688157140660373</v>
      </c>
      <c r="M241" s="2">
        <f>'rockfish release'!O240</f>
        <v>1594.8328168080307</v>
      </c>
      <c r="N241">
        <f>'rockfish release'!P240</f>
        <v>1393195.4312541455</v>
      </c>
      <c r="O241" s="37">
        <v>0.32828362700000002</v>
      </c>
      <c r="P241" s="37">
        <v>2.2094531000000001E-2</v>
      </c>
      <c r="Q241" s="18">
        <f t="shared" si="208"/>
        <v>523.55750156036686</v>
      </c>
      <c r="R241" s="51">
        <f t="shared" si="209"/>
        <v>175560.12320282788</v>
      </c>
      <c r="S241">
        <f t="shared" si="173"/>
        <v>418.99895370135221</v>
      </c>
      <c r="T241" s="9">
        <f t="shared" si="174"/>
        <v>821.23794925465029</v>
      </c>
      <c r="V241" s="18">
        <f t="shared" si="210"/>
        <v>957.50113900436691</v>
      </c>
      <c r="W241" s="50">
        <f t="shared" si="211"/>
        <v>176255.57967632788</v>
      </c>
      <c r="X241">
        <f t="shared" si="175"/>
        <v>419.82803583887522</v>
      </c>
      <c r="Y241" s="9">
        <f t="shared" si="176"/>
        <v>822.86295024419542</v>
      </c>
      <c r="Z241" s="19">
        <f t="shared" si="170"/>
        <v>0.43846217903763818</v>
      </c>
    </row>
    <row r="242" spans="1:26" x14ac:dyDescent="0.25">
      <c r="A242" s="13" t="str">
        <f>'rockfish release'!A241</f>
        <v>SE</v>
      </c>
      <c r="B242" s="13">
        <f>'rockfish release'!B241</f>
        <v>2006</v>
      </c>
      <c r="C242" s="13" t="str">
        <f>'rockfish release'!C241</f>
        <v>NSEO</v>
      </c>
      <c r="D242">
        <f>'rockfish release'!D241</f>
        <v>1591</v>
      </c>
      <c r="E242">
        <f>'YE release'!E242</f>
        <v>183</v>
      </c>
      <c r="F242" s="13">
        <f>IF([3]species_comp_Region1_forR!$H186&gt;49,[3]species_comp_Region1_forR!$AM186,[3]species_comp_Region1_forR!$AO186)</f>
        <v>0.98809523799999999</v>
      </c>
      <c r="G242" s="13">
        <f>IF([3]species_comp_Region1_forR!$H186&gt;49,[3]species_comp_Region1_forR!$AN186,[3]species_comp_Region1_forR!$AP186)</f>
        <v>2.8099999999999999E-5</v>
      </c>
      <c r="H242" s="18">
        <f t="shared" ref="H242:H254" si="212">E242*F242</f>
        <v>180.82142855399999</v>
      </c>
      <c r="I242" s="8">
        <f t="shared" ref="I242:I254" si="213">(E242^2)*G242</f>
        <v>0.94104089999999996</v>
      </c>
      <c r="J242">
        <f t="shared" si="171"/>
        <v>0.97007262614713541</v>
      </c>
      <c r="K242" s="9">
        <f t="shared" si="172"/>
        <v>1.9013423472483855</v>
      </c>
      <c r="M242" s="2">
        <f>'rockfish release'!O241</f>
        <v>1014.1402923827245</v>
      </c>
      <c r="N242">
        <f>'rockfish release'!P241</f>
        <v>563349.34041901969</v>
      </c>
      <c r="O242" s="13">
        <f>IF([3]species_comp_Region1_forR!$D208&gt;49,[3]species_comp_Region1_forR!$AI208,[3]species_comp_Region1_forR!$AK208)</f>
        <v>0.56060606099999999</v>
      </c>
      <c r="P242" s="13">
        <f>IF([3]species_comp_Region1_forR!$D208&gt;49,[3]species_comp_Region1_forR!$AJ208,[3]species_comp_Region1_forR!$AL208)</f>
        <v>3.7896449999999999E-3</v>
      </c>
      <c r="Q242" s="18">
        <f t="shared" si="208"/>
        <v>568.5331946140675</v>
      </c>
      <c r="R242" s="51">
        <f t="shared" si="209"/>
        <v>178811.6371284927</v>
      </c>
      <c r="S242">
        <f t="shared" si="173"/>
        <v>422.86125044569019</v>
      </c>
      <c r="T242" s="9">
        <f t="shared" si="174"/>
        <v>828.8080508735527</v>
      </c>
      <c r="V242" s="18">
        <f t="shared" si="210"/>
        <v>749.35462316806752</v>
      </c>
      <c r="W242" s="50">
        <f t="shared" si="211"/>
        <v>178812.57816939271</v>
      </c>
      <c r="X242">
        <f t="shared" si="175"/>
        <v>422.86236315069789</v>
      </c>
      <c r="Y242" s="9">
        <f t="shared" si="176"/>
        <v>828.81023177536781</v>
      </c>
      <c r="Z242" s="19">
        <f t="shared" si="170"/>
        <v>0.56430206750837253</v>
      </c>
    </row>
    <row r="243" spans="1:26" x14ac:dyDescent="0.25">
      <c r="A243" s="13" t="str">
        <f>'rockfish release'!A242</f>
        <v>SE</v>
      </c>
      <c r="B243" s="13">
        <f>'rockfish release'!B242</f>
        <v>2007</v>
      </c>
      <c r="C243" s="13" t="str">
        <f>'rockfish release'!C242</f>
        <v>NSEO</v>
      </c>
      <c r="D243">
        <f>'rockfish release'!D242</f>
        <v>1002</v>
      </c>
      <c r="E243">
        <f>'YE release'!E243</f>
        <v>179</v>
      </c>
      <c r="F243" s="13">
        <f>IF([3]species_comp_Region1_forR!$H187&gt;49,[3]species_comp_Region1_forR!$AM187,[3]species_comp_Region1_forR!$AO187)</f>
        <v>0.98697068399999999</v>
      </c>
      <c r="G243" s="13">
        <f>IF([3]species_comp_Region1_forR!$H187&gt;49,[3]species_comp_Region1_forR!$AN187,[3]species_comp_Region1_forR!$AP187)</f>
        <v>2.0999999999999999E-5</v>
      </c>
      <c r="H243" s="18">
        <f t="shared" si="212"/>
        <v>176.667752436</v>
      </c>
      <c r="I243" s="8">
        <f t="shared" si="213"/>
        <v>0.67286099999999993</v>
      </c>
      <c r="J243">
        <f t="shared" si="171"/>
        <v>0.82028104939709534</v>
      </c>
      <c r="K243" s="9">
        <f t="shared" si="172"/>
        <v>1.6077508568183068</v>
      </c>
      <c r="M243" s="2">
        <f>'rockfish release'!O242</f>
        <v>638.69803454901944</v>
      </c>
      <c r="N243">
        <f>'rockfish release'!P242</f>
        <v>223446.14887800187</v>
      </c>
      <c r="O243" s="13">
        <f>IF([3]species_comp_Region1_forR!$D209&gt;49,[3]species_comp_Region1_forR!$AI209,[3]species_comp_Region1_forR!$AK209)</f>
        <v>0.63934426200000005</v>
      </c>
      <c r="P243" s="13">
        <f>IF([3]species_comp_Region1_forR!$D209&gt;49,[3]species_comp_Region1_forR!$AJ209,[3]species_comp_Region1_forR!$AL209)</f>
        <v>3.8430529999999999E-3</v>
      </c>
      <c r="Q243" s="18">
        <f t="shared" si="208"/>
        <v>408.34792353959335</v>
      </c>
      <c r="R243" s="51">
        <f t="shared" si="209"/>
        <v>92045.091455140864</v>
      </c>
      <c r="S243">
        <f t="shared" si="173"/>
        <v>303.38933971901662</v>
      </c>
      <c r="T243" s="9">
        <f t="shared" si="174"/>
        <v>594.64310584927262</v>
      </c>
      <c r="V243" s="18">
        <f t="shared" si="210"/>
        <v>585.01567597559335</v>
      </c>
      <c r="W243" s="50">
        <f t="shared" si="211"/>
        <v>92045.764316140863</v>
      </c>
      <c r="X243">
        <f t="shared" si="175"/>
        <v>303.39044862378393</v>
      </c>
      <c r="Y243" s="9">
        <f t="shared" si="176"/>
        <v>594.64527930261647</v>
      </c>
      <c r="Z243" s="19">
        <f t="shared" si="170"/>
        <v>0.51860225474785615</v>
      </c>
    </row>
    <row r="244" spans="1:26" x14ac:dyDescent="0.25">
      <c r="A244" s="13" t="str">
        <f>'rockfish release'!A243</f>
        <v>SE</v>
      </c>
      <c r="B244" s="13">
        <f>'rockfish release'!B243</f>
        <v>2008</v>
      </c>
      <c r="C244" s="13" t="str">
        <f>'rockfish release'!C243</f>
        <v>NSEO</v>
      </c>
      <c r="D244">
        <f>'rockfish release'!D243</f>
        <v>576</v>
      </c>
      <c r="E244">
        <f>'YE release'!E244</f>
        <v>113</v>
      </c>
      <c r="F244" s="13">
        <f>IF([3]species_comp_Region1_forR!$H188&gt;49,[3]species_comp_Region1_forR!$AM188,[3]species_comp_Region1_forR!$AO188)</f>
        <v>0.94631710400000002</v>
      </c>
      <c r="G244" s="13">
        <f>IF([3]species_comp_Region1_forR!$H188&gt;49,[3]species_comp_Region1_forR!$AN188,[3]species_comp_Region1_forR!$AP188)</f>
        <v>6.3499999999999999E-5</v>
      </c>
      <c r="H244" s="18">
        <f t="shared" si="212"/>
        <v>106.933832752</v>
      </c>
      <c r="I244" s="8">
        <f t="shared" si="213"/>
        <v>0.81083149999999993</v>
      </c>
      <c r="J244">
        <f t="shared" si="171"/>
        <v>0.90046182595377133</v>
      </c>
      <c r="K244" s="9">
        <f t="shared" si="172"/>
        <v>1.7649051788693917</v>
      </c>
      <c r="M244" s="2">
        <f>'rockfish release'!O243</f>
        <v>367.15575638746031</v>
      </c>
      <c r="N244">
        <f>'rockfish release'!P243</f>
        <v>73838.420454647538</v>
      </c>
      <c r="O244" s="13">
        <f>IF([3]species_comp_Region1_forR!$D210&gt;49,[3]species_comp_Region1_forR!$AI210,[3]species_comp_Region1_forR!$AK210)</f>
        <v>0.27722772299999998</v>
      </c>
      <c r="P244" s="13">
        <f>IF([3]species_comp_Region1_forR!$D210&gt;49,[3]species_comp_Region1_forR!$AJ210,[3]species_comp_Region1_forR!$AL210)</f>
        <v>2.003725E-3</v>
      </c>
      <c r="Q244" s="18">
        <f t="shared" si="208"/>
        <v>101.78575432963832</v>
      </c>
      <c r="R244" s="51">
        <f t="shared" si="209"/>
        <v>5797.0242919763305</v>
      </c>
      <c r="S244">
        <f t="shared" si="173"/>
        <v>76.138192071892078</v>
      </c>
      <c r="T244" s="9">
        <f t="shared" si="174"/>
        <v>149.23085646090848</v>
      </c>
      <c r="V244" s="18">
        <f t="shared" si="210"/>
        <v>208.71958708163834</v>
      </c>
      <c r="W244" s="50">
        <f t="shared" si="211"/>
        <v>5797.8351234763304</v>
      </c>
      <c r="X244">
        <f t="shared" si="175"/>
        <v>76.143516621419124</v>
      </c>
      <c r="Y244" s="9">
        <f t="shared" si="176"/>
        <v>149.24129257798148</v>
      </c>
      <c r="Z244" s="19">
        <f t="shared" si="170"/>
        <v>0.36481251082408683</v>
      </c>
    </row>
    <row r="245" spans="1:26" x14ac:dyDescent="0.25">
      <c r="A245" s="13" t="str">
        <f>'rockfish release'!A244</f>
        <v>SE</v>
      </c>
      <c r="B245" s="13">
        <f>'rockfish release'!B244</f>
        <v>2009</v>
      </c>
      <c r="C245" s="13" t="str">
        <f>'rockfish release'!C244</f>
        <v>NSEO</v>
      </c>
      <c r="D245">
        <f>'rockfish release'!D244</f>
        <v>406</v>
      </c>
      <c r="E245">
        <f>'YE release'!E245</f>
        <v>46</v>
      </c>
      <c r="F245" s="13">
        <f>IF([3]species_comp_Region1_forR!$H189&gt;49,[3]species_comp_Region1_forR!$AM189,[3]species_comp_Region1_forR!$AO189)</f>
        <v>0.97084548100000001</v>
      </c>
      <c r="G245" s="13">
        <f>IF([3]species_comp_Region1_forR!$H189&gt;49,[3]species_comp_Region1_forR!$AN189,[3]species_comp_Region1_forR!$AP189)</f>
        <v>8.2799999999999993E-5</v>
      </c>
      <c r="H245" s="18">
        <f t="shared" si="212"/>
        <v>44.658892125999998</v>
      </c>
      <c r="I245" s="8">
        <f t="shared" si="213"/>
        <v>0.17520479999999999</v>
      </c>
      <c r="J245">
        <f t="shared" si="171"/>
        <v>0.41857472451164557</v>
      </c>
      <c r="K245" s="9">
        <f t="shared" si="172"/>
        <v>0.82040646004282525</v>
      </c>
      <c r="M245" s="2">
        <f>'rockfish release'!O244</f>
        <v>258.79381439810572</v>
      </c>
      <c r="N245">
        <f>'rockfish release'!P244</f>
        <v>36685.082326817734</v>
      </c>
      <c r="O245" s="13">
        <f>IF([3]species_comp_Region1_forR!$D211&gt;49,[3]species_comp_Region1_forR!$AI211,[3]species_comp_Region1_forR!$AK211)</f>
        <v>0.448717949</v>
      </c>
      <c r="P245" s="13">
        <f>IF([3]species_comp_Region1_forR!$D211&gt;49,[3]species_comp_Region1_forR!$AJ211,[3]species_comp_Region1_forR!$AL211)</f>
        <v>3.212599E-3</v>
      </c>
      <c r="Q245" s="18">
        <f t="shared" si="208"/>
        <v>116.12542961060467</v>
      </c>
      <c r="R245" s="51">
        <f t="shared" si="209"/>
        <v>7483.7674493745481</v>
      </c>
      <c r="S245">
        <f t="shared" si="173"/>
        <v>86.508770938989471</v>
      </c>
      <c r="T245" s="9">
        <f t="shared" si="174"/>
        <v>169.55719104041935</v>
      </c>
      <c r="V245" s="18">
        <f t="shared" si="210"/>
        <v>160.78432173660468</v>
      </c>
      <c r="W245" s="50">
        <f t="shared" si="211"/>
        <v>7483.9426541745479</v>
      </c>
      <c r="X245">
        <f t="shared" si="175"/>
        <v>86.509783574891387</v>
      </c>
      <c r="Y245" s="9">
        <f t="shared" si="176"/>
        <v>169.55917580678712</v>
      </c>
      <c r="Z245" s="19">
        <f t="shared" si="170"/>
        <v>0.53804862713300416</v>
      </c>
    </row>
    <row r="246" spans="1:26" x14ac:dyDescent="0.25">
      <c r="A246" s="13" t="str">
        <f>'rockfish release'!A245</f>
        <v>SE</v>
      </c>
      <c r="B246" s="13">
        <f>'rockfish release'!B245</f>
        <v>2010</v>
      </c>
      <c r="C246" s="13" t="str">
        <f>'rockfish release'!C245</f>
        <v>NSEO</v>
      </c>
      <c r="D246">
        <f>'rockfish release'!D245</f>
        <v>591</v>
      </c>
      <c r="E246">
        <f>'YE release'!E246</f>
        <v>210</v>
      </c>
      <c r="F246" s="13">
        <f>IF([3]species_comp_Region1_forR!$H190&gt;49,[3]species_comp_Region1_forR!$AM190,[3]species_comp_Region1_forR!$AO190)</f>
        <v>0.94716981099999997</v>
      </c>
      <c r="G246" s="13">
        <f>IF([3]species_comp_Region1_forR!$H190&gt;49,[3]species_comp_Region1_forR!$AN190,[3]species_comp_Region1_forR!$AP190)</f>
        <v>9.4599999999999996E-5</v>
      </c>
      <c r="H246" s="18">
        <f t="shared" si="212"/>
        <v>198.90566031</v>
      </c>
      <c r="I246" s="8">
        <f t="shared" si="213"/>
        <v>4.1718599999999997</v>
      </c>
      <c r="J246">
        <f t="shared" si="171"/>
        <v>2.0425131578523552</v>
      </c>
      <c r="K246" s="9">
        <f t="shared" si="172"/>
        <v>4.0033257893906162</v>
      </c>
      <c r="M246" s="2">
        <f>'rockfish release'!O245</f>
        <v>376.71710421005037</v>
      </c>
      <c r="N246">
        <f>'rockfish release'!P245</f>
        <v>77734.246403657118</v>
      </c>
      <c r="O246" s="13">
        <f>IF([3]species_comp_Region1_forR!$D212&gt;49,[3]species_comp_Region1_forR!$AI212,[3]species_comp_Region1_forR!$AK212)</f>
        <v>0.42592592600000001</v>
      </c>
      <c r="P246" s="13">
        <f>IF([3]species_comp_Region1_forR!$D212&gt;49,[3]species_comp_Region1_forR!$AJ212,[3]species_comp_Region1_forR!$AL212)</f>
        <v>1.518714E-3</v>
      </c>
      <c r="Q246" s="18">
        <f t="shared" si="208"/>
        <v>160.45358145070421</v>
      </c>
      <c r="R246" s="51">
        <f t="shared" si="209"/>
        <v>14199.468025575858</v>
      </c>
      <c r="S246">
        <f t="shared" si="173"/>
        <v>119.16152074212488</v>
      </c>
      <c r="T246" s="9">
        <f t="shared" si="174"/>
        <v>233.55658065456475</v>
      </c>
      <c r="V246" s="18">
        <f t="shared" si="210"/>
        <v>359.35924176070421</v>
      </c>
      <c r="W246" s="50">
        <f t="shared" si="211"/>
        <v>14203.639885575858</v>
      </c>
      <c r="X246">
        <f t="shared" si="175"/>
        <v>119.17902452015564</v>
      </c>
      <c r="Y246" s="9">
        <f t="shared" si="176"/>
        <v>233.59088805950503</v>
      </c>
      <c r="Z246" s="19">
        <f t="shared" si="170"/>
        <v>0.33164313219337332</v>
      </c>
    </row>
    <row r="247" spans="1:26" x14ac:dyDescent="0.25">
      <c r="A247" s="13" t="str">
        <f>'rockfish release'!A246</f>
        <v>SE</v>
      </c>
      <c r="B247" s="13">
        <f>'rockfish release'!B246</f>
        <v>2011</v>
      </c>
      <c r="C247" s="13" t="str">
        <f>'rockfish release'!C246</f>
        <v>NSEO</v>
      </c>
      <c r="D247">
        <f>'rockfish release'!D246</f>
        <v>681</v>
      </c>
      <c r="E247">
        <f>'YE release'!E247</f>
        <v>192</v>
      </c>
      <c r="F247" s="13">
        <f>IF([3]species_comp_Region1_forR!$H191&gt;49,[3]species_comp_Region1_forR!$AM191,[3]species_comp_Region1_forR!$AO191)</f>
        <v>0.92230215800000004</v>
      </c>
      <c r="G247" s="13">
        <f>IF([3]species_comp_Region1_forR!$H191&gt;49,[3]species_comp_Region1_forR!$AN191,[3]species_comp_Region1_forR!$AP191)</f>
        <v>1.0325800000000001E-4</v>
      </c>
      <c r="H247" s="18">
        <f t="shared" si="212"/>
        <v>177.08201433600001</v>
      </c>
      <c r="I247" s="8">
        <f t="shared" si="213"/>
        <v>3.806502912</v>
      </c>
      <c r="J247">
        <f t="shared" si="171"/>
        <v>1.9510261177134456</v>
      </c>
      <c r="K247" s="9">
        <f t="shared" si="172"/>
        <v>3.8240111907183532</v>
      </c>
      <c r="M247" s="2">
        <f>'rockfish release'!O246</f>
        <v>321.7540613718412</v>
      </c>
      <c r="N247">
        <f>'rockfish release'!P246</f>
        <v>136323.34865886826</v>
      </c>
      <c r="O247" s="13">
        <f>IF([3]species_comp_Region1_forR!$D213&gt;49,[3]species_comp_Region1_forR!$AI213,[3]species_comp_Region1_forR!$AK213)</f>
        <v>0.37575757599999998</v>
      </c>
      <c r="P247" s="13">
        <f>IF([3]species_comp_Region1_forR!$D213&gt;49,[3]species_comp_Region1_forR!$AJ213,[3]species_comp_Region1_forR!$AL213)</f>
        <v>1.430267E-3</v>
      </c>
      <c r="Q247" s="18">
        <f t="shared" si="208"/>
        <v>120.90152616923828</v>
      </c>
      <c r="R247" s="51">
        <f t="shared" si="209"/>
        <v>19201.096188060066</v>
      </c>
      <c r="S247">
        <f t="shared" si="173"/>
        <v>138.56802007700068</v>
      </c>
      <c r="T247" s="9">
        <f t="shared" si="174"/>
        <v>271.59331935092132</v>
      </c>
      <c r="V247" s="18">
        <f t="shared" si="210"/>
        <v>297.9835405052383</v>
      </c>
      <c r="W247" s="50">
        <f t="shared" si="211"/>
        <v>19204.902690972067</v>
      </c>
      <c r="X247">
        <f t="shared" si="175"/>
        <v>138.58175453851084</v>
      </c>
      <c r="Y247" s="9">
        <f t="shared" si="176"/>
        <v>271.62023889548124</v>
      </c>
      <c r="Z247" s="19">
        <f t="shared" si="170"/>
        <v>0.46506513179735404</v>
      </c>
    </row>
    <row r="248" spans="1:26" x14ac:dyDescent="0.25">
      <c r="A248" s="13" t="str">
        <f>'rockfish release'!A247</f>
        <v>SE</v>
      </c>
      <c r="B248" s="13">
        <f>'rockfish release'!B247</f>
        <v>2012</v>
      </c>
      <c r="C248" s="13" t="str">
        <f>'rockfish release'!C247</f>
        <v>NSEO</v>
      </c>
      <c r="D248">
        <f>'rockfish release'!D247</f>
        <v>537</v>
      </c>
      <c r="E248">
        <f>'YE release'!E248</f>
        <v>302</v>
      </c>
      <c r="F248" s="13">
        <f>IF([3]species_comp_Region1_forR!$H192&gt;49,[3]species_comp_Region1_forR!$AM192,[3]species_comp_Region1_forR!$AO192)</f>
        <v>0.90105540900000003</v>
      </c>
      <c r="G248" s="13">
        <f>IF([3]species_comp_Region1_forR!$H192&gt;49,[3]species_comp_Region1_forR!$AN192,[3]species_comp_Region1_forR!$AP192)</f>
        <v>1.17774E-4</v>
      </c>
      <c r="H248" s="18">
        <f t="shared" si="212"/>
        <v>272.118733518</v>
      </c>
      <c r="I248" s="8">
        <f t="shared" si="213"/>
        <v>10.741459896</v>
      </c>
      <c r="J248">
        <f t="shared" si="171"/>
        <v>3.2774166497410731</v>
      </c>
      <c r="K248" s="9">
        <f t="shared" si="172"/>
        <v>6.4237366334925028</v>
      </c>
      <c r="M248" s="2">
        <f>'rockfish release'!O247</f>
        <v>178.1005025125628</v>
      </c>
      <c r="N248">
        <f>'rockfish release'!P247</f>
        <v>39771.168659006915</v>
      </c>
      <c r="O248" s="13">
        <f>IF([3]species_comp_Region1_forR!$D214&gt;49,[3]species_comp_Region1_forR!$AI214,[3]species_comp_Region1_forR!$AK214)</f>
        <v>0.28793774300000002</v>
      </c>
      <c r="P248" s="13">
        <f>IF([3]species_comp_Region1_forR!$D214&gt;49,[3]species_comp_Region1_forR!$AJ214,[3]species_comp_Region1_forR!$AL214)</f>
        <v>8.0089699999999996E-4</v>
      </c>
      <c r="Q248" s="18">
        <f t="shared" si="208"/>
        <v>51.281856720633165</v>
      </c>
      <c r="R248" s="51">
        <f t="shared" si="209"/>
        <v>3290.9054462037252</v>
      </c>
      <c r="S248">
        <f t="shared" si="173"/>
        <v>57.366413921420303</v>
      </c>
      <c r="T248" s="9">
        <f t="shared" si="174"/>
        <v>112.4381712859838</v>
      </c>
      <c r="V248" s="18">
        <f t="shared" si="210"/>
        <v>323.40059023863319</v>
      </c>
      <c r="W248" s="50">
        <f t="shared" si="211"/>
        <v>3301.6469060997251</v>
      </c>
      <c r="X248">
        <f t="shared" si="175"/>
        <v>57.459959155047486</v>
      </c>
      <c r="Y248" s="9">
        <f t="shared" si="176"/>
        <v>112.62151994389306</v>
      </c>
      <c r="Z248" s="19">
        <f t="shared" si="170"/>
        <v>0.17767425567358586</v>
      </c>
    </row>
    <row r="249" spans="1:26" x14ac:dyDescent="0.25">
      <c r="A249" s="13" t="str">
        <f>'rockfish release'!A248</f>
        <v>SE</v>
      </c>
      <c r="B249" s="13">
        <f>'rockfish release'!B248</f>
        <v>2013</v>
      </c>
      <c r="C249" s="13" t="str">
        <f>'rockfish release'!C248</f>
        <v>NSEO</v>
      </c>
      <c r="D249">
        <f>'rockfish release'!D248</f>
        <v>622</v>
      </c>
      <c r="E249">
        <f>'YE release'!E249</f>
        <v>271</v>
      </c>
      <c r="F249" s="13">
        <f>IF([3]species_comp_Region1_forR!$H193&gt;49,[3]species_comp_Region1_forR!$AM193,[3]species_comp_Region1_forR!$AO193)</f>
        <v>0.868102288</v>
      </c>
      <c r="G249" s="13">
        <f>IF([3]species_comp_Region1_forR!$H193&gt;49,[3]species_comp_Region1_forR!$AN193,[3]species_comp_Region1_forR!$AP193)</f>
        <v>1.5431399999999999E-4</v>
      </c>
      <c r="H249" s="18">
        <f t="shared" si="212"/>
        <v>235.255720048</v>
      </c>
      <c r="I249" s="8">
        <f t="shared" si="213"/>
        <v>11.332974473999998</v>
      </c>
      <c r="J249">
        <f t="shared" si="171"/>
        <v>3.3664483471456976</v>
      </c>
      <c r="K249" s="9">
        <f t="shared" si="172"/>
        <v>6.5982387604055672</v>
      </c>
      <c r="M249" s="2">
        <f>'rockfish release'!O248</f>
        <v>369.63203917453654</v>
      </c>
      <c r="N249">
        <f>'rockfish release'!P248</f>
        <v>242983.44603740197</v>
      </c>
      <c r="O249" s="13">
        <f>IF([3]species_comp_Region1_forR!$D215&gt;49,[3]species_comp_Region1_forR!$AI215,[3]species_comp_Region1_forR!$AK215)</f>
        <v>0.27777777799999998</v>
      </c>
      <c r="P249" s="13">
        <f>IF([3]species_comp_Region1_forR!$D215&gt;49,[3]species_comp_Region1_forR!$AJ215,[3]species_comp_Region1_forR!$AL215)</f>
        <v>6.57762E-4</v>
      </c>
      <c r="Q249" s="18">
        <f t="shared" si="208"/>
        <v>102.6755665195117</v>
      </c>
      <c r="R249" s="51">
        <f t="shared" si="209"/>
        <v>18678.766044814562</v>
      </c>
      <c r="S249">
        <f t="shared" si="173"/>
        <v>136.67028222995137</v>
      </c>
      <c r="T249" s="9">
        <f t="shared" si="174"/>
        <v>267.87375317070467</v>
      </c>
      <c r="V249" s="18">
        <f t="shared" si="210"/>
        <v>337.93128656751173</v>
      </c>
      <c r="W249" s="50">
        <f t="shared" si="211"/>
        <v>18690.099019288562</v>
      </c>
      <c r="X249">
        <f t="shared" si="175"/>
        <v>136.71173694781498</v>
      </c>
      <c r="Y249" s="9">
        <f t="shared" si="176"/>
        <v>267.95500441771736</v>
      </c>
      <c r="Z249" s="19">
        <f t="shared" si="170"/>
        <v>0.40455483816383125</v>
      </c>
    </row>
    <row r="250" spans="1:26" x14ac:dyDescent="0.25">
      <c r="A250" s="13" t="str">
        <f>'rockfish release'!A249</f>
        <v>SE</v>
      </c>
      <c r="B250" s="13">
        <f>'rockfish release'!B249</f>
        <v>2014</v>
      </c>
      <c r="C250" s="13" t="str">
        <f>'rockfish release'!C249</f>
        <v>NSEO</v>
      </c>
      <c r="D250">
        <f>'rockfish release'!D249</f>
        <v>484</v>
      </c>
      <c r="E250">
        <f>'YE release'!E250</f>
        <v>190</v>
      </c>
      <c r="F250" s="13">
        <f>IF([3]species_comp_Region1_forR!$H194&gt;49,[3]species_comp_Region1_forR!$AM194,[3]species_comp_Region1_forR!$AO194)</f>
        <v>0.875</v>
      </c>
      <c r="G250" s="13">
        <f>IF([3]species_comp_Region1_forR!$H194&gt;49,[3]species_comp_Region1_forR!$AN194,[3]species_comp_Region1_forR!$AP194)</f>
        <v>1.32898E-4</v>
      </c>
      <c r="H250" s="18">
        <f t="shared" si="212"/>
        <v>166.25</v>
      </c>
      <c r="I250" s="8">
        <f t="shared" si="213"/>
        <v>4.7976178000000003</v>
      </c>
      <c r="J250">
        <f t="shared" si="171"/>
        <v>2.1903465022685338</v>
      </c>
      <c r="K250" s="9">
        <f t="shared" si="172"/>
        <v>4.2930791444463265</v>
      </c>
      <c r="M250" s="2">
        <f>'rockfish release'!O249</f>
        <v>438.81476014760153</v>
      </c>
      <c r="N250">
        <f>'rockfish release'!P249</f>
        <v>485417.40023679996</v>
      </c>
      <c r="O250" s="13">
        <f>IF([3]species_comp_Region1_forR!$D216&gt;49,[3]species_comp_Region1_forR!$AI216,[3]species_comp_Region1_forR!$AK216)</f>
        <v>0.16745283</v>
      </c>
      <c r="P250" s="13">
        <f>IF([3]species_comp_Region1_forR!$D216&gt;49,[3]species_comp_Region1_forR!$AJ216,[3]species_comp_Region1_forR!$AL216)</f>
        <v>3.2958E-4</v>
      </c>
      <c r="Q250" s="18">
        <f t="shared" si="208"/>
        <v>73.480773432487098</v>
      </c>
      <c r="R250" s="51">
        <f t="shared" si="209"/>
        <v>13514.802002597396</v>
      </c>
      <c r="S250">
        <f t="shared" si="173"/>
        <v>116.25318061282194</v>
      </c>
      <c r="T250" s="9">
        <f t="shared" si="174"/>
        <v>227.85623400113099</v>
      </c>
      <c r="V250" s="18">
        <f t="shared" si="210"/>
        <v>239.7307734324871</v>
      </c>
      <c r="W250" s="50">
        <f t="shared" si="211"/>
        <v>13519.599620397397</v>
      </c>
      <c r="X250">
        <f t="shared" si="175"/>
        <v>116.27381313261124</v>
      </c>
      <c r="Y250" s="9">
        <f t="shared" si="176"/>
        <v>227.89667373991801</v>
      </c>
      <c r="Z250" s="19">
        <f t="shared" si="170"/>
        <v>0.48501830394067547</v>
      </c>
    </row>
    <row r="251" spans="1:26" x14ac:dyDescent="0.25">
      <c r="A251" s="13" t="str">
        <f>'rockfish release'!A250</f>
        <v>SE</v>
      </c>
      <c r="B251" s="13">
        <f>'rockfish release'!B250</f>
        <v>2015</v>
      </c>
      <c r="C251" s="13" t="str">
        <f>'rockfish release'!C250</f>
        <v>NSEO</v>
      </c>
      <c r="D251">
        <f>'rockfish release'!D250</f>
        <v>387</v>
      </c>
      <c r="E251">
        <f>'YE release'!E251</f>
        <v>191</v>
      </c>
      <c r="F251" s="13">
        <f>IF([3]species_comp_Region1_forR!$H195&gt;49,[3]species_comp_Region1_forR!$AM195,[3]species_comp_Region1_forR!$AO195)</f>
        <v>0.90345528500000005</v>
      </c>
      <c r="G251" s="13">
        <f>IF([3]species_comp_Region1_forR!$H195&gt;49,[3]species_comp_Region1_forR!$AN195,[3]species_comp_Region1_forR!$AP195)</f>
        <v>8.8700000000000001E-5</v>
      </c>
      <c r="H251" s="18">
        <f t="shared" si="212"/>
        <v>172.559959435</v>
      </c>
      <c r="I251" s="8">
        <f t="shared" si="213"/>
        <v>3.2358647</v>
      </c>
      <c r="J251">
        <f t="shared" si="171"/>
        <v>1.7988509387939846</v>
      </c>
      <c r="K251" s="9">
        <f t="shared" si="172"/>
        <v>3.5257478400362099</v>
      </c>
      <c r="M251" s="2">
        <f>'rockfish release'!O250</f>
        <v>256.62887511071744</v>
      </c>
      <c r="N251">
        <f>'rockfish release'!P250</f>
        <v>162065.57835954035</v>
      </c>
      <c r="O251" s="13">
        <f>IF([3]species_comp_Region1_forR!$D217&gt;49,[3]species_comp_Region1_forR!$AI217,[3]species_comp_Region1_forR!$AK217)</f>
        <v>0.35143770000000002</v>
      </c>
      <c r="P251" s="13">
        <f>IF([3]species_comp_Region1_forR!$D217&gt;49,[3]species_comp_Region1_forR!$AJ217,[3]species_comp_Region1_forR!$AL217)</f>
        <v>7.3054200000000004E-4</v>
      </c>
      <c r="Q251" s="18">
        <f t="shared" si="208"/>
        <v>90.189061622497789</v>
      </c>
      <c r="R251" s="51">
        <f t="shared" si="209"/>
        <v>19946.186113527583</v>
      </c>
      <c r="S251">
        <f t="shared" si="173"/>
        <v>141.23096726117677</v>
      </c>
      <c r="T251" s="9">
        <f t="shared" si="174"/>
        <v>276.81269583190647</v>
      </c>
      <c r="V251" s="18">
        <f t="shared" si="210"/>
        <v>262.74902105749777</v>
      </c>
      <c r="W251" s="50">
        <f t="shared" si="211"/>
        <v>19949.421978227583</v>
      </c>
      <c r="X251">
        <f t="shared" si="175"/>
        <v>141.24242272853996</v>
      </c>
      <c r="Y251" s="9">
        <f t="shared" si="176"/>
        <v>276.83514854793833</v>
      </c>
      <c r="Z251" s="19">
        <f t="shared" si="170"/>
        <v>0.53755641851709002</v>
      </c>
    </row>
    <row r="252" spans="1:26" x14ac:dyDescent="0.25">
      <c r="A252" s="13" t="str">
        <f>'rockfish release'!A251</f>
        <v>SE</v>
      </c>
      <c r="B252" s="13">
        <f>'rockfish release'!B251</f>
        <v>2016</v>
      </c>
      <c r="C252" s="13" t="str">
        <f>'rockfish release'!C251</f>
        <v>NSEO</v>
      </c>
      <c r="D252">
        <f>'rockfish release'!D251</f>
        <v>451</v>
      </c>
      <c r="E252">
        <f>'YE release'!E252</f>
        <v>305</v>
      </c>
      <c r="F252" s="13">
        <f>IF([3]species_comp_Region1_forR!$H196&gt;49,[3]species_comp_Region1_forR!$AM196,[3]species_comp_Region1_forR!$AO196)</f>
        <v>0.93048128299999999</v>
      </c>
      <c r="G252" s="13">
        <f>IF([3]species_comp_Region1_forR!$H196&gt;49,[3]species_comp_Region1_forR!$AN196,[3]species_comp_Region1_forR!$AP196)</f>
        <v>8.6600000000000004E-5</v>
      </c>
      <c r="H252" s="18">
        <f t="shared" si="212"/>
        <v>283.79679131500001</v>
      </c>
      <c r="I252" s="8">
        <f t="shared" si="213"/>
        <v>8.0559650000000005</v>
      </c>
      <c r="J252">
        <f t="shared" si="171"/>
        <v>2.8383031902881695</v>
      </c>
      <c r="K252" s="9">
        <f t="shared" si="172"/>
        <v>5.5630742529648121</v>
      </c>
      <c r="M252" s="2">
        <f>'rockfish release'!O251</f>
        <v>306.77275064267349</v>
      </c>
      <c r="N252">
        <f>'rockfish release'!P251</f>
        <v>130376.22836924354</v>
      </c>
      <c r="O252" s="13">
        <f>IF([3]species_comp_Region1_forR!$D218&gt;49,[3]species_comp_Region1_forR!$AI218,[3]species_comp_Region1_forR!$AK218)</f>
        <v>0.25896414299999998</v>
      </c>
      <c r="P252" s="13">
        <f>IF([3]species_comp_Region1_forR!$D218&gt;49,[3]species_comp_Region1_forR!$AJ218,[3]species_comp_Region1_forR!$AL218)</f>
        <v>3.8303700000000003E-4</v>
      </c>
      <c r="Q252" s="18">
        <f t="shared" si="208"/>
        <v>79.443142465932638</v>
      </c>
      <c r="R252" s="51">
        <f t="shared" si="209"/>
        <v>8729.4548534792521</v>
      </c>
      <c r="S252">
        <f t="shared" si="173"/>
        <v>93.431551702191328</v>
      </c>
      <c r="T252" s="9">
        <f t="shared" si="174"/>
        <v>183.125841336295</v>
      </c>
      <c r="V252" s="18">
        <f t="shared" si="210"/>
        <v>363.23993378093263</v>
      </c>
      <c r="W252" s="50">
        <f t="shared" si="211"/>
        <v>8737.5108184792516</v>
      </c>
      <c r="X252">
        <f t="shared" si="175"/>
        <v>93.474653347735142</v>
      </c>
      <c r="Y252" s="9">
        <f t="shared" si="176"/>
        <v>183.21032056156088</v>
      </c>
      <c r="Z252" s="19">
        <f t="shared" si="170"/>
        <v>0.25733583963295464</v>
      </c>
    </row>
    <row r="253" spans="1:26" x14ac:dyDescent="0.25">
      <c r="A253" s="13" t="str">
        <f>'rockfish release'!A252</f>
        <v>SE</v>
      </c>
      <c r="B253" s="13">
        <f>'rockfish release'!B252</f>
        <v>2017</v>
      </c>
      <c r="C253" s="13" t="str">
        <f>'rockfish release'!C252</f>
        <v>NSEO</v>
      </c>
      <c r="D253">
        <f>'rockfish release'!D252</f>
        <v>643</v>
      </c>
      <c r="E253">
        <f>'YE release'!E253</f>
        <v>460</v>
      </c>
      <c r="F253" s="13">
        <f>IF([3]species_comp_Region1_forR!$H197&gt;49,[3]species_comp_Region1_forR!$AM197,[3]species_comp_Region1_forR!$AO197)</f>
        <v>0.91806020099999996</v>
      </c>
      <c r="G253" s="13">
        <f>IF([3]species_comp_Region1_forR!$H197&gt;49,[3]species_comp_Region1_forR!$AN197,[3]species_comp_Region1_forR!$AP197)</f>
        <v>1.2600600000000001E-4</v>
      </c>
      <c r="H253" s="18">
        <f t="shared" si="212"/>
        <v>422.30769246</v>
      </c>
      <c r="I253" s="8">
        <f t="shared" si="213"/>
        <v>26.662869600000004</v>
      </c>
      <c r="J253">
        <f t="shared" si="171"/>
        <v>5.1636101324557808</v>
      </c>
      <c r="K253" s="9">
        <f t="shared" si="172"/>
        <v>10.12067585961333</v>
      </c>
      <c r="M253" s="2">
        <f>'rockfish release'!O252</f>
        <v>366.29622711991044</v>
      </c>
      <c r="N253">
        <f>'rockfish release'!P252</f>
        <v>282388.67663740244</v>
      </c>
      <c r="O253" s="13">
        <f>IF([3]species_comp_Region1_forR!$D219&gt;49,[3]species_comp_Region1_forR!$AI219,[3]species_comp_Region1_forR!$AK219)</f>
        <v>0.16959064300000001</v>
      </c>
      <c r="P253" s="13">
        <f>IF([3]species_comp_Region1_forR!$D219&gt;49,[3]species_comp_Region1_forR!$AJ219,[3]species_comp_Region1_forR!$AL219)</f>
        <v>2.7505800000000001E-4</v>
      </c>
      <c r="Q253" s="18">
        <f t="shared" si="208"/>
        <v>62.120412685739652</v>
      </c>
      <c r="R253" s="51">
        <f t="shared" si="209"/>
        <v>8081.0089019330117</v>
      </c>
      <c r="S253">
        <f t="shared" si="173"/>
        <v>89.8944319851514</v>
      </c>
      <c r="T253" s="9">
        <f t="shared" si="174"/>
        <v>176.19308669089673</v>
      </c>
      <c r="V253" s="18">
        <f t="shared" si="210"/>
        <v>484.42810514573966</v>
      </c>
      <c r="W253" s="50">
        <f t="shared" si="211"/>
        <v>8107.6717715330115</v>
      </c>
      <c r="X253">
        <f t="shared" si="175"/>
        <v>90.042610865817366</v>
      </c>
      <c r="Y253" s="9">
        <f t="shared" si="176"/>
        <v>176.48351729700204</v>
      </c>
      <c r="Z253" s="19">
        <f t="shared" si="170"/>
        <v>0.18587404386607204</v>
      </c>
    </row>
    <row r="254" spans="1:26" x14ac:dyDescent="0.25">
      <c r="A254" s="13" t="str">
        <f>'rockfish release'!A253</f>
        <v>SE</v>
      </c>
      <c r="B254" s="13">
        <f>'rockfish release'!B253</f>
        <v>2018</v>
      </c>
      <c r="C254" s="13" t="str">
        <f>'rockfish release'!C253</f>
        <v>NSEO</v>
      </c>
      <c r="D254">
        <f>'rockfish release'!D253</f>
        <v>1904</v>
      </c>
      <c r="E254">
        <f>'YE release'!E254</f>
        <v>1468</v>
      </c>
      <c r="F254" s="13">
        <f>IF([3]species_comp_Region1_forR!$H198&gt;49,[3]species_comp_Region1_forR!$AM198,[3]species_comp_Region1_forR!$AO198)</f>
        <v>0.88204225400000003</v>
      </c>
      <c r="G254" s="13">
        <f>IF([3]species_comp_Region1_forR!$H198&gt;49,[3]species_comp_Region1_forR!$AN198,[3]species_comp_Region1_forR!$AP198)</f>
        <v>1.83499E-4</v>
      </c>
      <c r="H254" s="18">
        <f t="shared" si="212"/>
        <v>1294.838028872</v>
      </c>
      <c r="I254" s="8">
        <f t="shared" si="213"/>
        <v>395.44474897599997</v>
      </c>
      <c r="J254">
        <f t="shared" si="171"/>
        <v>19.885792641380931</v>
      </c>
      <c r="K254" s="9">
        <f t="shared" si="172"/>
        <v>38.976153577106622</v>
      </c>
      <c r="M254" s="2">
        <f>'rockfish release'!O253</f>
        <v>2143.616952442575</v>
      </c>
      <c r="N254">
        <f>'rockfish release'!P253</f>
        <v>7364744.4609605307</v>
      </c>
      <c r="O254" s="13">
        <f>IF([3]species_comp_Region1_forR!$D220&gt;49,[3]species_comp_Region1_forR!$AI220,[3]species_comp_Region1_forR!$AK220)</f>
        <v>0.18895966</v>
      </c>
      <c r="P254" s="13">
        <f>IF([3]species_comp_Region1_forR!$D220&gt;49,[3]species_comp_Region1_forR!$AJ220,[3]species_comp_Region1_forR!$AL220)</f>
        <v>3.26072E-4</v>
      </c>
      <c r="Q254" s="18">
        <f t="shared" si="208"/>
        <v>405.05713050378512</v>
      </c>
      <c r="R254" s="51">
        <f t="shared" si="209"/>
        <v>262060.641838643</v>
      </c>
      <c r="S254">
        <f t="shared" si="173"/>
        <v>511.91858907314844</v>
      </c>
      <c r="T254" s="9">
        <f t="shared" si="174"/>
        <v>1003.3604345833709</v>
      </c>
      <c r="V254" s="18">
        <f t="shared" si="210"/>
        <v>1699.8951593757852</v>
      </c>
      <c r="W254" s="50">
        <f t="shared" si="211"/>
        <v>262456.08658761898</v>
      </c>
      <c r="X254">
        <f t="shared" si="175"/>
        <v>512.3046814031851</v>
      </c>
      <c r="Y254" s="9">
        <f t="shared" si="176"/>
        <v>1004.1171755502428</v>
      </c>
      <c r="Z254" s="19">
        <f t="shared" si="170"/>
        <v>0.30137428098289742</v>
      </c>
    </row>
    <row r="255" spans="1:26" x14ac:dyDescent="0.25">
      <c r="A255" s="13" t="str">
        <f>'rockfish release'!A254</f>
        <v>SE</v>
      </c>
      <c r="B255" s="13">
        <f>'rockfish release'!B254</f>
        <v>2019</v>
      </c>
      <c r="C255" s="13" t="str">
        <f>'rockfish release'!C254</f>
        <v>NSEO</v>
      </c>
      <c r="D255">
        <f>'rockfish release'!D254</f>
        <v>2929</v>
      </c>
      <c r="E255">
        <f>'YE release'!E255</f>
        <v>2174</v>
      </c>
      <c r="F255">
        <v>0.75125208681135225</v>
      </c>
      <c r="G255">
        <v>3.1249563356679048E-4</v>
      </c>
      <c r="H255" s="18">
        <f t="shared" ref="H255" si="214">E255*F255</f>
        <v>1633.2220367278799</v>
      </c>
      <c r="I255" s="8">
        <f t="shared" ref="I255" si="215">(E255^2)*G255</f>
        <v>1476.9406130315162</v>
      </c>
      <c r="K255" s="9"/>
      <c r="M255" s="2">
        <f>'rockfish release'!O254</f>
        <v>1472.3821313240051</v>
      </c>
      <c r="N255">
        <f>'rockfish release'!P254</f>
        <v>2584682.0500178537</v>
      </c>
      <c r="O255">
        <v>0.11494252873563218</v>
      </c>
      <c r="P255">
        <v>1.6732030234126736E-4</v>
      </c>
      <c r="Q255" s="18">
        <f t="shared" ref="Q255" si="216">M255*O255</f>
        <v>169.23932543954081</v>
      </c>
      <c r="R255" s="51">
        <f t="shared" ref="R255" si="217">(M255^2)*P255+(O255^2)*N255-(P255*N255)</f>
        <v>34078.528741904796</v>
      </c>
      <c r="S255">
        <f t="shared" ref="S255" si="218">SQRT(R255)</f>
        <v>184.60370728104243</v>
      </c>
      <c r="T255" s="9">
        <f t="shared" ref="T255" si="219">(1.96*S255)</f>
        <v>361.82326627084313</v>
      </c>
      <c r="V255" s="18">
        <f t="shared" ref="V255" si="220">Q255+H255</f>
        <v>1802.4613621674207</v>
      </c>
      <c r="W255" s="50">
        <f t="shared" ref="W255" si="221">R255+I255</f>
        <v>35555.469354936315</v>
      </c>
      <c r="X255">
        <f t="shared" ref="X255" si="222">SQRT(W255)</f>
        <v>188.5615797423651</v>
      </c>
      <c r="Y255" s="9">
        <f t="shared" ref="Y255" si="223">(1.96*X255)</f>
        <v>369.58069629503558</v>
      </c>
      <c r="Z255" s="19">
        <f t="shared" si="170"/>
        <v>0.10461338240039936</v>
      </c>
    </row>
    <row r="256" spans="1:26" x14ac:dyDescent="0.25">
      <c r="A256" s="13" t="str">
        <f>'rockfish release'!A255</f>
        <v>SE</v>
      </c>
      <c r="B256" s="13">
        <f>'rockfish release'!B255</f>
        <v>1999</v>
      </c>
      <c r="C256" s="13" t="str">
        <f>'rockfish release'!C255</f>
        <v>SSEI</v>
      </c>
      <c r="D256">
        <f>'rockfish release'!D255</f>
        <v>6832</v>
      </c>
      <c r="E256">
        <f>'YE release'!E256</f>
        <v>2497</v>
      </c>
      <c r="F256" s="37">
        <v>0.82773213099999998</v>
      </c>
      <c r="G256" s="37">
        <v>1.0723709999999999E-3</v>
      </c>
      <c r="H256" s="18">
        <f t="shared" ref="H256:H262" si="224">E256*F256</f>
        <v>2066.8471311069998</v>
      </c>
      <c r="I256" s="8">
        <f t="shared" ref="I256:I262" si="225">(E256^2)*G256</f>
        <v>6686.242836338999</v>
      </c>
      <c r="J256">
        <f t="shared" si="171"/>
        <v>81.769449284797062</v>
      </c>
      <c r="K256" s="9">
        <f t="shared" si="172"/>
        <v>160.26812059820224</v>
      </c>
      <c r="M256" s="2">
        <f>'rockfish release'!O255</f>
        <v>12089.487167467538</v>
      </c>
      <c r="N256">
        <f>'rockfish release'!P255</f>
        <v>29974833.127591703</v>
      </c>
      <c r="O256" s="37">
        <v>0.70954271800000002</v>
      </c>
      <c r="P256" s="37">
        <v>1.9049780000000001E-3</v>
      </c>
      <c r="Q256" s="18">
        <f t="shared" ref="Q256:Q275" si="226">M256*O256</f>
        <v>8578.0075840310383</v>
      </c>
      <c r="R256" s="51">
        <f t="shared" ref="R256:R275" si="227">(M256^2)*P256+(O256^2)*N256-(P256*N256)</f>
        <v>15312177.77158946</v>
      </c>
      <c r="S256">
        <f t="shared" si="173"/>
        <v>3913.0777875720105</v>
      </c>
      <c r="T256" s="9">
        <f t="shared" si="174"/>
        <v>7669.63246364114</v>
      </c>
      <c r="V256" s="18">
        <f t="shared" ref="V256:V275" si="228">Q256+H256</f>
        <v>10644.854715138037</v>
      </c>
      <c r="W256" s="50">
        <f t="shared" ref="W256:W275" si="229">R256+I256</f>
        <v>15318864.014425799</v>
      </c>
      <c r="X256">
        <f t="shared" si="175"/>
        <v>3913.9320400877937</v>
      </c>
      <c r="Y256" s="9">
        <f t="shared" si="176"/>
        <v>7671.3067985720754</v>
      </c>
      <c r="Z256" s="19">
        <f t="shared" si="170"/>
        <v>0.36768299284740774</v>
      </c>
    </row>
    <row r="257" spans="1:26" x14ac:dyDescent="0.25">
      <c r="A257" s="13" t="str">
        <f>'rockfish release'!A256</f>
        <v>SE</v>
      </c>
      <c r="B257" s="13">
        <f>'rockfish release'!B256</f>
        <v>2000</v>
      </c>
      <c r="C257" s="13" t="str">
        <f>'rockfish release'!C256</f>
        <v>SSEI</v>
      </c>
      <c r="D257">
        <f>'rockfish release'!D256</f>
        <v>9811</v>
      </c>
      <c r="E257">
        <f>'YE release'!E257</f>
        <v>4406</v>
      </c>
      <c r="F257" s="37">
        <v>0.82773213099999998</v>
      </c>
      <c r="G257" s="37">
        <v>1.0723709999999999E-3</v>
      </c>
      <c r="H257" s="18">
        <f t="shared" si="224"/>
        <v>3646.9877691859997</v>
      </c>
      <c r="I257" s="8">
        <f t="shared" si="225"/>
        <v>20817.762354155999</v>
      </c>
      <c r="J257">
        <f t="shared" si="171"/>
        <v>144.28361776083935</v>
      </c>
      <c r="K257" s="9">
        <f t="shared" si="172"/>
        <v>282.7958908112451</v>
      </c>
      <c r="M257" s="2">
        <f>'rockfish release'!O256</f>
        <v>17360.942418036298</v>
      </c>
      <c r="N257">
        <f>'rockfish release'!P256</f>
        <v>61814108.496673249</v>
      </c>
      <c r="O257" s="37">
        <v>0.70954271800000002</v>
      </c>
      <c r="P257" s="37">
        <v>1.9049780000000001E-3</v>
      </c>
      <c r="Q257" s="18">
        <f t="shared" si="226"/>
        <v>12318.330270334967</v>
      </c>
      <c r="R257" s="51">
        <f t="shared" si="227"/>
        <v>31576776.893617537</v>
      </c>
      <c r="S257">
        <f t="shared" si="173"/>
        <v>5619.3217467606837</v>
      </c>
      <c r="T257" s="9">
        <f t="shared" si="174"/>
        <v>11013.870623650941</v>
      </c>
      <c r="V257" s="18">
        <f t="shared" si="228"/>
        <v>15965.318039520967</v>
      </c>
      <c r="W257" s="50">
        <f t="shared" si="229"/>
        <v>31597594.655971691</v>
      </c>
      <c r="X257">
        <f t="shared" si="175"/>
        <v>5621.1737792005406</v>
      </c>
      <c r="Y257" s="9">
        <f t="shared" si="176"/>
        <v>11017.50060723306</v>
      </c>
      <c r="Z257" s="19">
        <f t="shared" ref="Z257:Z317" si="230">X257/V257</f>
        <v>0.35208655194251309</v>
      </c>
    </row>
    <row r="258" spans="1:26" x14ac:dyDescent="0.25">
      <c r="A258" s="13" t="str">
        <f>'rockfish release'!A257</f>
        <v>SE</v>
      </c>
      <c r="B258" s="13">
        <f>'rockfish release'!B257</f>
        <v>2001</v>
      </c>
      <c r="C258" s="13" t="str">
        <f>'rockfish release'!C257</f>
        <v>SSEI</v>
      </c>
      <c r="D258">
        <f>'rockfish release'!D257</f>
        <v>8166</v>
      </c>
      <c r="E258">
        <f>'YE release'!E258</f>
        <v>3755</v>
      </c>
      <c r="F258" s="37">
        <v>0.82773213099999998</v>
      </c>
      <c r="G258" s="37">
        <v>1.0723709999999999E-3</v>
      </c>
      <c r="H258" s="18">
        <f t="shared" si="224"/>
        <v>3108.1341519049997</v>
      </c>
      <c r="I258" s="8">
        <f t="shared" si="225"/>
        <v>15120.457909274999</v>
      </c>
      <c r="J258">
        <f t="shared" si="171"/>
        <v>122.96527115114657</v>
      </c>
      <c r="K258" s="9">
        <f t="shared" si="172"/>
        <v>241.01193145624725</v>
      </c>
      <c r="M258" s="2">
        <f>'rockfish release'!O257</f>
        <v>14450.051552918605</v>
      </c>
      <c r="N258">
        <f>'rockfish release'!P257</f>
        <v>42823268.297247358</v>
      </c>
      <c r="O258" s="37">
        <v>0.70954271800000002</v>
      </c>
      <c r="P258" s="37">
        <v>1.9049780000000001E-3</v>
      </c>
      <c r="Q258" s="18">
        <f t="shared" si="226"/>
        <v>10252.928854097989</v>
      </c>
      <c r="R258" s="51">
        <f t="shared" si="227"/>
        <v>21875601.246444888</v>
      </c>
      <c r="S258">
        <f t="shared" si="173"/>
        <v>4677.1360089743903</v>
      </c>
      <c r="T258" s="9">
        <f t="shared" si="174"/>
        <v>9167.1865775898041</v>
      </c>
      <c r="V258" s="18">
        <f t="shared" si="228"/>
        <v>13361.063006002989</v>
      </c>
      <c r="W258" s="50">
        <f t="shared" si="229"/>
        <v>21890721.704354163</v>
      </c>
      <c r="X258">
        <f t="shared" si="175"/>
        <v>4678.7521524819158</v>
      </c>
      <c r="Y258" s="9">
        <f t="shared" si="176"/>
        <v>9170.3542188645552</v>
      </c>
      <c r="Z258" s="19">
        <f t="shared" si="230"/>
        <v>0.35017813705240369</v>
      </c>
    </row>
    <row r="259" spans="1:26" x14ac:dyDescent="0.25">
      <c r="A259" s="13" t="str">
        <f>'rockfish release'!A258</f>
        <v>SE</v>
      </c>
      <c r="B259" s="13">
        <f>'rockfish release'!B258</f>
        <v>2002</v>
      </c>
      <c r="C259" s="13" t="str">
        <f>'rockfish release'!C258</f>
        <v>SSEI</v>
      </c>
      <c r="D259">
        <f>'rockfish release'!D258</f>
        <v>8332</v>
      </c>
      <c r="E259">
        <f>'YE release'!E259</f>
        <v>3524</v>
      </c>
      <c r="F259" s="37">
        <v>0.82773213099999998</v>
      </c>
      <c r="G259" s="37">
        <v>1.0723709999999999E-3</v>
      </c>
      <c r="H259" s="18">
        <f t="shared" si="224"/>
        <v>2916.9280296440002</v>
      </c>
      <c r="I259" s="8">
        <f t="shared" si="225"/>
        <v>13317.320763696</v>
      </c>
      <c r="J259">
        <f t="shared" si="171"/>
        <v>115.4006965477072</v>
      </c>
      <c r="K259" s="9">
        <f t="shared" si="172"/>
        <v>226.1853652335061</v>
      </c>
      <c r="M259" s="2">
        <f>'rockfish release'!O258</f>
        <v>14743.794947210117</v>
      </c>
      <c r="N259">
        <f>'rockfish release'!P258</f>
        <v>44582003.457398176</v>
      </c>
      <c r="O259" s="37">
        <v>0.70954271800000002</v>
      </c>
      <c r="P259" s="37">
        <v>1.9049780000000001E-3</v>
      </c>
      <c r="Q259" s="18">
        <f t="shared" si="226"/>
        <v>10461.352340478134</v>
      </c>
      <c r="R259" s="51">
        <f t="shared" si="227"/>
        <v>22774023.77679703</v>
      </c>
      <c r="S259">
        <f t="shared" si="173"/>
        <v>4772.2137186841319</v>
      </c>
      <c r="T259" s="9">
        <f t="shared" si="174"/>
        <v>9353.5388886208984</v>
      </c>
      <c r="V259" s="18">
        <f t="shared" si="228"/>
        <v>13378.280370122135</v>
      </c>
      <c r="W259" s="50">
        <f t="shared" si="229"/>
        <v>22787341.097560726</v>
      </c>
      <c r="X259">
        <f t="shared" si="175"/>
        <v>4773.6088127915054</v>
      </c>
      <c r="Y259" s="9">
        <f t="shared" si="176"/>
        <v>9356.2732730713506</v>
      </c>
      <c r="Z259" s="19">
        <f t="shared" si="230"/>
        <v>0.35681781818928388</v>
      </c>
    </row>
    <row r="260" spans="1:26" x14ac:dyDescent="0.25">
      <c r="A260" s="13" t="str">
        <f>'rockfish release'!A259</f>
        <v>SE</v>
      </c>
      <c r="B260" s="13">
        <f>'rockfish release'!B259</f>
        <v>2003</v>
      </c>
      <c r="C260" s="13" t="str">
        <f>'rockfish release'!C259</f>
        <v>SSEI</v>
      </c>
      <c r="D260">
        <f>'rockfish release'!D259</f>
        <v>8078</v>
      </c>
      <c r="E260">
        <f>'YE release'!E260</f>
        <v>3456</v>
      </c>
      <c r="F260" s="37">
        <v>0.82773213099999998</v>
      </c>
      <c r="G260" s="37">
        <v>1.0723709999999999E-3</v>
      </c>
      <c r="H260" s="18">
        <f t="shared" si="224"/>
        <v>2860.6422447360001</v>
      </c>
      <c r="I260" s="8">
        <f t="shared" si="225"/>
        <v>12808.330592255999</v>
      </c>
      <c r="J260">
        <f t="shared" si="171"/>
        <v>113.17389536574235</v>
      </c>
      <c r="K260" s="9">
        <f t="shared" si="172"/>
        <v>221.82083491685501</v>
      </c>
      <c r="M260" s="2">
        <f>'rockfish release'!O259</f>
        <v>14294.332163173705</v>
      </c>
      <c r="N260">
        <f>'rockfish release'!P259</f>
        <v>41905280.915479615</v>
      </c>
      <c r="O260" s="37">
        <v>0.70954271800000002</v>
      </c>
      <c r="P260" s="37">
        <v>1.9049780000000001E-3</v>
      </c>
      <c r="Q260" s="18">
        <f t="shared" si="226"/>
        <v>10142.439295053091</v>
      </c>
      <c r="R260" s="51">
        <f t="shared" si="227"/>
        <v>21406661.655626453</v>
      </c>
      <c r="S260">
        <f t="shared" si="173"/>
        <v>4626.7333676824792</v>
      </c>
      <c r="T260" s="9">
        <f t="shared" si="174"/>
        <v>9068.3974006576591</v>
      </c>
      <c r="V260" s="18">
        <f t="shared" si="228"/>
        <v>13003.081539789091</v>
      </c>
      <c r="W260" s="50">
        <f t="shared" si="229"/>
        <v>21419469.986218709</v>
      </c>
      <c r="X260">
        <f t="shared" si="175"/>
        <v>4628.1173263238161</v>
      </c>
      <c r="Y260" s="9">
        <f t="shared" si="176"/>
        <v>9071.1099595946798</v>
      </c>
      <c r="Z260" s="19">
        <f t="shared" si="230"/>
        <v>0.35592465617952923</v>
      </c>
    </row>
    <row r="261" spans="1:26" x14ac:dyDescent="0.25">
      <c r="A261" s="13" t="str">
        <f>'rockfish release'!A260</f>
        <v>SE</v>
      </c>
      <c r="B261" s="13">
        <f>'rockfish release'!B260</f>
        <v>2004</v>
      </c>
      <c r="C261" s="13" t="str">
        <f>'rockfish release'!C260</f>
        <v>SSEI</v>
      </c>
      <c r="D261">
        <f>'rockfish release'!D260</f>
        <v>6002</v>
      </c>
      <c r="E261">
        <f>'YE release'!E261</f>
        <v>2841</v>
      </c>
      <c r="F261" s="37">
        <v>0.82773213099999998</v>
      </c>
      <c r="G261" s="37">
        <v>1.0723709999999999E-3</v>
      </c>
      <c r="H261" s="18">
        <f t="shared" si="224"/>
        <v>2351.586984171</v>
      </c>
      <c r="I261" s="8">
        <f t="shared" si="225"/>
        <v>8655.4076772509998</v>
      </c>
      <c r="J261">
        <f t="shared" ref="J261:J317" si="231">SQRT(I261)</f>
        <v>93.034443499442716</v>
      </c>
      <c r="K261" s="9">
        <f t="shared" ref="K261:K317" si="232">(1.96*J261)</f>
        <v>182.34750925890771</v>
      </c>
      <c r="M261" s="2">
        <f>'rockfish release'!O260</f>
        <v>10620.770196009977</v>
      </c>
      <c r="N261">
        <f>'rockfish release'!P260</f>
        <v>23134123.027768828</v>
      </c>
      <c r="O261" s="37">
        <v>0.70954271800000002</v>
      </c>
      <c r="P261" s="37">
        <v>1.9049780000000001E-3</v>
      </c>
      <c r="Q261" s="18">
        <f t="shared" si="226"/>
        <v>7535.8901521303114</v>
      </c>
      <c r="R261" s="51">
        <f t="shared" si="227"/>
        <v>11817707.304096617</v>
      </c>
      <c r="S261">
        <f t="shared" ref="S261:S317" si="233">SQRT(R261)</f>
        <v>3437.6892390233029</v>
      </c>
      <c r="T261" s="9">
        <f t="shared" ref="T261:T317" si="234">(1.96*S261)</f>
        <v>6737.8709084856737</v>
      </c>
      <c r="V261" s="18">
        <f t="shared" si="228"/>
        <v>9887.4771363013115</v>
      </c>
      <c r="W261" s="50">
        <f t="shared" si="229"/>
        <v>11826362.711773869</v>
      </c>
      <c r="X261">
        <f t="shared" ref="X261:X317" si="235">SQRT(W261)</f>
        <v>3438.9479076854113</v>
      </c>
      <c r="Y261" s="9">
        <f t="shared" ref="Y261:Y317" si="236">(1.96*X261)</f>
        <v>6740.3378990634064</v>
      </c>
      <c r="Z261" s="19">
        <f t="shared" si="230"/>
        <v>0.34780843083414165</v>
      </c>
    </row>
    <row r="262" spans="1:26" x14ac:dyDescent="0.25">
      <c r="A262" s="13" t="str">
        <f>'rockfish release'!A261</f>
        <v>SE</v>
      </c>
      <c r="B262" s="13">
        <f>'rockfish release'!B261</f>
        <v>2005</v>
      </c>
      <c r="C262" s="13" t="str">
        <f>'rockfish release'!C261</f>
        <v>SSEI</v>
      </c>
      <c r="D262">
        <f>'rockfish release'!D261</f>
        <v>9401</v>
      </c>
      <c r="E262">
        <f>'YE release'!E262</f>
        <v>4674</v>
      </c>
      <c r="F262" s="37">
        <v>0.82773213099999998</v>
      </c>
      <c r="G262" s="37">
        <v>1.0723709999999999E-3</v>
      </c>
      <c r="H262" s="18">
        <f t="shared" si="224"/>
        <v>3868.8199802939998</v>
      </c>
      <c r="I262" s="8">
        <f t="shared" si="225"/>
        <v>23427.312840395996</v>
      </c>
      <c r="J262">
        <f t="shared" si="231"/>
        <v>153.05983418387723</v>
      </c>
      <c r="K262" s="9">
        <f t="shared" si="232"/>
        <v>299.99727500039938</v>
      </c>
      <c r="M262" s="2">
        <f>'rockfish release'!O261</f>
        <v>16635.431624906661</v>
      </c>
      <c r="N262">
        <f>'rockfish release'!P261</f>
        <v>56755658.12675067</v>
      </c>
      <c r="O262" s="37">
        <v>0.70954271800000002</v>
      </c>
      <c r="P262" s="37">
        <v>1.9049780000000001E-3</v>
      </c>
      <c r="Q262" s="18">
        <f t="shared" si="226"/>
        <v>11803.549370239429</v>
      </c>
      <c r="R262" s="51">
        <f t="shared" si="227"/>
        <v>28992746.117422186</v>
      </c>
      <c r="S262">
        <f t="shared" si="233"/>
        <v>5384.4912589233709</v>
      </c>
      <c r="T262" s="9">
        <f t="shared" si="234"/>
        <v>10553.602867489806</v>
      </c>
      <c r="V262" s="18">
        <f t="shared" si="228"/>
        <v>15672.369350533429</v>
      </c>
      <c r="W262" s="50">
        <f t="shared" si="229"/>
        <v>29016173.430262581</v>
      </c>
      <c r="X262">
        <f t="shared" si="235"/>
        <v>5386.6662631225427</v>
      </c>
      <c r="Y262" s="9">
        <f t="shared" si="236"/>
        <v>10557.865875720183</v>
      </c>
      <c r="Z262" s="19">
        <f t="shared" si="230"/>
        <v>0.34370465260501282</v>
      </c>
    </row>
    <row r="263" spans="1:26" x14ac:dyDescent="0.25">
      <c r="A263" s="13" t="str">
        <f>'rockfish release'!A262</f>
        <v>SE</v>
      </c>
      <c r="B263" s="13">
        <f>'rockfish release'!B262</f>
        <v>2006</v>
      </c>
      <c r="C263" s="13" t="str">
        <f>'rockfish release'!C262</f>
        <v>SSEI</v>
      </c>
      <c r="D263">
        <f>'rockfish release'!D262</f>
        <v>6626</v>
      </c>
      <c r="E263">
        <f>'YE release'!E263</f>
        <v>3077</v>
      </c>
      <c r="F263" s="13">
        <f>IF([3]species_comp_Region1_forR!$H230&gt;49,[3]species_comp_Region1_forR!$AM230,[3]species_comp_Region1_forR!$AO230)</f>
        <v>0.80670926499999995</v>
      </c>
      <c r="G263" s="13">
        <f>IF([3]species_comp_Region1_forR!$H230&gt;49,[3]species_comp_Region1_forR!$AN230,[3]species_comp_Region1_forR!$AP230)</f>
        <v>2.4948700000000001E-4</v>
      </c>
      <c r="H263" s="18">
        <f t="shared" ref="H263:H275" si="237">E263*F263</f>
        <v>2482.2444084049998</v>
      </c>
      <c r="I263" s="8">
        <f t="shared" ref="I263:I275" si="238">(E263^2)*G263</f>
        <v>2362.1252024230002</v>
      </c>
      <c r="J263">
        <f t="shared" si="231"/>
        <v>48.601699583687406</v>
      </c>
      <c r="K263" s="9">
        <f t="shared" si="232"/>
        <v>95.259331184027317</v>
      </c>
      <c r="M263" s="2">
        <f>'rockfish release'!O262</f>
        <v>11724.962232382888</v>
      </c>
      <c r="N263">
        <f>'rockfish release'!P262</f>
        <v>28194469.131746352</v>
      </c>
      <c r="O263" s="13">
        <f>IF([3]species_comp_Region1_forR!$D252&gt;49,[3]species_comp_Region1_forR!$AI252,[3]species_comp_Region1_forR!$AK252)</f>
        <v>0.75184275199999995</v>
      </c>
      <c r="P263" s="13">
        <f>IF([3]species_comp_Region1_forR!$D252&gt;49,[3]species_comp_Region1_forR!$AJ252,[3]species_comp_Region1_forR!$AL252)</f>
        <v>1.52931E-4</v>
      </c>
      <c r="Q263" s="18">
        <f t="shared" si="226"/>
        <v>8815.3278718908132</v>
      </c>
      <c r="R263" s="51">
        <f t="shared" si="227"/>
        <v>15954130.090128148</v>
      </c>
      <c r="S263">
        <f t="shared" si="233"/>
        <v>3994.262145894802</v>
      </c>
      <c r="T263" s="9">
        <f t="shared" si="234"/>
        <v>7828.7538059538119</v>
      </c>
      <c r="V263" s="18">
        <f t="shared" si="228"/>
        <v>11297.572280295813</v>
      </c>
      <c r="W263" s="50">
        <f t="shared" si="229"/>
        <v>15956492.215330571</v>
      </c>
      <c r="X263">
        <f t="shared" si="235"/>
        <v>3994.5578247573999</v>
      </c>
      <c r="Y263" s="9">
        <f t="shared" si="236"/>
        <v>7829.3333365245035</v>
      </c>
      <c r="Z263" s="19">
        <f t="shared" si="230"/>
        <v>0.35357665573198765</v>
      </c>
    </row>
    <row r="264" spans="1:26" x14ac:dyDescent="0.25">
      <c r="A264" s="13" t="str">
        <f>'rockfish release'!A263</f>
        <v>SE</v>
      </c>
      <c r="B264" s="13">
        <f>'rockfish release'!B263</f>
        <v>2007</v>
      </c>
      <c r="C264" s="13" t="str">
        <f>'rockfish release'!C263</f>
        <v>SSEI</v>
      </c>
      <c r="D264">
        <f>'rockfish release'!D263</f>
        <v>3895</v>
      </c>
      <c r="E264">
        <f>'YE release'!E264</f>
        <v>1932</v>
      </c>
      <c r="F264" s="13">
        <f>IF([3]species_comp_Region1_forR!$H231&gt;49,[3]species_comp_Region1_forR!$AM231,[3]species_comp_Region1_forR!$AO231)</f>
        <v>0.78806333699999997</v>
      </c>
      <c r="G264" s="13">
        <f>IF([3]species_comp_Region1_forR!$H231&gt;49,[3]species_comp_Region1_forR!$AN231,[3]species_comp_Region1_forR!$AP231)</f>
        <v>2.0368200000000001E-4</v>
      </c>
      <c r="H264" s="18">
        <f t="shared" si="237"/>
        <v>1522.5383670839999</v>
      </c>
      <c r="I264" s="8">
        <f t="shared" si="238"/>
        <v>760.26832156800003</v>
      </c>
      <c r="J264">
        <f t="shared" si="231"/>
        <v>27.572963597843451</v>
      </c>
      <c r="K264" s="9">
        <f t="shared" si="232"/>
        <v>54.043008651773164</v>
      </c>
      <c r="M264" s="2">
        <f>'rockfish release'!O263</f>
        <v>6892.3525347315644</v>
      </c>
      <c r="N264">
        <f>'rockfish release'!P263</f>
        <v>9742624.9121934529</v>
      </c>
      <c r="O264" s="13">
        <f>IF([3]species_comp_Region1_forR!$D253&gt;49,[3]species_comp_Region1_forR!$AI253,[3]species_comp_Region1_forR!$AK253)</f>
        <v>0.76492771800000003</v>
      </c>
      <c r="P264" s="13">
        <f>IF([3]species_comp_Region1_forR!$D253&gt;49,[3]species_comp_Region1_forR!$AJ253,[3]species_comp_Region1_forR!$AL253)</f>
        <v>1.1309E-4</v>
      </c>
      <c r="Q264" s="18">
        <f t="shared" si="226"/>
        <v>5272.1514960437316</v>
      </c>
      <c r="R264" s="51">
        <f t="shared" si="227"/>
        <v>5704820.7571344255</v>
      </c>
      <c r="S264">
        <f t="shared" si="233"/>
        <v>2388.4766603704597</v>
      </c>
      <c r="T264" s="9">
        <f t="shared" si="234"/>
        <v>4681.4142543261014</v>
      </c>
      <c r="V264" s="18">
        <f t="shared" si="228"/>
        <v>6794.6898631277318</v>
      </c>
      <c r="W264" s="50">
        <f t="shared" si="229"/>
        <v>5705581.0254559936</v>
      </c>
      <c r="X264">
        <f t="shared" si="235"/>
        <v>2388.6358084597146</v>
      </c>
      <c r="Y264" s="9">
        <f t="shared" si="236"/>
        <v>4681.7261845810408</v>
      </c>
      <c r="Z264" s="19">
        <f t="shared" si="230"/>
        <v>0.35154449379977698</v>
      </c>
    </row>
    <row r="265" spans="1:26" x14ac:dyDescent="0.25">
      <c r="A265" s="13" t="str">
        <f>'rockfish release'!A264</f>
        <v>SE</v>
      </c>
      <c r="B265" s="13">
        <f>'rockfish release'!B264</f>
        <v>2008</v>
      </c>
      <c r="C265" s="13" t="str">
        <f>'rockfish release'!C264</f>
        <v>SSEI</v>
      </c>
      <c r="D265">
        <f>'rockfish release'!D264</f>
        <v>3127</v>
      </c>
      <c r="E265">
        <f>'YE release'!E265</f>
        <v>1315</v>
      </c>
      <c r="F265" s="13">
        <f>IF([3]species_comp_Region1_forR!$H232&gt;49,[3]species_comp_Region1_forR!$AM232,[3]species_comp_Region1_forR!$AO232)</f>
        <v>0.87847222199999997</v>
      </c>
      <c r="G265" s="13">
        <f>IF([3]species_comp_Region1_forR!$H232&gt;49,[3]species_comp_Region1_forR!$AN232,[3]species_comp_Region1_forR!$AP232)</f>
        <v>1.8566700000000001E-4</v>
      </c>
      <c r="H265" s="18">
        <f t="shared" si="237"/>
        <v>1155.1909719299999</v>
      </c>
      <c r="I265" s="8">
        <f t="shared" si="238"/>
        <v>321.06001807500002</v>
      </c>
      <c r="J265">
        <f t="shared" si="231"/>
        <v>17.918147730024998</v>
      </c>
      <c r="K265" s="9">
        <f t="shared" si="232"/>
        <v>35.119569550848993</v>
      </c>
      <c r="M265" s="2">
        <f>'rockfish release'!O264</f>
        <v>5533.3469515033648</v>
      </c>
      <c r="N265">
        <f>'rockfish release'!P264</f>
        <v>6279380.8058480714</v>
      </c>
      <c r="O265" s="13">
        <f>IF([3]species_comp_Region1_forR!$D254&gt;49,[3]species_comp_Region1_forR!$AI254,[3]species_comp_Region1_forR!$AK254)</f>
        <v>0.71903574400000003</v>
      </c>
      <c r="P265" s="13">
        <f>IF([3]species_comp_Region1_forR!$D254&gt;49,[3]species_comp_Region1_forR!$AJ254,[3]species_comp_Region1_forR!$AL254)</f>
        <v>1.68073E-4</v>
      </c>
      <c r="Q265" s="18">
        <f t="shared" si="226"/>
        <v>3978.6742420843539</v>
      </c>
      <c r="R265" s="51">
        <f t="shared" si="227"/>
        <v>3250608.4008886297</v>
      </c>
      <c r="S265">
        <f t="shared" si="233"/>
        <v>1802.9443698818413</v>
      </c>
      <c r="T265" s="9">
        <f t="shared" si="234"/>
        <v>3533.7709649684089</v>
      </c>
      <c r="V265" s="18">
        <f t="shared" si="228"/>
        <v>5133.865214014354</v>
      </c>
      <c r="W265" s="50">
        <f t="shared" si="229"/>
        <v>3250929.4609067049</v>
      </c>
      <c r="X265">
        <f t="shared" si="235"/>
        <v>1803.033405377367</v>
      </c>
      <c r="Y265" s="9">
        <f t="shared" si="236"/>
        <v>3533.9454745396392</v>
      </c>
      <c r="Z265" s="19">
        <f t="shared" si="230"/>
        <v>0.35120388444470091</v>
      </c>
    </row>
    <row r="266" spans="1:26" x14ac:dyDescent="0.25">
      <c r="A266" s="13" t="str">
        <f>'rockfish release'!A265</f>
        <v>SE</v>
      </c>
      <c r="B266" s="13">
        <f>'rockfish release'!B265</f>
        <v>2009</v>
      </c>
      <c r="C266" s="13" t="str">
        <f>'rockfish release'!C265</f>
        <v>SSEI</v>
      </c>
      <c r="D266">
        <f>'rockfish release'!D265</f>
        <v>1615</v>
      </c>
      <c r="E266">
        <f>'YE release'!E266</f>
        <v>726</v>
      </c>
      <c r="F266" s="13">
        <f>IF([3]species_comp_Region1_forR!$H233&gt;49,[3]species_comp_Region1_forR!$AM233,[3]species_comp_Region1_forR!$AO233)</f>
        <v>0.88645690799999999</v>
      </c>
      <c r="G266" s="13">
        <f>IF([3]species_comp_Region1_forR!$H233&gt;49,[3]species_comp_Region1_forR!$AN233,[3]species_comp_Region1_forR!$AP233)</f>
        <v>1.37878E-4</v>
      </c>
      <c r="H266" s="18">
        <f t="shared" si="237"/>
        <v>643.56771520799998</v>
      </c>
      <c r="I266" s="8">
        <f t="shared" si="238"/>
        <v>72.672184728000005</v>
      </c>
      <c r="J266">
        <f t="shared" si="231"/>
        <v>8.5247982221281937</v>
      </c>
      <c r="K266" s="9">
        <f t="shared" si="232"/>
        <v>16.70860451537126</v>
      </c>
      <c r="M266" s="2">
        <f>'rockfish release'!O265</f>
        <v>2857.804709522844</v>
      </c>
      <c r="N266">
        <f>'rockfish release'!P265</f>
        <v>1674966.4483188028</v>
      </c>
      <c r="O266" s="13">
        <f>IF([3]species_comp_Region1_forR!$D255&gt;49,[3]species_comp_Region1_forR!$AI255,[3]species_comp_Region1_forR!$AK255)</f>
        <v>0.71950048</v>
      </c>
      <c r="P266" s="13">
        <f>IF([3]species_comp_Region1_forR!$D255&gt;49,[3]species_comp_Region1_forR!$AJ255,[3]species_comp_Region1_forR!$AL255)</f>
        <v>1.94057E-4</v>
      </c>
      <c r="Q266" s="18">
        <f t="shared" si="226"/>
        <v>2056.1918602479468</v>
      </c>
      <c r="R266" s="51">
        <f t="shared" si="227"/>
        <v>868358.04046316934</v>
      </c>
      <c r="S266">
        <f t="shared" si="233"/>
        <v>931.85730692159586</v>
      </c>
      <c r="T266" s="9">
        <f t="shared" si="234"/>
        <v>1826.4403215663278</v>
      </c>
      <c r="V266" s="18">
        <f t="shared" si="228"/>
        <v>2699.759575455947</v>
      </c>
      <c r="W266" s="50">
        <f t="shared" si="229"/>
        <v>868430.71264789731</v>
      </c>
      <c r="X266">
        <f t="shared" si="235"/>
        <v>931.89629929938951</v>
      </c>
      <c r="Y266" s="9">
        <f t="shared" si="236"/>
        <v>1826.5167466268033</v>
      </c>
      <c r="Z266" s="19">
        <f t="shared" si="230"/>
        <v>0.34517751423921028</v>
      </c>
    </row>
    <row r="267" spans="1:26" x14ac:dyDescent="0.25">
      <c r="A267" s="13" t="str">
        <f>'rockfish release'!A266</f>
        <v>SE</v>
      </c>
      <c r="B267" s="13">
        <f>'rockfish release'!B266</f>
        <v>2010</v>
      </c>
      <c r="C267" s="13" t="str">
        <f>'rockfish release'!C266</f>
        <v>SSEI</v>
      </c>
      <c r="D267">
        <f>'rockfish release'!D266</f>
        <v>3026</v>
      </c>
      <c r="E267">
        <f>'YE release'!E267</f>
        <v>1842</v>
      </c>
      <c r="F267" s="13">
        <f>IF([3]species_comp_Region1_forR!$H234&gt;49,[3]species_comp_Region1_forR!$AM234,[3]species_comp_Region1_forR!$AO234)</f>
        <v>0.82578875200000001</v>
      </c>
      <c r="G267" s="13">
        <f>IF([3]species_comp_Region1_forR!$H234&gt;49,[3]species_comp_Region1_forR!$AN234,[3]species_comp_Region1_forR!$AP234)</f>
        <v>1.97612E-4</v>
      </c>
      <c r="H267" s="18">
        <f t="shared" si="237"/>
        <v>1521.1028811840001</v>
      </c>
      <c r="I267" s="8">
        <f t="shared" si="238"/>
        <v>670.49040196800001</v>
      </c>
      <c r="J267">
        <f t="shared" si="231"/>
        <v>25.893829418763072</v>
      </c>
      <c r="K267" s="9">
        <f t="shared" si="232"/>
        <v>50.75190566077562</v>
      </c>
      <c r="M267" s="2">
        <f>'rockfish release'!O266</f>
        <v>5354.623561000697</v>
      </c>
      <c r="N267">
        <f>'rockfish release'!P266</f>
        <v>5880292.1826629303</v>
      </c>
      <c r="O267" s="13">
        <f>IF([3]species_comp_Region1_forR!$D256&gt;49,[3]species_comp_Region1_forR!$AI256,[3]species_comp_Region1_forR!$AK256)</f>
        <v>0.77350044799999995</v>
      </c>
      <c r="P267" s="13">
        <f>IF([3]species_comp_Region1_forR!$D256&gt;49,[3]species_comp_Region1_forR!$AJ256,[3]species_comp_Region1_forR!$AL256)</f>
        <v>1.5698700000000001E-4</v>
      </c>
      <c r="Q267" s="18">
        <f t="shared" si="226"/>
        <v>4141.8037233053938</v>
      </c>
      <c r="R267" s="51">
        <f t="shared" si="227"/>
        <v>3521774.1197291692</v>
      </c>
      <c r="S267">
        <f t="shared" si="233"/>
        <v>1876.6390488661289</v>
      </c>
      <c r="T267" s="9">
        <f t="shared" si="234"/>
        <v>3678.2125357776126</v>
      </c>
      <c r="V267" s="18">
        <f t="shared" si="228"/>
        <v>5662.9066044893934</v>
      </c>
      <c r="W267" s="50">
        <f t="shared" si="229"/>
        <v>3522444.6101311371</v>
      </c>
      <c r="X267">
        <f t="shared" si="235"/>
        <v>1876.8176816438877</v>
      </c>
      <c r="Y267" s="9">
        <f t="shared" si="236"/>
        <v>3678.5626560220198</v>
      </c>
      <c r="Z267" s="19">
        <f t="shared" si="230"/>
        <v>0.33142303285666047</v>
      </c>
    </row>
    <row r="268" spans="1:26" x14ac:dyDescent="0.25">
      <c r="A268" s="13" t="str">
        <f>'rockfish release'!A267</f>
        <v>SE</v>
      </c>
      <c r="B268" s="13">
        <f>'rockfish release'!B267</f>
        <v>2011</v>
      </c>
      <c r="C268" s="13" t="str">
        <f>'rockfish release'!C267</f>
        <v>SSEI</v>
      </c>
      <c r="D268">
        <f>'rockfish release'!D267</f>
        <v>1401</v>
      </c>
      <c r="E268">
        <f>'YE release'!E268</f>
        <v>557</v>
      </c>
      <c r="F268" s="13">
        <f>IF([3]species_comp_Region1_forR!$H235&gt;49,[3]species_comp_Region1_forR!$AM235,[3]species_comp_Region1_forR!$AO235)</f>
        <v>0.83732057400000004</v>
      </c>
      <c r="G268" s="13">
        <f>IF([3]species_comp_Region1_forR!$H235&gt;49,[3]species_comp_Region1_forR!$AN235,[3]species_comp_Region1_forR!$AP235)</f>
        <v>1.63132E-4</v>
      </c>
      <c r="H268" s="18">
        <f t="shared" si="237"/>
        <v>466.38755971800003</v>
      </c>
      <c r="I268" s="8">
        <f t="shared" si="238"/>
        <v>50.611539868000001</v>
      </c>
      <c r="J268">
        <f t="shared" si="231"/>
        <v>7.1141787908373519</v>
      </c>
      <c r="K268" s="9">
        <f t="shared" si="232"/>
        <v>13.94379043004121</v>
      </c>
      <c r="M268" s="2">
        <f>'rockfish release'!O267</f>
        <v>3027.6754850088182</v>
      </c>
      <c r="N268">
        <f>'rockfish release'!P267</f>
        <v>2492666.7772778664</v>
      </c>
      <c r="O268" s="13">
        <f>IF([3]species_comp_Region1_forR!$D257&gt;49,[3]species_comp_Region1_forR!$AI257,[3]species_comp_Region1_forR!$AK257)</f>
        <v>0.71940763799999996</v>
      </c>
      <c r="P268" s="13">
        <f>IF([3]species_comp_Region1_forR!$D257&gt;49,[3]species_comp_Region1_forR!$AJ257,[3]species_comp_Region1_forR!$AL257)</f>
        <v>1.5745700000000001E-4</v>
      </c>
      <c r="Q268" s="18">
        <f t="shared" si="226"/>
        <v>2178.1328693006981</v>
      </c>
      <c r="R268" s="51">
        <f t="shared" si="227"/>
        <v>1291123.9760096248</v>
      </c>
      <c r="S268">
        <f t="shared" si="233"/>
        <v>1136.2763642748293</v>
      </c>
      <c r="T268" s="9">
        <f t="shared" si="234"/>
        <v>2227.1016739786655</v>
      </c>
      <c r="V268" s="18">
        <f t="shared" si="228"/>
        <v>2644.520429018698</v>
      </c>
      <c r="W268" s="50">
        <f t="shared" si="229"/>
        <v>1291174.5875494927</v>
      </c>
      <c r="X268">
        <f t="shared" si="235"/>
        <v>1136.2986348445081</v>
      </c>
      <c r="Y268" s="9">
        <f t="shared" si="236"/>
        <v>2227.1453242952357</v>
      </c>
      <c r="Z268" s="19">
        <f t="shared" si="230"/>
        <v>0.42968041478361896</v>
      </c>
    </row>
    <row r="269" spans="1:26" x14ac:dyDescent="0.25">
      <c r="A269" s="13" t="str">
        <f>'rockfish release'!A268</f>
        <v>SE</v>
      </c>
      <c r="B269" s="13">
        <f>'rockfish release'!B268</f>
        <v>2012</v>
      </c>
      <c r="C269" s="13" t="str">
        <f>'rockfish release'!C268</f>
        <v>SSEI</v>
      </c>
      <c r="D269">
        <f>'rockfish release'!D268</f>
        <v>1982</v>
      </c>
      <c r="E269">
        <f>'YE release'!E269</f>
        <v>1213</v>
      </c>
      <c r="F269" s="13">
        <f>IF([3]species_comp_Region1_forR!$H236&gt;49,[3]species_comp_Region1_forR!$AM236,[3]species_comp_Region1_forR!$AO236)</f>
        <v>0.856429463</v>
      </c>
      <c r="G269" s="13">
        <f>IF([3]species_comp_Region1_forR!$H236&gt;49,[3]species_comp_Region1_forR!$AN236,[3]species_comp_Region1_forR!$AP236)</f>
        <v>1.5369799999999999E-4</v>
      </c>
      <c r="H269" s="18">
        <f t="shared" si="237"/>
        <v>1038.8489386189999</v>
      </c>
      <c r="I269" s="8">
        <f t="shared" si="238"/>
        <v>226.14647256199999</v>
      </c>
      <c r="J269">
        <f t="shared" si="231"/>
        <v>15.038167194242787</v>
      </c>
      <c r="K269" s="9">
        <f t="shared" si="232"/>
        <v>29.474807700715861</v>
      </c>
      <c r="M269" s="2">
        <f>'rockfish release'!O268</f>
        <v>3308.3880839980466</v>
      </c>
      <c r="N269">
        <f>'rockfish release'!P268</f>
        <v>3537724.2288436573</v>
      </c>
      <c r="O269" s="13">
        <f>IF([3]species_comp_Region1_forR!$D258&gt;49,[3]species_comp_Region1_forR!$AI258,[3]species_comp_Region1_forR!$AK258)</f>
        <v>0.715509854</v>
      </c>
      <c r="P269" s="13">
        <f>IF([3]species_comp_Region1_forR!$D258&gt;49,[3]species_comp_Region1_forR!$AJ258,[3]species_comp_Region1_forR!$AL258)</f>
        <v>1.7457599999999999E-4</v>
      </c>
      <c r="Q269" s="18">
        <f t="shared" si="226"/>
        <v>2367.1842749567822</v>
      </c>
      <c r="R269" s="51">
        <f t="shared" si="227"/>
        <v>1812446.5201419275</v>
      </c>
      <c r="S269">
        <f t="shared" si="233"/>
        <v>1346.2713397164509</v>
      </c>
      <c r="T269" s="9">
        <f t="shared" si="234"/>
        <v>2638.6918258442438</v>
      </c>
      <c r="V269" s="18">
        <f t="shared" si="228"/>
        <v>3406.0332135757822</v>
      </c>
      <c r="W269" s="50">
        <f t="shared" si="229"/>
        <v>1812672.6666144896</v>
      </c>
      <c r="X269">
        <f t="shared" si="235"/>
        <v>1346.3553270271893</v>
      </c>
      <c r="Y269" s="9">
        <f t="shared" si="236"/>
        <v>2638.8564409732912</v>
      </c>
      <c r="Z269" s="19">
        <f t="shared" si="230"/>
        <v>0.39528543693023321</v>
      </c>
    </row>
    <row r="270" spans="1:26" x14ac:dyDescent="0.25">
      <c r="A270" s="13" t="str">
        <f>'rockfish release'!A269</f>
        <v>SE</v>
      </c>
      <c r="B270" s="13">
        <f>'rockfish release'!B269</f>
        <v>2013</v>
      </c>
      <c r="C270" s="13" t="str">
        <f>'rockfish release'!C269</f>
        <v>SSEI</v>
      </c>
      <c r="D270">
        <f>'rockfish release'!D269</f>
        <v>2044</v>
      </c>
      <c r="E270">
        <f>'YE release'!E270</f>
        <v>1461</v>
      </c>
      <c r="F270" s="13">
        <f>IF([3]species_comp_Region1_forR!$H237&gt;49,[3]species_comp_Region1_forR!$AM237,[3]species_comp_Region1_forR!$AO237)</f>
        <v>0.82814814800000003</v>
      </c>
      <c r="G270" s="13">
        <f>IF([3]species_comp_Region1_forR!$H237&gt;49,[3]species_comp_Region1_forR!$AN237,[3]species_comp_Region1_forR!$AP237)</f>
        <v>2.1115500000000001E-4</v>
      </c>
      <c r="H270" s="18">
        <f t="shared" si="237"/>
        <v>1209.9244442280001</v>
      </c>
      <c r="I270" s="8">
        <f t="shared" si="238"/>
        <v>450.71478175499999</v>
      </c>
      <c r="J270">
        <f t="shared" si="231"/>
        <v>21.230044318253317</v>
      </c>
      <c r="K270" s="9">
        <f t="shared" si="232"/>
        <v>41.6108868637765</v>
      </c>
      <c r="M270" s="2">
        <f>'rockfish release'!O269</f>
        <v>7891.8351156912322</v>
      </c>
      <c r="N270">
        <f>'rockfish release'!P269</f>
        <v>27499452.414966449</v>
      </c>
      <c r="O270" s="13">
        <f>IF([3]species_comp_Region1_forR!$D259&gt;49,[3]species_comp_Region1_forR!$AI259,[3]species_comp_Region1_forR!$AK259)</f>
        <v>0.69700827499999995</v>
      </c>
      <c r="P270" s="13">
        <f>IF([3]species_comp_Region1_forR!$D259&gt;49,[3]species_comp_Region1_forR!$AJ259,[3]species_comp_Region1_forR!$AL259)</f>
        <v>1.3451399999999999E-4</v>
      </c>
      <c r="Q270" s="18">
        <f t="shared" si="226"/>
        <v>5500.6743805723709</v>
      </c>
      <c r="R270" s="51">
        <f t="shared" si="227"/>
        <v>13364477.309317451</v>
      </c>
      <c r="S270">
        <f t="shared" si="233"/>
        <v>3655.7457938589564</v>
      </c>
      <c r="T270" s="9">
        <f t="shared" si="234"/>
        <v>7165.2617559635546</v>
      </c>
      <c r="V270" s="18">
        <f t="shared" si="228"/>
        <v>6710.5988248003705</v>
      </c>
      <c r="W270" s="50">
        <f t="shared" si="229"/>
        <v>13364928.024099207</v>
      </c>
      <c r="X270">
        <f t="shared" si="235"/>
        <v>3655.8074380496582</v>
      </c>
      <c r="Y270" s="9">
        <f t="shared" si="236"/>
        <v>7165.3825785773297</v>
      </c>
      <c r="Z270" s="19">
        <f t="shared" si="230"/>
        <v>0.54478110426432957</v>
      </c>
    </row>
    <row r="271" spans="1:26" x14ac:dyDescent="0.25">
      <c r="A271" s="13" t="str">
        <f>'rockfish release'!A270</f>
        <v>SE</v>
      </c>
      <c r="B271" s="13">
        <f>'rockfish release'!B270</f>
        <v>2014</v>
      </c>
      <c r="C271" s="13" t="str">
        <f>'rockfish release'!C270</f>
        <v>SSEI</v>
      </c>
      <c r="D271">
        <f>'rockfish release'!D270</f>
        <v>2308</v>
      </c>
      <c r="E271">
        <f>'YE release'!E271</f>
        <v>1518</v>
      </c>
      <c r="F271" s="13">
        <f>IF([3]species_comp_Region1_forR!$H238&gt;49,[3]species_comp_Region1_forR!$AM238,[3]species_comp_Region1_forR!$AO238)</f>
        <v>0.78004216400000004</v>
      </c>
      <c r="G271" s="13">
        <f>IF([3]species_comp_Region1_forR!$H238&gt;49,[3]species_comp_Region1_forR!$AN238,[3]species_comp_Region1_forR!$AP238)</f>
        <v>1.20658E-4</v>
      </c>
      <c r="H271" s="18">
        <f t="shared" si="237"/>
        <v>1184.104004952</v>
      </c>
      <c r="I271" s="8">
        <f t="shared" si="238"/>
        <v>278.03512519200001</v>
      </c>
      <c r="J271">
        <f t="shared" si="231"/>
        <v>16.674385301773498</v>
      </c>
      <c r="K271" s="9">
        <f t="shared" si="232"/>
        <v>32.681795191476056</v>
      </c>
      <c r="M271" s="2">
        <f>'rockfish release'!O270</f>
        <v>4717.2998562529947</v>
      </c>
      <c r="N271">
        <f>'rockfish release'!P270</f>
        <v>4505262.4204985779</v>
      </c>
      <c r="O271" s="13">
        <f>IF([3]species_comp_Region1_forR!$D260&gt;49,[3]species_comp_Region1_forR!$AI260,[3]species_comp_Region1_forR!$AK260)</f>
        <v>0.67003537099999999</v>
      </c>
      <c r="P271" s="13">
        <f>IF([3]species_comp_Region1_forR!$D260&gt;49,[3]species_comp_Region1_forR!$AJ260,[3]species_comp_Region1_forR!$AL260)</f>
        <v>1.11773E-4</v>
      </c>
      <c r="Q271" s="18">
        <f t="shared" si="226"/>
        <v>3160.7577593027218</v>
      </c>
      <c r="R271" s="51">
        <f t="shared" si="227"/>
        <v>2024609.5514517496</v>
      </c>
      <c r="S271">
        <f t="shared" si="233"/>
        <v>1422.8877508263784</v>
      </c>
      <c r="T271" s="9">
        <f t="shared" si="234"/>
        <v>2788.8599916197013</v>
      </c>
      <c r="V271" s="18">
        <f t="shared" si="228"/>
        <v>4344.8617642547215</v>
      </c>
      <c r="W271" s="50">
        <f t="shared" si="229"/>
        <v>2024887.5865769417</v>
      </c>
      <c r="X271">
        <f t="shared" si="235"/>
        <v>1422.985448476878</v>
      </c>
      <c r="Y271" s="9">
        <f t="shared" si="236"/>
        <v>2789.0514790146808</v>
      </c>
      <c r="Z271" s="19">
        <f t="shared" si="230"/>
        <v>0.32750994753936991</v>
      </c>
    </row>
    <row r="272" spans="1:26" x14ac:dyDescent="0.25">
      <c r="A272" s="13" t="str">
        <f>'rockfish release'!A271</f>
        <v>SE</v>
      </c>
      <c r="B272" s="13">
        <f>'rockfish release'!B271</f>
        <v>2015</v>
      </c>
      <c r="C272" s="13" t="str">
        <f>'rockfish release'!C271</f>
        <v>SSEI</v>
      </c>
      <c r="D272">
        <f>'rockfish release'!D271</f>
        <v>3002</v>
      </c>
      <c r="E272">
        <f>'YE release'!E272</f>
        <v>1949</v>
      </c>
      <c r="F272" s="13">
        <f>IF([3]species_comp_Region1_forR!$H239&gt;49,[3]species_comp_Region1_forR!$AM239,[3]species_comp_Region1_forR!$AO239)</f>
        <v>0.79710669099999998</v>
      </c>
      <c r="G272" s="13">
        <f>IF([3]species_comp_Region1_forR!$H239&gt;49,[3]species_comp_Region1_forR!$AN239,[3]species_comp_Region1_forR!$AP239)</f>
        <v>5.8499999999999999E-5</v>
      </c>
      <c r="H272" s="18">
        <f t="shared" si="237"/>
        <v>1553.560940759</v>
      </c>
      <c r="I272" s="8">
        <f t="shared" si="238"/>
        <v>222.21815849999999</v>
      </c>
      <c r="J272">
        <f t="shared" si="231"/>
        <v>14.906983547988506</v>
      </c>
      <c r="K272" s="9">
        <f t="shared" si="232"/>
        <v>29.217687754057472</v>
      </c>
      <c r="M272" s="2">
        <f>'rockfish release'!O271</f>
        <v>3368.3608787428657</v>
      </c>
      <c r="N272">
        <f>'rockfish release'!P271</f>
        <v>2306053.7852344951</v>
      </c>
      <c r="O272" s="13">
        <f>IF([3]species_comp_Region1_forR!$D261&gt;49,[3]species_comp_Region1_forR!$AI261,[3]species_comp_Region1_forR!$AK261)</f>
        <v>0.75708502</v>
      </c>
      <c r="P272" s="13">
        <f>IF([3]species_comp_Region1_forR!$D261&gt;49,[3]species_comp_Region1_forR!$AJ261,[3]species_comp_Region1_forR!$AL261)</f>
        <v>9.31E-5</v>
      </c>
      <c r="Q272" s="18">
        <f t="shared" si="226"/>
        <v>2550.13556325026</v>
      </c>
      <c r="R272" s="51">
        <f t="shared" si="227"/>
        <v>1322620.2736268267</v>
      </c>
      <c r="S272">
        <f t="shared" si="233"/>
        <v>1150.0522916923503</v>
      </c>
      <c r="T272" s="9">
        <f t="shared" si="234"/>
        <v>2254.1024917170066</v>
      </c>
      <c r="V272" s="18">
        <f t="shared" si="228"/>
        <v>4103.69650400926</v>
      </c>
      <c r="W272" s="50">
        <f t="shared" si="229"/>
        <v>1322842.4917853267</v>
      </c>
      <c r="X272">
        <f t="shared" si="235"/>
        <v>1150.1488998322463</v>
      </c>
      <c r="Y272" s="9">
        <f t="shared" si="236"/>
        <v>2254.291843671203</v>
      </c>
      <c r="Z272" s="19">
        <f t="shared" si="230"/>
        <v>0.28027143301376339</v>
      </c>
    </row>
    <row r="273" spans="1:26" x14ac:dyDescent="0.25">
      <c r="A273" s="13" t="str">
        <f>'rockfish release'!A272</f>
        <v>SE</v>
      </c>
      <c r="B273" s="13">
        <f>'rockfish release'!B272</f>
        <v>2016</v>
      </c>
      <c r="C273" s="13" t="str">
        <f>'rockfish release'!C272</f>
        <v>SSEI</v>
      </c>
      <c r="D273">
        <f>'rockfish release'!D272</f>
        <v>2634</v>
      </c>
      <c r="E273">
        <f>'YE release'!E273</f>
        <v>1765</v>
      </c>
      <c r="F273" s="13">
        <f>IF([3]species_comp_Region1_forR!$H240&gt;49,[3]species_comp_Region1_forR!$AM240,[3]species_comp_Region1_forR!$AO240)</f>
        <v>0.80009297999999995</v>
      </c>
      <c r="G273" s="13">
        <f>IF([3]species_comp_Region1_forR!$H240&gt;49,[3]species_comp_Region1_forR!$AN240,[3]species_comp_Region1_forR!$AP240)</f>
        <v>7.4400000000000006E-5</v>
      </c>
      <c r="H273" s="18">
        <f t="shared" si="237"/>
        <v>1412.1641096999999</v>
      </c>
      <c r="I273" s="8">
        <f t="shared" si="238"/>
        <v>231.77274000000003</v>
      </c>
      <c r="J273">
        <f t="shared" si="231"/>
        <v>15.224084208910565</v>
      </c>
      <c r="K273" s="9">
        <f t="shared" si="232"/>
        <v>29.839205049464706</v>
      </c>
      <c r="M273" s="2">
        <f>'rockfish release'!O272</f>
        <v>4684.4347539543051</v>
      </c>
      <c r="N273">
        <f>'rockfish release'!P272</f>
        <v>6607012.8698088462</v>
      </c>
      <c r="O273" s="13">
        <f>IF([3]species_comp_Region1_forR!$D262&gt;49,[3]species_comp_Region1_forR!$AI262,[3]species_comp_Region1_forR!$AK262)</f>
        <v>0.69404106200000004</v>
      </c>
      <c r="P273" s="13">
        <f>IF([3]species_comp_Region1_forR!$D262&gt;49,[3]species_comp_Region1_forR!$AJ262,[3]species_comp_Region1_forR!$AL262)</f>
        <v>1.06387E-4</v>
      </c>
      <c r="Q273" s="18">
        <f t="shared" si="226"/>
        <v>3251.1900715041547</v>
      </c>
      <c r="R273" s="51">
        <f t="shared" si="227"/>
        <v>3184183.4706572709</v>
      </c>
      <c r="S273">
        <f t="shared" si="233"/>
        <v>1784.4280514095465</v>
      </c>
      <c r="T273" s="9">
        <f t="shared" si="234"/>
        <v>3497.4789807627112</v>
      </c>
      <c r="V273" s="18">
        <f t="shared" si="228"/>
        <v>4663.3541812041549</v>
      </c>
      <c r="W273" s="50">
        <f t="shared" si="229"/>
        <v>3184415.2433972708</v>
      </c>
      <c r="X273">
        <f t="shared" si="235"/>
        <v>1784.4929933729834</v>
      </c>
      <c r="Y273" s="9">
        <f t="shared" si="236"/>
        <v>3497.6062670110473</v>
      </c>
      <c r="Z273" s="19">
        <f t="shared" si="230"/>
        <v>0.38266297691165246</v>
      </c>
    </row>
    <row r="274" spans="1:26" x14ac:dyDescent="0.25">
      <c r="A274" s="13" t="str">
        <f>'rockfish release'!A273</f>
        <v>SE</v>
      </c>
      <c r="B274" s="13">
        <f>'rockfish release'!B273</f>
        <v>2017</v>
      </c>
      <c r="C274" s="13" t="str">
        <f>'rockfish release'!C273</f>
        <v>SSEI</v>
      </c>
      <c r="D274">
        <f>'rockfish release'!D273</f>
        <v>5303</v>
      </c>
      <c r="E274">
        <f>'YE release'!E274</f>
        <v>4290</v>
      </c>
      <c r="F274" s="13">
        <f>IF([3]species_comp_Region1_forR!$H241&gt;49,[3]species_comp_Region1_forR!$AM241,[3]species_comp_Region1_forR!$AO241)</f>
        <v>0.82257053300000005</v>
      </c>
      <c r="G274" s="13">
        <f>IF([3]species_comp_Region1_forR!$H241&gt;49,[3]species_comp_Region1_forR!$AN241,[3]species_comp_Region1_forR!$AP241)</f>
        <v>9.1600000000000004E-5</v>
      </c>
      <c r="H274" s="18">
        <f t="shared" si="237"/>
        <v>3528.8275865700002</v>
      </c>
      <c r="I274" s="8">
        <f t="shared" si="238"/>
        <v>1685.81556</v>
      </c>
      <c r="J274">
        <f t="shared" si="231"/>
        <v>41.058684343266528</v>
      </c>
      <c r="K274" s="9">
        <f t="shared" si="232"/>
        <v>80.475021312802397</v>
      </c>
      <c r="M274" s="2">
        <f>'rockfish release'!O273</f>
        <v>10269.301587301587</v>
      </c>
      <c r="N274">
        <f>'rockfish release'!P273</f>
        <v>20444681.136453528</v>
      </c>
      <c r="O274" s="13">
        <f>IF([3]species_comp_Region1_forR!$D263&gt;49,[3]species_comp_Region1_forR!$AI263,[3]species_comp_Region1_forR!$AK263)</f>
        <v>0.66915760899999999</v>
      </c>
      <c r="P274" s="13">
        <f>IF([3]species_comp_Region1_forR!$D263&gt;49,[3]species_comp_Region1_forR!$AJ263,[3]species_comp_Region1_forR!$AL263)</f>
        <v>1.505E-4</v>
      </c>
      <c r="Q274" s="18">
        <f t="shared" si="226"/>
        <v>6871.781296258634</v>
      </c>
      <c r="R274" s="51">
        <f t="shared" si="227"/>
        <v>9167348.421572987</v>
      </c>
      <c r="S274">
        <f t="shared" si="233"/>
        <v>3027.7629401214663</v>
      </c>
      <c r="T274" s="9">
        <f t="shared" si="234"/>
        <v>5934.4153626380739</v>
      </c>
      <c r="V274" s="18">
        <f t="shared" si="228"/>
        <v>10400.608882828634</v>
      </c>
      <c r="W274" s="50">
        <f t="shared" si="229"/>
        <v>9169034.237132987</v>
      </c>
      <c r="X274">
        <f t="shared" si="235"/>
        <v>3028.041320248617</v>
      </c>
      <c r="Y274" s="9">
        <f t="shared" si="236"/>
        <v>5934.9609876872892</v>
      </c>
      <c r="Z274" s="19">
        <f t="shared" si="230"/>
        <v>0.29114077400294341</v>
      </c>
    </row>
    <row r="275" spans="1:26" x14ac:dyDescent="0.25">
      <c r="A275" s="13" t="str">
        <f>'rockfish release'!A274</f>
        <v>SE</v>
      </c>
      <c r="B275" s="13">
        <f>'rockfish release'!B274</f>
        <v>2018</v>
      </c>
      <c r="C275" s="13" t="str">
        <f>'rockfish release'!C274</f>
        <v>SSEI</v>
      </c>
      <c r="D275">
        <f>'rockfish release'!D274</f>
        <v>12062</v>
      </c>
      <c r="E275">
        <f>'YE release'!E275</f>
        <v>9955</v>
      </c>
      <c r="F275" s="13">
        <f>IF([3]species_comp_Region1_forR!$H242&gt;49,[3]species_comp_Region1_forR!$AM242,[3]species_comp_Region1_forR!$AO242)</f>
        <v>0.85496183199999998</v>
      </c>
      <c r="G275" s="13">
        <f>IF([3]species_comp_Region1_forR!$H242&gt;49,[3]species_comp_Region1_forR!$AN242,[3]species_comp_Region1_forR!$AP242)</f>
        <v>2.3709800000000001E-4</v>
      </c>
      <c r="H275" s="18">
        <f t="shared" si="237"/>
        <v>8511.1450375599998</v>
      </c>
      <c r="I275" s="8">
        <f t="shared" si="238"/>
        <v>23496.891923450003</v>
      </c>
      <c r="J275">
        <f t="shared" si="231"/>
        <v>153.2869594044125</v>
      </c>
      <c r="K275" s="9">
        <f t="shared" si="232"/>
        <v>300.44244043264848</v>
      </c>
      <c r="M275" s="2">
        <f>'rockfish release'!O274</f>
        <v>12472.540871546567</v>
      </c>
      <c r="N275">
        <f>'rockfish release'!P274</f>
        <v>23037083.064362518</v>
      </c>
      <c r="O275" s="13">
        <f>IF([3]species_comp_Region1_forR!$D264&gt;49,[3]species_comp_Region1_forR!$AI264,[3]species_comp_Region1_forR!$AK264)</f>
        <v>0.63246831599999997</v>
      </c>
      <c r="P275" s="13">
        <f>IF([3]species_comp_Region1_forR!$D264&gt;49,[3]species_comp_Region1_forR!$AJ264,[3]species_comp_Region1_forR!$AL264)</f>
        <v>1.4037000000000001E-4</v>
      </c>
      <c r="Q275" s="18">
        <f t="shared" si="226"/>
        <v>7888.4869212682297</v>
      </c>
      <c r="R275" s="51">
        <f t="shared" si="227"/>
        <v>9233808.5945581216</v>
      </c>
      <c r="S275">
        <f t="shared" si="233"/>
        <v>3038.7182486301886</v>
      </c>
      <c r="T275" s="9">
        <f t="shared" si="234"/>
        <v>5955.8877673151692</v>
      </c>
      <c r="V275" s="18">
        <f t="shared" si="228"/>
        <v>16399.631958828228</v>
      </c>
      <c r="W275" s="50">
        <f t="shared" si="229"/>
        <v>9257305.4864815716</v>
      </c>
      <c r="X275">
        <f t="shared" si="235"/>
        <v>3042.5820426870287</v>
      </c>
      <c r="Y275" s="9">
        <f t="shared" si="236"/>
        <v>5963.4608036665759</v>
      </c>
      <c r="Z275" s="19">
        <f t="shared" si="230"/>
        <v>0.18552745880672949</v>
      </c>
    </row>
    <row r="276" spans="1:26" x14ac:dyDescent="0.25">
      <c r="A276" s="13" t="str">
        <f>'rockfish release'!A275</f>
        <v>SE</v>
      </c>
      <c r="B276" s="13">
        <f>'rockfish release'!B275</f>
        <v>2019</v>
      </c>
      <c r="C276" s="13" t="str">
        <f>'rockfish release'!C275</f>
        <v>SSEI</v>
      </c>
      <c r="D276">
        <f>'rockfish release'!D275</f>
        <v>10177</v>
      </c>
      <c r="E276">
        <f>'YE release'!E276</f>
        <v>7980</v>
      </c>
      <c r="F276">
        <v>0.83149171270718236</v>
      </c>
      <c r="G276">
        <v>3.88125330765814E-4</v>
      </c>
      <c r="H276" s="18">
        <f t="shared" ref="H276" si="239">E276*F276</f>
        <v>6635.3038674033151</v>
      </c>
      <c r="I276" s="8">
        <f t="shared" ref="I276" si="240">(E276^2)*G276</f>
        <v>24715.976313299343</v>
      </c>
      <c r="K276" s="9"/>
      <c r="M276" s="2">
        <f>'rockfish release'!O275</f>
        <v>31355.50994598867</v>
      </c>
      <c r="N276">
        <f>'rockfish release'!P275</f>
        <v>212502944.55987427</v>
      </c>
      <c r="O276">
        <v>0.60254924681344146</v>
      </c>
      <c r="P276">
        <v>2.7782326215544765E-4</v>
      </c>
      <c r="Q276" s="18">
        <f t="shared" ref="Q276" si="241">M276*O276</f>
        <v>18893.238901406847</v>
      </c>
      <c r="R276" s="51">
        <f t="shared" ref="R276" si="242">(M276^2)*P276+(O276^2)*N276-(P276*N276)</f>
        <v>77366616.651749849</v>
      </c>
      <c r="S276">
        <f t="shared" ref="S276" si="243">SQRT(R276)</f>
        <v>8795.8295033356499</v>
      </c>
      <c r="T276" s="9">
        <f t="shared" ref="T276" si="244">(1.96*S276)</f>
        <v>17239.825826537872</v>
      </c>
      <c r="V276" s="18">
        <f t="shared" ref="V276" si="245">Q276+H276</f>
        <v>25528.542768810163</v>
      </c>
      <c r="W276" s="50">
        <f t="shared" ref="W276" si="246">R276+I276</f>
        <v>77391332.628063142</v>
      </c>
      <c r="X276">
        <f t="shared" ref="X276" si="247">SQRT(W276)</f>
        <v>8797.234373828127</v>
      </c>
      <c r="Y276" s="9">
        <f t="shared" ref="Y276" si="248">(1.96*X276)</f>
        <v>17242.579372703127</v>
      </c>
      <c r="Z276" s="19">
        <f t="shared" si="230"/>
        <v>0.34460385982455155</v>
      </c>
    </row>
    <row r="277" spans="1:26" x14ac:dyDescent="0.25">
      <c r="A277" s="13" t="str">
        <f>'rockfish release'!A276</f>
        <v>SE</v>
      </c>
      <c r="B277" s="13">
        <f>'rockfish release'!B276</f>
        <v>1999</v>
      </c>
      <c r="C277" s="13" t="str">
        <f>'rockfish release'!C276</f>
        <v>SSEO</v>
      </c>
      <c r="D277">
        <f>'rockfish release'!D276</f>
        <v>4102</v>
      </c>
      <c r="E277">
        <f>'YE release'!E277</f>
        <v>1139</v>
      </c>
      <c r="F277" s="37">
        <v>0.94453026799999995</v>
      </c>
      <c r="G277" s="37">
        <v>9.1548599999999997E-4</v>
      </c>
      <c r="H277" s="18">
        <f t="shared" ref="H277:H283" si="249">E277*F277</f>
        <v>1075.8199752519999</v>
      </c>
      <c r="I277" s="8">
        <f t="shared" ref="I277:I283" si="250">(E277^2)*G277</f>
        <v>1187.6792130060001</v>
      </c>
      <c r="J277">
        <f t="shared" si="231"/>
        <v>34.462722077717544</v>
      </c>
      <c r="K277" s="9">
        <f t="shared" si="232"/>
        <v>67.54693527232638</v>
      </c>
      <c r="M277" s="2">
        <f>'rockfish release'!O276</f>
        <v>3939.3161274019458</v>
      </c>
      <c r="N277">
        <f>'rockfish release'!P276</f>
        <v>8165677.1442993488</v>
      </c>
      <c r="O277" s="37">
        <v>0.33668710600000001</v>
      </c>
      <c r="P277" s="37">
        <v>4.4514749999999999E-3</v>
      </c>
      <c r="Q277" s="18">
        <f t="shared" ref="Q277:Q295" si="251">M277*O277</f>
        <v>1326.3169465540884</v>
      </c>
      <c r="R277" s="51">
        <f>(M277^2)*P277+(O277^2)*N277-(P277*N277)</f>
        <v>958376.1459501083</v>
      </c>
      <c r="S277">
        <f t="shared" si="233"/>
        <v>978.96687684012488</v>
      </c>
      <c r="T277" s="9">
        <f t="shared" si="234"/>
        <v>1918.7750786066447</v>
      </c>
      <c r="V277" s="18">
        <f t="shared" ref="V277:V296" si="252">Q277+H277</f>
        <v>2402.1369218060881</v>
      </c>
      <c r="W277" s="50">
        <f t="shared" ref="W277:W296" si="253">R277+I277</f>
        <v>959563.82516311435</v>
      </c>
      <c r="X277">
        <f t="shared" si="235"/>
        <v>979.57328728539471</v>
      </c>
      <c r="Y277" s="9">
        <f t="shared" si="236"/>
        <v>1919.9636430793737</v>
      </c>
      <c r="Z277" s="19">
        <f t="shared" si="230"/>
        <v>0.40779244446602386</v>
      </c>
    </row>
    <row r="278" spans="1:26" x14ac:dyDescent="0.25">
      <c r="A278" s="13" t="str">
        <f>'rockfish release'!A277</f>
        <v>SE</v>
      </c>
      <c r="B278" s="13">
        <f>'rockfish release'!B277</f>
        <v>2000</v>
      </c>
      <c r="C278" s="13" t="str">
        <f>'rockfish release'!C277</f>
        <v>SSEO</v>
      </c>
      <c r="D278">
        <f>'rockfish release'!D277</f>
        <v>4468</v>
      </c>
      <c r="E278">
        <f>'YE release'!E278</f>
        <v>1638</v>
      </c>
      <c r="F278" s="37">
        <v>0.94453026799999995</v>
      </c>
      <c r="G278" s="37">
        <v>9.1548599999999997E-4</v>
      </c>
      <c r="H278" s="18">
        <f t="shared" si="249"/>
        <v>1547.1405789839998</v>
      </c>
      <c r="I278" s="8">
        <f t="shared" si="250"/>
        <v>2456.2892193839998</v>
      </c>
      <c r="J278">
        <f t="shared" si="231"/>
        <v>49.560964673662276</v>
      </c>
      <c r="K278" s="9">
        <f t="shared" si="232"/>
        <v>97.139490760378067</v>
      </c>
      <c r="M278" s="2">
        <f>'rockfish release'!O277</f>
        <v>4290.8006965460499</v>
      </c>
      <c r="N278">
        <f>'rockfish release'!P277</f>
        <v>9687845.8883965574</v>
      </c>
      <c r="O278" s="37">
        <v>0.33668710600000001</v>
      </c>
      <c r="P278" s="37">
        <v>4.4514749999999999E-3</v>
      </c>
      <c r="Q278" s="18">
        <f t="shared" si="251"/>
        <v>1444.6572689428738</v>
      </c>
      <c r="R278" s="51">
        <f t="shared" ref="R278:R296" si="254">(M278^2)*P278+(O278^2)*N278-(P278*N278)</f>
        <v>1137027.6146126955</v>
      </c>
      <c r="S278">
        <f t="shared" si="233"/>
        <v>1066.3149697029933</v>
      </c>
      <c r="T278" s="9">
        <f t="shared" si="234"/>
        <v>2089.977340617867</v>
      </c>
      <c r="V278" s="18">
        <f t="shared" si="252"/>
        <v>2991.7978479268736</v>
      </c>
      <c r="W278" s="50">
        <f t="shared" si="253"/>
        <v>1139483.9038320796</v>
      </c>
      <c r="X278">
        <f t="shared" si="235"/>
        <v>1067.4661136692255</v>
      </c>
      <c r="Y278" s="9">
        <f t="shared" si="236"/>
        <v>2092.2335827916818</v>
      </c>
      <c r="Z278" s="19">
        <f t="shared" si="230"/>
        <v>0.35679754045177614</v>
      </c>
    </row>
    <row r="279" spans="1:26" x14ac:dyDescent="0.25">
      <c r="A279" s="13" t="str">
        <f>'rockfish release'!A278</f>
        <v>SE</v>
      </c>
      <c r="B279" s="13">
        <f>'rockfish release'!B278</f>
        <v>2001</v>
      </c>
      <c r="C279" s="13" t="str">
        <f>'rockfish release'!C278</f>
        <v>SSEO</v>
      </c>
      <c r="D279">
        <f>'rockfish release'!D278</f>
        <v>3276</v>
      </c>
      <c r="E279">
        <f>'YE release'!E279</f>
        <v>1260</v>
      </c>
      <c r="F279" s="37">
        <v>0.94453026799999995</v>
      </c>
      <c r="G279" s="37">
        <v>9.1548599999999997E-4</v>
      </c>
      <c r="H279" s="18">
        <f t="shared" si="249"/>
        <v>1190.10813768</v>
      </c>
      <c r="I279" s="8">
        <f t="shared" si="250"/>
        <v>1453.4255736</v>
      </c>
      <c r="J279">
        <f t="shared" si="231"/>
        <v>38.123818979740214</v>
      </c>
      <c r="K279" s="9">
        <f t="shared" si="232"/>
        <v>74.722685200290812</v>
      </c>
      <c r="M279" s="2">
        <f>'rockfish release'!O278</f>
        <v>3146.0749959455816</v>
      </c>
      <c r="N279">
        <f>'rockfish release'!P278</f>
        <v>5208212.2996570161</v>
      </c>
      <c r="O279" s="37">
        <v>0.33668710600000001</v>
      </c>
      <c r="P279" s="37">
        <v>4.4514749999999999E-3</v>
      </c>
      <c r="Q279" s="18">
        <f t="shared" si="251"/>
        <v>1059.2428856438796</v>
      </c>
      <c r="R279" s="51">
        <f t="shared" si="254"/>
        <v>611269.13822693494</v>
      </c>
      <c r="S279">
        <f t="shared" si="233"/>
        <v>781.83702792009979</v>
      </c>
      <c r="T279" s="9">
        <f t="shared" si="234"/>
        <v>1532.4005747233955</v>
      </c>
      <c r="V279" s="18">
        <f t="shared" si="252"/>
        <v>2249.3510233238794</v>
      </c>
      <c r="W279" s="50">
        <f t="shared" si="253"/>
        <v>612722.56380053493</v>
      </c>
      <c r="X279">
        <f t="shared" si="235"/>
        <v>782.76597000670313</v>
      </c>
      <c r="Y279" s="9">
        <f t="shared" si="236"/>
        <v>1534.2213012131381</v>
      </c>
      <c r="Z279" s="19">
        <f t="shared" si="230"/>
        <v>0.34799636067918166</v>
      </c>
    </row>
    <row r="280" spans="1:26" x14ac:dyDescent="0.25">
      <c r="A280" s="13" t="str">
        <f>'rockfish release'!A279</f>
        <v>SE</v>
      </c>
      <c r="B280" s="13">
        <f>'rockfish release'!B279</f>
        <v>2002</v>
      </c>
      <c r="C280" s="13" t="str">
        <f>'rockfish release'!C279</f>
        <v>SSEO</v>
      </c>
      <c r="D280">
        <f>'rockfish release'!D279</f>
        <v>5386</v>
      </c>
      <c r="E280">
        <f>'YE release'!E280</f>
        <v>1783</v>
      </c>
      <c r="F280" s="37">
        <v>0.94453026799999995</v>
      </c>
      <c r="G280" s="37">
        <v>9.1548599999999997E-4</v>
      </c>
      <c r="H280" s="18">
        <f t="shared" si="249"/>
        <v>1684.097467844</v>
      </c>
      <c r="I280" s="8">
        <f t="shared" si="250"/>
        <v>2910.4114722539998</v>
      </c>
      <c r="J280">
        <f t="shared" si="231"/>
        <v>53.948229556251427</v>
      </c>
      <c r="K280" s="9">
        <f t="shared" si="232"/>
        <v>105.7385299302528</v>
      </c>
      <c r="M280" s="2">
        <f>'rockfish release'!O279</f>
        <v>5172.3931404648665</v>
      </c>
      <c r="N280">
        <f>'rockfish release'!P279</f>
        <v>14077761.095969837</v>
      </c>
      <c r="O280" s="37">
        <v>0.33668710600000001</v>
      </c>
      <c r="P280" s="37">
        <v>4.4514749999999999E-3</v>
      </c>
      <c r="Q280" s="18">
        <f t="shared" si="251"/>
        <v>1741.4780775573674</v>
      </c>
      <c r="R280" s="51">
        <f t="shared" si="254"/>
        <v>1652256.1674117721</v>
      </c>
      <c r="S280">
        <f t="shared" si="233"/>
        <v>1285.4011698344498</v>
      </c>
      <c r="T280" s="9">
        <f t="shared" si="234"/>
        <v>2519.3862928755216</v>
      </c>
      <c r="V280" s="18">
        <f t="shared" si="252"/>
        <v>3425.5755454013674</v>
      </c>
      <c r="W280" s="50">
        <f t="shared" si="253"/>
        <v>1655166.578884026</v>
      </c>
      <c r="X280">
        <f t="shared" si="235"/>
        <v>1286.5327741196593</v>
      </c>
      <c r="Y280" s="9">
        <f t="shared" si="236"/>
        <v>2521.6042372745324</v>
      </c>
      <c r="Z280" s="19">
        <f t="shared" si="230"/>
        <v>0.37556689585980768</v>
      </c>
    </row>
    <row r="281" spans="1:26" x14ac:dyDescent="0.25">
      <c r="A281" s="13" t="str">
        <f>'rockfish release'!A280</f>
        <v>SE</v>
      </c>
      <c r="B281" s="13">
        <f>'rockfish release'!B280</f>
        <v>2003</v>
      </c>
      <c r="C281" s="13" t="str">
        <f>'rockfish release'!C280</f>
        <v>SSEO</v>
      </c>
      <c r="D281">
        <f>'rockfish release'!D280</f>
        <v>4577</v>
      </c>
      <c r="E281">
        <f>'YE release'!E281</f>
        <v>1717</v>
      </c>
      <c r="F281" s="37">
        <v>0.94453026799999995</v>
      </c>
      <c r="G281" s="37">
        <v>9.1548599999999997E-4</v>
      </c>
      <c r="H281" s="18">
        <f t="shared" si="249"/>
        <v>1621.7584701559999</v>
      </c>
      <c r="I281" s="8">
        <f t="shared" si="250"/>
        <v>2698.9342062539999</v>
      </c>
      <c r="J281">
        <f t="shared" si="231"/>
        <v>51.951267609693609</v>
      </c>
      <c r="K281" s="9">
        <f t="shared" si="232"/>
        <v>101.82448451499947</v>
      </c>
      <c r="M281" s="2">
        <f>'rockfish release'!O280</f>
        <v>4395.4777950069983</v>
      </c>
      <c r="N281">
        <f>'rockfish release'!P280</f>
        <v>10166295.230570348</v>
      </c>
      <c r="O281" s="37">
        <v>0.33668710600000001</v>
      </c>
      <c r="P281" s="37">
        <v>4.4514749999999999E-3</v>
      </c>
      <c r="Q281" s="18">
        <f t="shared" si="251"/>
        <v>1479.9006982881676</v>
      </c>
      <c r="R281" s="51">
        <f t="shared" si="254"/>
        <v>1193181.492421224</v>
      </c>
      <c r="S281">
        <f t="shared" si="233"/>
        <v>1092.3284727687108</v>
      </c>
      <c r="T281" s="9">
        <f t="shared" si="234"/>
        <v>2140.963806626673</v>
      </c>
      <c r="V281" s="18">
        <f t="shared" si="252"/>
        <v>3101.6591684441673</v>
      </c>
      <c r="W281" s="50">
        <f t="shared" si="253"/>
        <v>1195880.4266274781</v>
      </c>
      <c r="X281">
        <f t="shared" si="235"/>
        <v>1093.5631790744776</v>
      </c>
      <c r="Y281" s="9">
        <f t="shared" si="236"/>
        <v>2143.3838309859761</v>
      </c>
      <c r="Z281" s="19">
        <f t="shared" si="230"/>
        <v>0.35257361292311917</v>
      </c>
    </row>
    <row r="282" spans="1:26" x14ac:dyDescent="0.25">
      <c r="A282" s="13" t="str">
        <f>'rockfish release'!A281</f>
        <v>SE</v>
      </c>
      <c r="B282" s="13">
        <f>'rockfish release'!B281</f>
        <v>2004</v>
      </c>
      <c r="C282" s="13" t="str">
        <f>'rockfish release'!C281</f>
        <v>SSEO</v>
      </c>
      <c r="D282">
        <f>'rockfish release'!D281</f>
        <v>4886</v>
      </c>
      <c r="E282">
        <f>'YE release'!E282</f>
        <v>1589</v>
      </c>
      <c r="F282" s="37">
        <v>0.94453026799999995</v>
      </c>
      <c r="G282" s="37">
        <v>9.1548599999999997E-4</v>
      </c>
      <c r="H282" s="18">
        <f t="shared" si="249"/>
        <v>1500.858595852</v>
      </c>
      <c r="I282" s="8">
        <f t="shared" si="250"/>
        <v>2311.5298266059999</v>
      </c>
      <c r="J282">
        <f t="shared" si="231"/>
        <v>48.078371713339045</v>
      </c>
      <c r="K282" s="9">
        <f t="shared" si="232"/>
        <v>94.233608558144525</v>
      </c>
      <c r="M282" s="2">
        <f>'rockfish release'!O281</f>
        <v>4692.2229640384958</v>
      </c>
      <c r="N282">
        <f>'rockfish release'!P281</f>
        <v>11585314.236075029</v>
      </c>
      <c r="O282" s="37">
        <v>0.33668710600000001</v>
      </c>
      <c r="P282" s="37">
        <v>4.4514749999999999E-3</v>
      </c>
      <c r="Q282" s="18">
        <f t="shared" si="251"/>
        <v>1579.8109704688634</v>
      </c>
      <c r="R282" s="51">
        <f t="shared" si="254"/>
        <v>1359726.647402639</v>
      </c>
      <c r="S282">
        <f t="shared" si="233"/>
        <v>1166.0731741201489</v>
      </c>
      <c r="T282" s="9">
        <f t="shared" si="234"/>
        <v>2285.5034212754917</v>
      </c>
      <c r="V282" s="18">
        <f t="shared" si="252"/>
        <v>3080.6695663208634</v>
      </c>
      <c r="W282" s="50">
        <f t="shared" si="253"/>
        <v>1362038.177229245</v>
      </c>
      <c r="X282">
        <f t="shared" si="235"/>
        <v>1167.0639130867019</v>
      </c>
      <c r="Y282" s="9">
        <f t="shared" si="236"/>
        <v>2287.4452696499357</v>
      </c>
      <c r="Z282" s="19">
        <f t="shared" si="230"/>
        <v>0.37883449943659026</v>
      </c>
    </row>
    <row r="283" spans="1:26" x14ac:dyDescent="0.25">
      <c r="A283" s="13" t="str">
        <f>'rockfish release'!A282</f>
        <v>SE</v>
      </c>
      <c r="B283" s="13">
        <f>'rockfish release'!B282</f>
        <v>2005</v>
      </c>
      <c r="C283" s="13" t="str">
        <f>'rockfish release'!C282</f>
        <v>SSEO</v>
      </c>
      <c r="D283">
        <f>'rockfish release'!D282</f>
        <v>6899</v>
      </c>
      <c r="E283">
        <f>'YE release'!E283</f>
        <v>2049</v>
      </c>
      <c r="F283" s="37">
        <v>0.94453026799999995</v>
      </c>
      <c r="G283" s="37">
        <v>9.1548599999999997E-4</v>
      </c>
      <c r="H283" s="18">
        <f t="shared" si="249"/>
        <v>1935.342519132</v>
      </c>
      <c r="I283" s="8">
        <f t="shared" si="250"/>
        <v>3843.5773378859999</v>
      </c>
      <c r="J283">
        <f t="shared" si="231"/>
        <v>61.996591340863247</v>
      </c>
      <c r="K283" s="9">
        <f t="shared" si="232"/>
        <v>121.51331902809196</v>
      </c>
      <c r="M283" s="2">
        <f>'rockfish release'!O282</f>
        <v>6625.3880943310633</v>
      </c>
      <c r="N283">
        <f>'rockfish release'!P282</f>
        <v>23097936.473008603</v>
      </c>
      <c r="O283" s="37">
        <v>0.33668710600000001</v>
      </c>
      <c r="P283" s="37">
        <v>4.4514749999999999E-3</v>
      </c>
      <c r="Q283" s="18">
        <f t="shared" si="251"/>
        <v>2230.6827436071808</v>
      </c>
      <c r="R283" s="51">
        <f t="shared" si="254"/>
        <v>2710921.6964151515</v>
      </c>
      <c r="S283">
        <f t="shared" si="233"/>
        <v>1646.4876848659244</v>
      </c>
      <c r="T283" s="9">
        <f t="shared" si="234"/>
        <v>3227.1158623372116</v>
      </c>
      <c r="V283" s="18">
        <f t="shared" si="252"/>
        <v>4166.025262739181</v>
      </c>
      <c r="W283" s="50">
        <f t="shared" si="253"/>
        <v>2714765.2737530377</v>
      </c>
      <c r="X283">
        <f t="shared" si="235"/>
        <v>1647.6544764461503</v>
      </c>
      <c r="Y283" s="9">
        <f t="shared" si="236"/>
        <v>3229.4027738344544</v>
      </c>
      <c r="Z283" s="19">
        <f t="shared" si="230"/>
        <v>0.39549795609324023</v>
      </c>
    </row>
    <row r="284" spans="1:26" x14ac:dyDescent="0.25">
      <c r="A284" s="13" t="str">
        <f>'rockfish release'!A283</f>
        <v>SE</v>
      </c>
      <c r="B284" s="13">
        <f>'rockfish release'!B283</f>
        <v>2006</v>
      </c>
      <c r="C284" s="13" t="str">
        <f>'rockfish release'!C283</f>
        <v>SSEO</v>
      </c>
      <c r="D284">
        <f>'rockfish release'!D283</f>
        <v>2288</v>
      </c>
      <c r="E284">
        <f>'YE release'!E284</f>
        <v>738</v>
      </c>
      <c r="F284" s="13">
        <f>IF([3]species_comp_Region1_forR!$H274&gt;49,[3]species_comp_Region1_forR!$AM274,[3]species_comp_Region1_forR!$AO274)</f>
        <v>0.96232876700000003</v>
      </c>
      <c r="G284" s="13">
        <f>IF([3]species_comp_Region1_forR!$H274&gt;49,[3]species_comp_Region1_forR!$AN274,[3]species_comp_Region1_forR!$AP274)</f>
        <v>1.24578E-4</v>
      </c>
      <c r="H284" s="18">
        <f t="shared" ref="H284:H296" si="255">E284*F284</f>
        <v>710.19863004600006</v>
      </c>
      <c r="I284" s="8">
        <f t="shared" ref="I284:I296" si="256">(E284^2)*G284</f>
        <v>67.850660231999996</v>
      </c>
      <c r="J284">
        <f t="shared" si="231"/>
        <v>8.2371512206587543</v>
      </c>
      <c r="K284" s="9">
        <f t="shared" si="232"/>
        <v>16.144816392491158</v>
      </c>
      <c r="M284" s="2">
        <f>'rockfish release'!O283</f>
        <v>2197.2587273270728</v>
      </c>
      <c r="N284">
        <f>'rockfish release'!P283</f>
        <v>2540463.3439496052</v>
      </c>
      <c r="O284" s="13">
        <f>IF([3]species_comp_Region1_forR!$D296&gt;49,[3]species_comp_Region1_forR!$AI296,[3]species_comp_Region1_forR!$AK296)</f>
        <v>0.514705882</v>
      </c>
      <c r="P284" s="13">
        <f>IF([3]species_comp_Region1_forR!$D296&gt;49,[3]species_comp_Region1_forR!$AJ296,[3]species_comp_Region1_forR!$AL296)</f>
        <v>1.8502499999999999E-3</v>
      </c>
      <c r="Q284" s="18">
        <f t="shared" si="251"/>
        <v>1130.9419912310786</v>
      </c>
      <c r="R284" s="51">
        <f t="shared" si="254"/>
        <v>677257.4129118406</v>
      </c>
      <c r="S284">
        <f t="shared" si="233"/>
        <v>822.95650730268892</v>
      </c>
      <c r="T284" s="9">
        <f t="shared" si="234"/>
        <v>1612.9947543132703</v>
      </c>
      <c r="V284" s="18">
        <f t="shared" si="252"/>
        <v>1841.1406212770787</v>
      </c>
      <c r="W284" s="50">
        <f t="shared" si="253"/>
        <v>677325.26357207261</v>
      </c>
      <c r="X284">
        <f t="shared" si="235"/>
        <v>822.99772999205322</v>
      </c>
      <c r="Y284" s="9">
        <f t="shared" si="236"/>
        <v>1613.0755507844242</v>
      </c>
      <c r="Z284" s="19">
        <f t="shared" si="230"/>
        <v>0.44700427576313728</v>
      </c>
    </row>
    <row r="285" spans="1:26" x14ac:dyDescent="0.25">
      <c r="A285" s="13" t="str">
        <f>'rockfish release'!A284</f>
        <v>SE</v>
      </c>
      <c r="B285" s="13">
        <f>'rockfish release'!B284</f>
        <v>2007</v>
      </c>
      <c r="C285" s="13" t="str">
        <f>'rockfish release'!C284</f>
        <v>SSEO</v>
      </c>
      <c r="D285">
        <f>'rockfish release'!D284</f>
        <v>2461</v>
      </c>
      <c r="E285">
        <f>'YE release'!E285</f>
        <v>1094</v>
      </c>
      <c r="F285" s="13">
        <f>IF([3]species_comp_Region1_forR!$H275&gt;49,[3]species_comp_Region1_forR!$AM275,[3]species_comp_Region1_forR!$AO275)</f>
        <v>0.97003154599999997</v>
      </c>
      <c r="G285" s="13">
        <f>IF([3]species_comp_Region1_forR!$H275&gt;49,[3]species_comp_Region1_forR!$AN275,[3]species_comp_Region1_forR!$AP275)</f>
        <v>4.5899999999999998E-5</v>
      </c>
      <c r="H285" s="18">
        <f t="shared" si="255"/>
        <v>1061.2145113239999</v>
      </c>
      <c r="I285" s="8">
        <f t="shared" si="256"/>
        <v>54.9347724</v>
      </c>
      <c r="J285">
        <f t="shared" si="231"/>
        <v>7.4117995385736117</v>
      </c>
      <c r="K285" s="9">
        <f t="shared" si="232"/>
        <v>14.527127095604278</v>
      </c>
      <c r="M285" s="2">
        <f>'rockfish release'!O284</f>
        <v>2363.3976083705966</v>
      </c>
      <c r="N285">
        <f>'rockfish release'!P284</f>
        <v>2939166.0335547063</v>
      </c>
      <c r="O285" s="13">
        <f>IF([3]species_comp_Region1_forR!$D297&gt;49,[3]species_comp_Region1_forR!$AI297,[3]species_comp_Region1_forR!$AK297)</f>
        <v>0.35040431300000002</v>
      </c>
      <c r="P285" s="13">
        <f>IF([3]species_comp_Region1_forR!$D297&gt;49,[3]species_comp_Region1_forR!$AJ297,[3]species_comp_Region1_forR!$AL297)</f>
        <v>6.1519199999999997E-4</v>
      </c>
      <c r="Q285" s="18">
        <f t="shared" si="251"/>
        <v>828.14471530694198</v>
      </c>
      <c r="R285" s="51">
        <f t="shared" si="254"/>
        <v>362508.25438948727</v>
      </c>
      <c r="S285">
        <f t="shared" si="233"/>
        <v>602.08658379795111</v>
      </c>
      <c r="T285" s="9">
        <f t="shared" si="234"/>
        <v>1180.0897042439842</v>
      </c>
      <c r="V285" s="18">
        <f t="shared" si="252"/>
        <v>1889.359226630942</v>
      </c>
      <c r="W285" s="50">
        <f t="shared" si="253"/>
        <v>362563.18916188728</v>
      </c>
      <c r="X285">
        <f t="shared" si="235"/>
        <v>602.13220239569262</v>
      </c>
      <c r="Y285" s="9">
        <f t="shared" si="236"/>
        <v>1180.1791166955575</v>
      </c>
      <c r="Z285" s="19">
        <f t="shared" si="230"/>
        <v>0.31869651568029211</v>
      </c>
    </row>
    <row r="286" spans="1:26" x14ac:dyDescent="0.25">
      <c r="A286" s="13" t="str">
        <f>'rockfish release'!A285</f>
        <v>SE</v>
      </c>
      <c r="B286" s="13">
        <f>'rockfish release'!B285</f>
        <v>2008</v>
      </c>
      <c r="C286" s="13" t="str">
        <f>'rockfish release'!C285</f>
        <v>SSEO</v>
      </c>
      <c r="D286">
        <f>'rockfish release'!D285</f>
        <v>3407</v>
      </c>
      <c r="E286">
        <f>'YE release'!E286</f>
        <v>1450</v>
      </c>
      <c r="F286" s="13">
        <f>IF([3]species_comp_Region1_forR!$H276&gt;49,[3]species_comp_Region1_forR!$AM276,[3]species_comp_Region1_forR!$AO276)</f>
        <v>0.95098039199999995</v>
      </c>
      <c r="G286" s="13">
        <f>IF([3]species_comp_Region1_forR!$H276&gt;49,[3]species_comp_Region1_forR!$AN276,[3]species_comp_Region1_forR!$AP276)</f>
        <v>5.0800000000000002E-5</v>
      </c>
      <c r="H286" s="18">
        <f t="shared" si="255"/>
        <v>1378.9215683999998</v>
      </c>
      <c r="I286" s="8">
        <f t="shared" si="256"/>
        <v>106.807</v>
      </c>
      <c r="J286">
        <f t="shared" si="231"/>
        <v>10.334747215099167</v>
      </c>
      <c r="K286" s="9">
        <f t="shared" si="232"/>
        <v>20.256104541594368</v>
      </c>
      <c r="M286" s="2">
        <f>'rockfish release'!O285</f>
        <v>3271.8795821692902</v>
      </c>
      <c r="N286">
        <f>'rockfish release'!P285</f>
        <v>5633070.1520270882</v>
      </c>
      <c r="O286" s="13">
        <f>IF([3]species_comp_Region1_forR!$D298&gt;49,[3]species_comp_Region1_forR!$AI298,[3]species_comp_Region1_forR!$AK298)</f>
        <v>0.31578947400000001</v>
      </c>
      <c r="P286" s="13">
        <f>IF([3]species_comp_Region1_forR!$D298&gt;49,[3]species_comp_Region1_forR!$AJ298,[3]species_comp_Region1_forR!$AL298)</f>
        <v>4.0690499999999999E-4</v>
      </c>
      <c r="Q286" s="18">
        <f t="shared" si="251"/>
        <v>1033.22513224458</v>
      </c>
      <c r="R286" s="51">
        <f t="shared" si="254"/>
        <v>563810.48245013074</v>
      </c>
      <c r="S286">
        <f t="shared" si="233"/>
        <v>750.87314670996909</v>
      </c>
      <c r="T286" s="9">
        <f t="shared" si="234"/>
        <v>1471.7113675515393</v>
      </c>
      <c r="V286" s="18">
        <f t="shared" si="252"/>
        <v>2412.1467006445801</v>
      </c>
      <c r="W286" s="50">
        <f t="shared" si="253"/>
        <v>563917.28945013077</v>
      </c>
      <c r="X286">
        <f t="shared" si="235"/>
        <v>750.94426520889738</v>
      </c>
      <c r="Y286" s="9">
        <f t="shared" si="236"/>
        <v>1471.8507598094388</v>
      </c>
      <c r="Z286" s="19">
        <f t="shared" si="230"/>
        <v>0.31131782532473173</v>
      </c>
    </row>
    <row r="287" spans="1:26" x14ac:dyDescent="0.25">
      <c r="A287" s="13" t="str">
        <f>'rockfish release'!A286</f>
        <v>SE</v>
      </c>
      <c r="B287" s="13">
        <f>'rockfish release'!B286</f>
        <v>2009</v>
      </c>
      <c r="C287" s="13" t="str">
        <f>'rockfish release'!C286</f>
        <v>SSEO</v>
      </c>
      <c r="D287">
        <f>'rockfish release'!D286</f>
        <v>1253</v>
      </c>
      <c r="E287">
        <f>'YE release'!E287</f>
        <v>664</v>
      </c>
      <c r="F287" s="13">
        <f>IF([3]species_comp_Region1_forR!$H277&gt;49,[3]species_comp_Region1_forR!$AM277,[3]species_comp_Region1_forR!$AO277)</f>
        <v>0.96043165500000005</v>
      </c>
      <c r="G287" s="13">
        <f>IF([3]species_comp_Region1_forR!$H277&gt;49,[3]species_comp_Region1_forR!$AN277,[3]species_comp_Region1_forR!$AP277)</f>
        <v>6.8499999999999998E-5</v>
      </c>
      <c r="H287" s="18">
        <f t="shared" si="255"/>
        <v>637.72661892000008</v>
      </c>
      <c r="I287" s="8">
        <f t="shared" si="256"/>
        <v>30.201376</v>
      </c>
      <c r="J287">
        <f t="shared" si="231"/>
        <v>5.4955778586059534</v>
      </c>
      <c r="K287" s="9">
        <f t="shared" si="232"/>
        <v>10.771332602867668</v>
      </c>
      <c r="M287" s="2">
        <f>'rockfish release'!O286</f>
        <v>1203.3064621244853</v>
      </c>
      <c r="N287">
        <f>'rockfish release'!P286</f>
        <v>761908.87890509923</v>
      </c>
      <c r="O287" s="13">
        <f>IF([3]species_comp_Region1_forR!$D299&gt;49,[3]species_comp_Region1_forR!$AI299,[3]species_comp_Region1_forR!$AK299)</f>
        <v>0.31498470899999997</v>
      </c>
      <c r="P287" s="13">
        <f>IF([3]species_comp_Region1_forR!$D299&gt;49,[3]species_comp_Region1_forR!$AJ299,[3]species_comp_Region1_forR!$AL299)</f>
        <v>3.3042800000000002E-4</v>
      </c>
      <c r="Q287" s="18">
        <f t="shared" si="251"/>
        <v>379.02313581010048</v>
      </c>
      <c r="R287" s="51">
        <f t="shared" si="254"/>
        <v>75819.754987672626</v>
      </c>
      <c r="S287">
        <f t="shared" si="233"/>
        <v>275.3538722946758</v>
      </c>
      <c r="T287" s="9">
        <f t="shared" si="234"/>
        <v>539.69358969756456</v>
      </c>
      <c r="V287" s="18">
        <f t="shared" si="252"/>
        <v>1016.7497547301006</v>
      </c>
      <c r="W287" s="50">
        <f t="shared" si="253"/>
        <v>75849.956363672623</v>
      </c>
      <c r="X287">
        <f t="shared" si="235"/>
        <v>275.40870785738173</v>
      </c>
      <c r="Y287" s="9">
        <f t="shared" si="236"/>
        <v>539.80106740046813</v>
      </c>
      <c r="Z287" s="19">
        <f t="shared" si="230"/>
        <v>0.27087167375859345</v>
      </c>
    </row>
    <row r="288" spans="1:26" x14ac:dyDescent="0.25">
      <c r="A288" s="13" t="str">
        <f>'rockfish release'!A287</f>
        <v>SE</v>
      </c>
      <c r="B288" s="13">
        <f>'rockfish release'!B287</f>
        <v>2010</v>
      </c>
      <c r="C288" s="13" t="str">
        <f>'rockfish release'!C287</f>
        <v>SSEO</v>
      </c>
      <c r="D288">
        <f>'rockfish release'!D287</f>
        <v>1252</v>
      </c>
      <c r="E288">
        <f>'YE release'!E288</f>
        <v>766</v>
      </c>
      <c r="F288" s="13">
        <f>IF([3]species_comp_Region1_forR!$H278&gt;49,[3]species_comp_Region1_forR!$AM278,[3]species_comp_Region1_forR!$AO278)</f>
        <v>0.97435897400000004</v>
      </c>
      <c r="G288" s="13">
        <f>IF([3]species_comp_Region1_forR!$H278&gt;49,[3]species_comp_Region1_forR!$AN278,[3]species_comp_Region1_forR!$AP278)</f>
        <v>3.5599999999999998E-5</v>
      </c>
      <c r="H288" s="18">
        <f t="shared" si="255"/>
        <v>746.35897408400001</v>
      </c>
      <c r="I288" s="8">
        <f t="shared" si="256"/>
        <v>20.8885136</v>
      </c>
      <c r="J288">
        <f t="shared" si="231"/>
        <v>4.5703953439500173</v>
      </c>
      <c r="K288" s="9">
        <f t="shared" si="232"/>
        <v>8.9579748741420335</v>
      </c>
      <c r="M288" s="2">
        <f>'rockfish release'!O287</f>
        <v>1202.3461217716322</v>
      </c>
      <c r="N288">
        <f>'rockfish release'!P287</f>
        <v>760693.22871350334</v>
      </c>
      <c r="O288" s="13">
        <f>IF([3]species_comp_Region1_forR!$D300&gt;49,[3]species_comp_Region1_forR!$AI300,[3]species_comp_Region1_forR!$AK300)</f>
        <v>0.40868454700000001</v>
      </c>
      <c r="P288" s="13">
        <f>IF([3]species_comp_Region1_forR!$D300&gt;49,[3]species_comp_Region1_forR!$AJ300,[3]species_comp_Region1_forR!$AL300)</f>
        <v>3.0903000000000001E-4</v>
      </c>
      <c r="Q288" s="18">
        <f t="shared" si="251"/>
        <v>491.38028011344636</v>
      </c>
      <c r="R288" s="51">
        <f t="shared" si="254"/>
        <v>127264.97791264545</v>
      </c>
      <c r="S288">
        <f t="shared" si="233"/>
        <v>356.74217288210468</v>
      </c>
      <c r="T288" s="9">
        <f t="shared" si="234"/>
        <v>699.21465884892518</v>
      </c>
      <c r="V288" s="18">
        <f t="shared" si="252"/>
        <v>1237.7392541974464</v>
      </c>
      <c r="W288" s="50">
        <f t="shared" si="253"/>
        <v>127285.86642624545</v>
      </c>
      <c r="X288">
        <f t="shared" si="235"/>
        <v>356.77144844598405</v>
      </c>
      <c r="Y288" s="9">
        <f t="shared" si="236"/>
        <v>699.27203895412867</v>
      </c>
      <c r="Z288" s="19">
        <f t="shared" si="230"/>
        <v>0.28824443212582418</v>
      </c>
    </row>
    <row r="289" spans="1:26" x14ac:dyDescent="0.25">
      <c r="A289" s="13" t="str">
        <f>'rockfish release'!A288</f>
        <v>SE</v>
      </c>
      <c r="B289" s="13">
        <f>'rockfish release'!B288</f>
        <v>2011</v>
      </c>
      <c r="C289" s="13" t="str">
        <f>'rockfish release'!C288</f>
        <v>SSEO</v>
      </c>
      <c r="D289">
        <f>'rockfish release'!D288</f>
        <v>781</v>
      </c>
      <c r="E289">
        <f>'YE release'!E289</f>
        <v>323</v>
      </c>
      <c r="F289" s="13">
        <f>IF([3]species_comp_Region1_forR!$H279&gt;49,[3]species_comp_Region1_forR!$AM279,[3]species_comp_Region1_forR!$AO279)</f>
        <v>0.93660531700000005</v>
      </c>
      <c r="G289" s="13">
        <f>IF([3]species_comp_Region1_forR!$H279&gt;49,[3]species_comp_Region1_forR!$AN279,[3]species_comp_Region1_forR!$AP279)</f>
        <v>1.21672E-4</v>
      </c>
      <c r="H289" s="18">
        <f t="shared" si="255"/>
        <v>302.52351739100004</v>
      </c>
      <c r="I289" s="8">
        <f t="shared" si="256"/>
        <v>12.693918088</v>
      </c>
      <c r="J289">
        <f t="shared" si="231"/>
        <v>3.5628525212250928</v>
      </c>
      <c r="K289" s="9">
        <f t="shared" si="232"/>
        <v>6.9831909416011815</v>
      </c>
      <c r="M289" s="2">
        <f>'rockfish release'!O288</f>
        <v>1415.472605893186</v>
      </c>
      <c r="N289">
        <f>'rockfish release'!P288</f>
        <v>1681921.937738688</v>
      </c>
      <c r="O289" s="13">
        <f>IF([3]species_comp_Region1_forR!$D301&gt;49,[3]species_comp_Region1_forR!$AI301,[3]species_comp_Region1_forR!$AK301)</f>
        <v>0.356164384</v>
      </c>
      <c r="P289" s="13">
        <f>IF([3]species_comp_Region1_forR!$D301&gt;49,[3]species_comp_Region1_forR!$AJ301,[3]species_comp_Region1_forR!$AL301)</f>
        <v>4.4963000000000002E-4</v>
      </c>
      <c r="Q289" s="18">
        <f t="shared" si="251"/>
        <v>504.14092874682137</v>
      </c>
      <c r="R289" s="51">
        <f t="shared" si="254"/>
        <v>213501.57799710287</v>
      </c>
      <c r="S289">
        <f t="shared" si="233"/>
        <v>462.06230964784703</v>
      </c>
      <c r="T289" s="9">
        <f t="shared" si="234"/>
        <v>905.64212690978013</v>
      </c>
      <c r="V289" s="18">
        <f t="shared" si="252"/>
        <v>806.66444613782141</v>
      </c>
      <c r="W289" s="50">
        <f t="shared" si="253"/>
        <v>213514.27191519088</v>
      </c>
      <c r="X289">
        <f t="shared" si="235"/>
        <v>462.0760455976818</v>
      </c>
      <c r="Y289" s="9">
        <f t="shared" si="236"/>
        <v>905.66904937145625</v>
      </c>
      <c r="Z289" s="19">
        <f t="shared" si="230"/>
        <v>0.57282312095199805</v>
      </c>
    </row>
    <row r="290" spans="1:26" x14ac:dyDescent="0.25">
      <c r="A290" s="13" t="str">
        <f>'rockfish release'!A289</f>
        <v>SE</v>
      </c>
      <c r="B290" s="13">
        <f>'rockfish release'!B289</f>
        <v>2012</v>
      </c>
      <c r="C290" s="13" t="str">
        <f>'rockfish release'!C289</f>
        <v>SSEO</v>
      </c>
      <c r="D290">
        <f>'rockfish release'!D289</f>
        <v>863</v>
      </c>
      <c r="E290">
        <f>'YE release'!E290</f>
        <v>245</v>
      </c>
      <c r="F290" s="13">
        <f>IF([3]species_comp_Region1_forR!$H280&gt;49,[3]species_comp_Region1_forR!$AM280,[3]species_comp_Region1_forR!$AO280)</f>
        <v>0.94803149600000003</v>
      </c>
      <c r="G290" s="13">
        <f>IF([3]species_comp_Region1_forR!$H280&gt;49,[3]species_comp_Region1_forR!$AN280,[3]species_comp_Region1_forR!$AP280)</f>
        <v>7.7700000000000005E-5</v>
      </c>
      <c r="H290" s="18">
        <f t="shared" si="255"/>
        <v>232.26771651999999</v>
      </c>
      <c r="I290" s="8">
        <f t="shared" si="256"/>
        <v>4.6639425000000001</v>
      </c>
      <c r="J290">
        <f t="shared" si="231"/>
        <v>2.1596162853618233</v>
      </c>
      <c r="K290" s="9">
        <f t="shared" si="232"/>
        <v>4.2328479193091733</v>
      </c>
      <c r="M290" s="2">
        <f>'rockfish release'!O289</f>
        <v>493.63653164946868</v>
      </c>
      <c r="N290">
        <f>'rockfish release'!P289</f>
        <v>195080.35783049298</v>
      </c>
      <c r="O290" s="13">
        <f>IF([3]species_comp_Region1_forR!$D302&gt;49,[3]species_comp_Region1_forR!$AI302,[3]species_comp_Region1_forR!$AK302)</f>
        <v>0.29084967299999998</v>
      </c>
      <c r="P290" s="13">
        <f>IF([3]species_comp_Region1_forR!$D302&gt;49,[3]species_comp_Region1_forR!$AJ302,[3]species_comp_Region1_forR!$AL302)</f>
        <v>3.37571E-4</v>
      </c>
      <c r="Q290" s="18">
        <f t="shared" si="251"/>
        <v>143.57402381110211</v>
      </c>
      <c r="R290" s="51">
        <f t="shared" si="254"/>
        <v>16518.941373809437</v>
      </c>
      <c r="S290">
        <f t="shared" si="233"/>
        <v>128.52603383676569</v>
      </c>
      <c r="T290" s="9">
        <f t="shared" si="234"/>
        <v>251.91102632006076</v>
      </c>
      <c r="V290" s="18">
        <f t="shared" si="252"/>
        <v>375.84174033110207</v>
      </c>
      <c r="W290" s="50">
        <f t="shared" si="253"/>
        <v>16523.605316309437</v>
      </c>
      <c r="X290">
        <f t="shared" si="235"/>
        <v>128.54417651651684</v>
      </c>
      <c r="Y290" s="9">
        <f t="shared" si="236"/>
        <v>251.94658597237301</v>
      </c>
      <c r="Z290" s="19">
        <f t="shared" si="230"/>
        <v>0.34201676589533236</v>
      </c>
    </row>
    <row r="291" spans="1:26" x14ac:dyDescent="0.25">
      <c r="A291" s="13" t="str">
        <f>'rockfish release'!A290</f>
        <v>SE</v>
      </c>
      <c r="B291" s="13">
        <f>'rockfish release'!B290</f>
        <v>2013</v>
      </c>
      <c r="C291" s="13" t="str">
        <f>'rockfish release'!C290</f>
        <v>SSEO</v>
      </c>
      <c r="D291">
        <f>'rockfish release'!D290</f>
        <v>1075</v>
      </c>
      <c r="E291">
        <f>'YE release'!E291</f>
        <v>327</v>
      </c>
      <c r="F291" s="13">
        <f>IF([3]species_comp_Region1_forR!$H281&gt;49,[3]species_comp_Region1_forR!$AM281,[3]species_comp_Region1_forR!$AO281)</f>
        <v>0.94444444400000005</v>
      </c>
      <c r="G291" s="13">
        <f>IF([3]species_comp_Region1_forR!$H281&gt;49,[3]species_comp_Region1_forR!$AN281,[3]species_comp_Region1_forR!$AP281)</f>
        <v>7.2999999999999999E-5</v>
      </c>
      <c r="H291" s="18">
        <f t="shared" si="255"/>
        <v>308.83333318800004</v>
      </c>
      <c r="I291" s="8">
        <f t="shared" si="256"/>
        <v>7.8058170000000002</v>
      </c>
      <c r="J291">
        <f t="shared" si="231"/>
        <v>2.7938892247188329</v>
      </c>
      <c r="K291" s="9">
        <f t="shared" si="232"/>
        <v>5.4760228804489124</v>
      </c>
      <c r="M291" s="2">
        <f>'rockfish release'!O290</f>
        <v>1483.4471455886369</v>
      </c>
      <c r="N291">
        <f>'rockfish release'!P290</f>
        <v>829827.47432759823</v>
      </c>
      <c r="O291" s="13">
        <f>IF([3]species_comp_Region1_forR!$D303&gt;49,[3]species_comp_Region1_forR!$AI303,[3]species_comp_Region1_forR!$AK303)</f>
        <v>0.29052631600000001</v>
      </c>
      <c r="P291" s="13">
        <f>IF([3]species_comp_Region1_forR!$D303&gt;49,[3]species_comp_Region1_forR!$AJ303,[3]species_comp_Region1_forR!$AL303)</f>
        <v>4.3485399999999998E-4</v>
      </c>
      <c r="Q291" s="18">
        <f t="shared" si="251"/>
        <v>430.98043418858231</v>
      </c>
      <c r="R291" s="51">
        <f t="shared" si="254"/>
        <v>70638.128944197611</v>
      </c>
      <c r="S291">
        <f t="shared" si="233"/>
        <v>265.77834551407233</v>
      </c>
      <c r="T291" s="9">
        <f t="shared" si="234"/>
        <v>520.92555720758173</v>
      </c>
      <c r="V291" s="18">
        <f t="shared" si="252"/>
        <v>739.81376737658229</v>
      </c>
      <c r="W291" s="50">
        <f t="shared" si="253"/>
        <v>70645.934761197612</v>
      </c>
      <c r="X291">
        <f t="shared" si="235"/>
        <v>265.79302993343828</v>
      </c>
      <c r="Y291" s="9">
        <f t="shared" si="236"/>
        <v>520.95433866953897</v>
      </c>
      <c r="Z291" s="19">
        <f t="shared" si="230"/>
        <v>0.35927018616584283</v>
      </c>
    </row>
    <row r="292" spans="1:26" x14ac:dyDescent="0.25">
      <c r="A292" s="13" t="str">
        <f>'rockfish release'!A291</f>
        <v>SE</v>
      </c>
      <c r="B292" s="13">
        <f>'rockfish release'!B291</f>
        <v>2014</v>
      </c>
      <c r="C292" s="13" t="str">
        <f>'rockfish release'!C291</f>
        <v>SSEO</v>
      </c>
      <c r="D292">
        <f>'rockfish release'!D291</f>
        <v>1870</v>
      </c>
      <c r="E292">
        <f>'YE release'!E292</f>
        <v>457</v>
      </c>
      <c r="F292" s="13">
        <f>IF([3]species_comp_Region1_forR!$H282&gt;49,[3]species_comp_Region1_forR!$AM282,[3]species_comp_Region1_forR!$AO282)</f>
        <v>0.95788442699999998</v>
      </c>
      <c r="G292" s="13">
        <f>IF([3]species_comp_Region1_forR!$H282&gt;49,[3]species_comp_Region1_forR!$AN282,[3]species_comp_Region1_forR!$AP282)</f>
        <v>3.96E-5</v>
      </c>
      <c r="H292" s="18">
        <f t="shared" si="255"/>
        <v>437.75318313899999</v>
      </c>
      <c r="I292" s="8">
        <f t="shared" si="256"/>
        <v>8.2704204000000008</v>
      </c>
      <c r="J292">
        <f t="shared" si="231"/>
        <v>2.8758338616825556</v>
      </c>
      <c r="K292" s="9">
        <f t="shared" si="232"/>
        <v>5.6366343688978091</v>
      </c>
      <c r="M292" s="2">
        <f>'rockfish release'!O291</f>
        <v>1194.4530800230282</v>
      </c>
      <c r="N292">
        <f>'rockfish release'!P291</f>
        <v>1200719.7854692191</v>
      </c>
      <c r="O292" s="13">
        <f>IF([3]species_comp_Region1_forR!$D304&gt;49,[3]species_comp_Region1_forR!$AI304,[3]species_comp_Region1_forR!$AK304)</f>
        <v>0.33171520999999998</v>
      </c>
      <c r="P292" s="13">
        <f>IF([3]species_comp_Region1_forR!$D304&gt;49,[3]species_comp_Region1_forR!$AJ304,[3]species_comp_Region1_forR!$AL304)</f>
        <v>3.5928700000000002E-4</v>
      </c>
      <c r="Q292" s="18">
        <f t="shared" si="251"/>
        <v>396.21825427498555</v>
      </c>
      <c r="R292" s="51">
        <f t="shared" si="254"/>
        <v>132202.37651264056</v>
      </c>
      <c r="S292">
        <f t="shared" si="233"/>
        <v>363.59644733225952</v>
      </c>
      <c r="T292" s="9">
        <f t="shared" si="234"/>
        <v>712.64903677122868</v>
      </c>
      <c r="V292" s="18">
        <f t="shared" si="252"/>
        <v>833.97143741398554</v>
      </c>
      <c r="W292" s="50">
        <f t="shared" si="253"/>
        <v>132210.64693304055</v>
      </c>
      <c r="X292">
        <f t="shared" si="235"/>
        <v>363.60782023086432</v>
      </c>
      <c r="Y292" s="9">
        <f t="shared" si="236"/>
        <v>712.67132765249403</v>
      </c>
      <c r="Z292" s="19">
        <f t="shared" si="230"/>
        <v>0.43599553164357169</v>
      </c>
    </row>
    <row r="293" spans="1:26" x14ac:dyDescent="0.25">
      <c r="A293" s="13" t="str">
        <f>'rockfish release'!A292</f>
        <v>SE</v>
      </c>
      <c r="B293" s="13">
        <f>'rockfish release'!B292</f>
        <v>2015</v>
      </c>
      <c r="C293" s="13" t="str">
        <f>'rockfish release'!C292</f>
        <v>SSEO</v>
      </c>
      <c r="D293">
        <f>'rockfish release'!D292</f>
        <v>1521</v>
      </c>
      <c r="E293">
        <f>'YE release'!E293</f>
        <v>409</v>
      </c>
      <c r="F293" s="13">
        <f>IF([3]species_comp_Region1_forR!$H283&gt;49,[3]species_comp_Region1_forR!$AM283,[3]species_comp_Region1_forR!$AO283)</f>
        <v>0.96391263100000002</v>
      </c>
      <c r="G293" s="13">
        <f>IF([3]species_comp_Region1_forR!$H283&gt;49,[3]species_comp_Region1_forR!$AN283,[3]species_comp_Region1_forR!$AP283)</f>
        <v>3.3099999999999998E-5</v>
      </c>
      <c r="H293" s="18">
        <f t="shared" si="255"/>
        <v>394.24026607899998</v>
      </c>
      <c r="I293" s="8">
        <f t="shared" si="256"/>
        <v>5.5370010999999995</v>
      </c>
      <c r="J293">
        <f t="shared" si="231"/>
        <v>2.353083317691917</v>
      </c>
      <c r="K293" s="9">
        <f t="shared" si="232"/>
        <v>4.6120433026761569</v>
      </c>
      <c r="M293" s="2">
        <f>'rockfish release'!O292</f>
        <v>2340.5297542043986</v>
      </c>
      <c r="N293">
        <f>'rockfish release'!P292</f>
        <v>4360864.0024804566</v>
      </c>
      <c r="O293" s="13">
        <f>IF([3]species_comp_Region1_forR!$D305&gt;49,[3]species_comp_Region1_forR!$AI305,[3]species_comp_Region1_forR!$AK305)</f>
        <v>0.31470588199999999</v>
      </c>
      <c r="P293" s="13">
        <f>IF([3]species_comp_Region1_forR!$D305&gt;49,[3]species_comp_Region1_forR!$AJ305,[3]species_comp_Region1_forR!$AL305)</f>
        <v>3.17623E-4</v>
      </c>
      <c r="Q293" s="18">
        <f t="shared" si="251"/>
        <v>736.57848064413849</v>
      </c>
      <c r="R293" s="51">
        <f t="shared" si="254"/>
        <v>432253.91781482752</v>
      </c>
      <c r="S293">
        <f t="shared" si="233"/>
        <v>657.46020245702141</v>
      </c>
      <c r="T293" s="9">
        <f t="shared" si="234"/>
        <v>1288.621996815762</v>
      </c>
      <c r="V293" s="18">
        <f t="shared" si="252"/>
        <v>1130.8187467231385</v>
      </c>
      <c r="W293" s="50">
        <f t="shared" si="253"/>
        <v>432259.45481592754</v>
      </c>
      <c r="X293">
        <f t="shared" si="235"/>
        <v>657.46441334564076</v>
      </c>
      <c r="Y293" s="9">
        <f t="shared" si="236"/>
        <v>1288.630250157456</v>
      </c>
      <c r="Z293" s="19">
        <f t="shared" si="230"/>
        <v>0.5814056543109376</v>
      </c>
    </row>
    <row r="294" spans="1:26" x14ac:dyDescent="0.25">
      <c r="A294" s="13" t="str">
        <f>'rockfish release'!A293</f>
        <v>SE</v>
      </c>
      <c r="B294" s="13">
        <f>'rockfish release'!B293</f>
        <v>2016</v>
      </c>
      <c r="C294" s="13" t="str">
        <f>'rockfish release'!C293</f>
        <v>SSEO</v>
      </c>
      <c r="D294">
        <f>'rockfish release'!D293</f>
        <v>1567</v>
      </c>
      <c r="E294">
        <f>'YE release'!E294</f>
        <v>639</v>
      </c>
      <c r="F294" s="13">
        <f>IF([3]species_comp_Region1_forR!$H284&gt;49,[3]species_comp_Region1_forR!$AM284,[3]species_comp_Region1_forR!$AO284)</f>
        <v>0.94742376399999995</v>
      </c>
      <c r="G294" s="13">
        <f>IF([3]species_comp_Region1_forR!$H284&gt;49,[3]species_comp_Region1_forR!$AN284,[3]species_comp_Region1_forR!$AP284)</f>
        <v>5.24E-5</v>
      </c>
      <c r="H294" s="18">
        <f t="shared" si="255"/>
        <v>605.40378519599994</v>
      </c>
      <c r="I294" s="8">
        <f t="shared" si="256"/>
        <v>21.396020400000001</v>
      </c>
      <c r="J294">
        <f t="shared" si="231"/>
        <v>4.625583249710246</v>
      </c>
      <c r="K294" s="9">
        <f t="shared" si="232"/>
        <v>9.0661431694320829</v>
      </c>
      <c r="M294" s="2">
        <f>'rockfish release'!O293</f>
        <v>676.75613079019104</v>
      </c>
      <c r="N294">
        <f>'rockfish release'!P293</f>
        <v>858832.40593622939</v>
      </c>
      <c r="O294" s="13">
        <f>IF([3]species_comp_Region1_forR!$D306&gt;49,[3]species_comp_Region1_forR!$AI306,[3]species_comp_Region1_forR!$AK306)</f>
        <v>0.35911602199999998</v>
      </c>
      <c r="P294" s="13">
        <f>IF([3]species_comp_Region1_forR!$D306&gt;49,[3]species_comp_Region1_forR!$AJ306,[3]species_comp_Region1_forR!$AL306)</f>
        <v>6.3753900000000001E-4</v>
      </c>
      <c r="Q294" s="18">
        <f t="shared" si="251"/>
        <v>243.03396955348512</v>
      </c>
      <c r="R294" s="51">
        <f t="shared" si="254"/>
        <v>110503.18785215795</v>
      </c>
      <c r="S294">
        <f t="shared" si="233"/>
        <v>332.42019771993091</v>
      </c>
      <c r="T294" s="9">
        <f t="shared" si="234"/>
        <v>651.54358753106453</v>
      </c>
      <c r="V294" s="18">
        <f t="shared" si="252"/>
        <v>848.43775474948507</v>
      </c>
      <c r="W294" s="50">
        <f t="shared" si="253"/>
        <v>110524.58387255795</v>
      </c>
      <c r="X294">
        <f t="shared" si="235"/>
        <v>332.45237835298752</v>
      </c>
      <c r="Y294" s="9">
        <f t="shared" si="236"/>
        <v>651.60666157185551</v>
      </c>
      <c r="Z294" s="19">
        <f t="shared" si="230"/>
        <v>0.39184062294723015</v>
      </c>
    </row>
    <row r="295" spans="1:26" x14ac:dyDescent="0.25">
      <c r="A295" s="13" t="str">
        <f>'rockfish release'!A294</f>
        <v>SE</v>
      </c>
      <c r="B295" s="13">
        <f>'rockfish release'!B294</f>
        <v>2017</v>
      </c>
      <c r="C295" s="13" t="str">
        <f>'rockfish release'!C294</f>
        <v>SSEO</v>
      </c>
      <c r="D295">
        <f>'rockfish release'!D294</f>
        <v>1717</v>
      </c>
      <c r="E295">
        <f>'YE release'!E295</f>
        <v>1007</v>
      </c>
      <c r="F295" s="13">
        <f>IF([3]species_comp_Region1_forR!$H285&gt;49,[3]species_comp_Region1_forR!$AM285,[3]species_comp_Region1_forR!$AO285)</f>
        <v>0.89492753599999997</v>
      </c>
      <c r="G295" s="13">
        <f>IF([3]species_comp_Region1_forR!$H285&gt;49,[3]species_comp_Region1_forR!$AN285,[3]species_comp_Region1_forR!$AP285)</f>
        <v>1.1370300000000001E-4</v>
      </c>
      <c r="H295" s="18">
        <f t="shared" si="255"/>
        <v>901.19202875199994</v>
      </c>
      <c r="I295" s="8">
        <f t="shared" si="256"/>
        <v>115.30041344700001</v>
      </c>
      <c r="J295">
        <f t="shared" si="231"/>
        <v>10.737803008390497</v>
      </c>
      <c r="K295" s="9">
        <f t="shared" si="232"/>
        <v>21.046093896445374</v>
      </c>
      <c r="M295" s="2">
        <f>'rockfish release'!O294</f>
        <v>1076.4645161290318</v>
      </c>
      <c r="N295">
        <f>'rockfish release'!P294</f>
        <v>2380506.427255095</v>
      </c>
      <c r="O295" s="13">
        <f>IF([3]species_comp_Region1_forR!$D307&gt;49,[3]species_comp_Region1_forR!$AI307,[3]species_comp_Region1_forR!$AK307)</f>
        <v>0.27027026999999998</v>
      </c>
      <c r="P295" s="13">
        <f>IF([3]species_comp_Region1_forR!$D307&gt;49,[3]species_comp_Region1_forR!$AJ307,[3]species_comp_Region1_forR!$AL307)</f>
        <v>5.3448299999999999E-4</v>
      </c>
      <c r="Q295" s="18">
        <f t="shared" si="251"/>
        <v>290.93635541961277</v>
      </c>
      <c r="R295" s="51">
        <f t="shared" si="254"/>
        <v>173233.52312627129</v>
      </c>
      <c r="S295">
        <f t="shared" si="233"/>
        <v>416.2133144509811</v>
      </c>
      <c r="T295" s="9">
        <f t="shared" si="234"/>
        <v>815.77809632392291</v>
      </c>
      <c r="V295" s="18">
        <f t="shared" si="252"/>
        <v>1192.1283841716127</v>
      </c>
      <c r="W295" s="50">
        <f t="shared" si="253"/>
        <v>173348.82353971829</v>
      </c>
      <c r="X295">
        <f t="shared" si="235"/>
        <v>416.3518026137491</v>
      </c>
      <c r="Y295" s="9">
        <f t="shared" si="236"/>
        <v>816.04953312294822</v>
      </c>
      <c r="Z295" s="19">
        <f t="shared" si="230"/>
        <v>0.34925080900834693</v>
      </c>
    </row>
    <row r="296" spans="1:26" x14ac:dyDescent="0.25">
      <c r="A296" s="13" t="str">
        <f>'rockfish release'!A295</f>
        <v>SE</v>
      </c>
      <c r="B296" s="13">
        <f>'rockfish release'!B295</f>
        <v>2018</v>
      </c>
      <c r="C296" s="13" t="str">
        <f>'rockfish release'!C295</f>
        <v>SSEO</v>
      </c>
      <c r="D296">
        <f>'rockfish release'!D295</f>
        <v>2540</v>
      </c>
      <c r="E296">
        <f>'YE release'!E296</f>
        <v>1454</v>
      </c>
      <c r="F296" s="13">
        <f>IF([3]species_comp_Region1_forR!$H286&gt;49,[3]species_comp_Region1_forR!$AM286,[3]species_comp_Region1_forR!$AO286)</f>
        <v>0.86350974899999999</v>
      </c>
      <c r="G296" s="13">
        <f>IF([3]species_comp_Region1_forR!$H286&gt;49,[3]species_comp_Region1_forR!$AN286,[3]species_comp_Region1_forR!$AP286)</f>
        <v>1.6437999999999999E-4</v>
      </c>
      <c r="H296" s="18">
        <f t="shared" si="255"/>
        <v>1255.543175046</v>
      </c>
      <c r="I296" s="8">
        <f t="shared" si="256"/>
        <v>347.51838807999997</v>
      </c>
      <c r="J296">
        <f t="shared" si="231"/>
        <v>18.641845082501892</v>
      </c>
      <c r="K296" s="9">
        <f t="shared" si="232"/>
        <v>36.538016361703704</v>
      </c>
      <c r="M296" s="2">
        <f>'rockfish release'!O295</f>
        <v>4677.8525932666062</v>
      </c>
      <c r="N296">
        <f>'rockfish release'!P295</f>
        <v>13242366.424017221</v>
      </c>
      <c r="O296" s="13">
        <f>IF([3]species_comp_Region1_forR!$D308&gt;49,[3]species_comp_Region1_forR!$AI308,[3]species_comp_Region1_forR!$AK308)</f>
        <v>0.24175824200000001</v>
      </c>
      <c r="P296" s="13">
        <f>IF([3]species_comp_Region1_forR!$D308&gt;49,[3]species_comp_Region1_forR!$AJ308,[3]species_comp_Region1_forR!$AL308)</f>
        <v>2.8822500000000003E-4</v>
      </c>
      <c r="Q296" s="18">
        <f>M296*O296</f>
        <v>1130.9094192832758</v>
      </c>
      <c r="R296" s="51">
        <f t="shared" si="254"/>
        <v>776467.46665192163</v>
      </c>
      <c r="S296">
        <f t="shared" si="233"/>
        <v>881.1739139647301</v>
      </c>
      <c r="T296" s="9">
        <f t="shared" si="234"/>
        <v>1727.1008713708709</v>
      </c>
      <c r="V296" s="18">
        <f t="shared" si="252"/>
        <v>2386.4525943292756</v>
      </c>
      <c r="W296" s="50">
        <f t="shared" si="253"/>
        <v>776814.98504000157</v>
      </c>
      <c r="X296">
        <f t="shared" si="235"/>
        <v>881.37108248455797</v>
      </c>
      <c r="Y296" s="9">
        <f t="shared" si="236"/>
        <v>1727.4873216697335</v>
      </c>
      <c r="Z296" s="19">
        <f t="shared" si="230"/>
        <v>0.36932268614046015</v>
      </c>
    </row>
    <row r="297" spans="1:26" x14ac:dyDescent="0.25">
      <c r="A297" s="13" t="str">
        <f>'rockfish release'!A296</f>
        <v>SE</v>
      </c>
      <c r="B297" s="13">
        <f>'rockfish release'!B296</f>
        <v>2019</v>
      </c>
      <c r="C297" s="13" t="str">
        <f>'rockfish release'!C296</f>
        <v>SSEO</v>
      </c>
      <c r="D297">
        <f>'rockfish release'!D296</f>
        <v>1758</v>
      </c>
      <c r="E297">
        <f>'YE release'!E297</f>
        <v>939</v>
      </c>
      <c r="F297">
        <v>0.94855305466237938</v>
      </c>
      <c r="G297">
        <v>7.8583183821334134E-5</v>
      </c>
      <c r="H297" s="18">
        <f t="shared" ref="H297" si="257">E297*F297</f>
        <v>890.69131832797427</v>
      </c>
      <c r="I297" s="8">
        <f t="shared" ref="I297" si="258">(E297^2)*G297</f>
        <v>69.288443422130555</v>
      </c>
      <c r="K297" s="9"/>
      <c r="M297" s="2">
        <f>'rockfish release'!O296</f>
        <v>915.83646861612988</v>
      </c>
      <c r="N297">
        <f>'rockfish release'!P296</f>
        <v>563570.7388226398</v>
      </c>
      <c r="O297">
        <v>0.36546184738955823</v>
      </c>
      <c r="P297">
        <v>4.6659856235848994E-4</v>
      </c>
      <c r="Q297" s="18">
        <f t="shared" ref="Q297" si="259">M297*O297</f>
        <v>334.70328772718</v>
      </c>
      <c r="R297" s="51">
        <f t="shared" ref="R297" si="260">(M297^2)*P297+(O297^2)*N297-(P297*N297)</f>
        <v>75400.240224674722</v>
      </c>
      <c r="S297">
        <f t="shared" ref="S297" si="261">SQRT(R297)</f>
        <v>274.59104177790419</v>
      </c>
      <c r="T297" s="9">
        <f t="shared" ref="T297" si="262">(1.96*S297)</f>
        <v>538.19844188469222</v>
      </c>
      <c r="V297" s="18">
        <f t="shared" ref="V297" si="263">Q297+H297</f>
        <v>1225.3946060551543</v>
      </c>
      <c r="W297" s="50">
        <f t="shared" ref="W297" si="264">R297+I297</f>
        <v>75469.528668096857</v>
      </c>
      <c r="X297">
        <f t="shared" ref="X297" si="265">SQRT(W297)</f>
        <v>274.71717941930183</v>
      </c>
      <c r="Y297" s="9">
        <f t="shared" ref="Y297" si="266">(1.96*X297)</f>
        <v>538.44567166183162</v>
      </c>
      <c r="Z297" s="19">
        <f t="shared" si="230"/>
        <v>0.22418670529625048</v>
      </c>
    </row>
    <row r="298" spans="1:26" x14ac:dyDescent="0.25">
      <c r="A298" s="13" t="str">
        <f>'rockfish release'!A297</f>
        <v>SE</v>
      </c>
      <c r="B298" s="13">
        <f>'rockfish release'!B297</f>
        <v>1999</v>
      </c>
      <c r="C298" s="13" t="str">
        <f>'rockfish release'!C297</f>
        <v>EWYKT</v>
      </c>
      <c r="D298">
        <f>'rockfish release'!D297</f>
        <v>195</v>
      </c>
      <c r="E298">
        <f>'YE release'!E298</f>
        <v>8</v>
      </c>
      <c r="F298" s="37">
        <v>0.98821147200000004</v>
      </c>
      <c r="G298" s="37">
        <v>5.1523900000000002E-4</v>
      </c>
      <c r="H298" s="18">
        <f t="shared" ref="H298:H304" si="267">E298*F298</f>
        <v>7.9056917760000003</v>
      </c>
      <c r="I298" s="8">
        <f t="shared" ref="I298:I304" si="268">(E298^2)*G298</f>
        <v>3.2975296000000001E-2</v>
      </c>
      <c r="J298">
        <f t="shared" si="231"/>
        <v>0.1815910129934849</v>
      </c>
      <c r="K298" s="9">
        <f t="shared" si="232"/>
        <v>0.35591838546723042</v>
      </c>
      <c r="M298" s="2">
        <f>'rockfish release'!O297</f>
        <v>132.91363909694945</v>
      </c>
      <c r="N298">
        <f>'rockfish release'!P297</f>
        <v>32040.415270468704</v>
      </c>
      <c r="O298" s="37">
        <v>0.12334055100000001</v>
      </c>
      <c r="P298" s="37">
        <v>4.0210979999999999E-3</v>
      </c>
      <c r="Q298" s="18">
        <f t="shared" ref="Q298:Q316" si="269">M298*O298</f>
        <v>16.393641481632887</v>
      </c>
      <c r="R298" s="51">
        <f>(M298^2)*P298+(O298^2)*N298-(P298*N298)</f>
        <v>429.626571881725</v>
      </c>
      <c r="S298">
        <f t="shared" si="233"/>
        <v>20.727435246111011</v>
      </c>
      <c r="T298" s="9">
        <f t="shared" si="234"/>
        <v>40.625773082377577</v>
      </c>
      <c r="V298" s="18">
        <f t="shared" ref="V298:V317" si="270">Q298+H298</f>
        <v>24.299333257632888</v>
      </c>
      <c r="W298" s="50">
        <f t="shared" ref="W298:W317" si="271">R298+I298</f>
        <v>429.65954717772502</v>
      </c>
      <c r="X298">
        <f t="shared" si="235"/>
        <v>20.728230681312986</v>
      </c>
      <c r="Y298" s="9">
        <f t="shared" si="236"/>
        <v>40.62733213537345</v>
      </c>
      <c r="Z298" s="19">
        <f t="shared" si="230"/>
        <v>0.85303701387781294</v>
      </c>
    </row>
    <row r="299" spans="1:26" x14ac:dyDescent="0.25">
      <c r="A299" s="13" t="str">
        <f>'rockfish release'!A298</f>
        <v>SE</v>
      </c>
      <c r="B299" s="13">
        <f>'rockfish release'!B298</f>
        <v>2000</v>
      </c>
      <c r="C299" s="13" t="str">
        <f>'rockfish release'!C298</f>
        <v>EWYKT</v>
      </c>
      <c r="D299">
        <f>'rockfish release'!D298</f>
        <v>361</v>
      </c>
      <c r="E299">
        <f>'YE release'!E299</f>
        <v>22</v>
      </c>
      <c r="F299" s="37">
        <v>0.98821147200000004</v>
      </c>
      <c r="G299" s="37">
        <v>5.1523900000000002E-4</v>
      </c>
      <c r="H299" s="18">
        <f t="shared" si="267"/>
        <v>21.740652384000001</v>
      </c>
      <c r="I299" s="8">
        <f t="shared" si="268"/>
        <v>0.24937567600000002</v>
      </c>
      <c r="J299">
        <f t="shared" si="231"/>
        <v>0.49937528573208351</v>
      </c>
      <c r="K299" s="9">
        <f t="shared" si="232"/>
        <v>0.97877556003488364</v>
      </c>
      <c r="M299" s="2">
        <f>'rockfish release'!O298</f>
        <v>246.06063443076289</v>
      </c>
      <c r="N299">
        <f>'rockfish release'!P298</f>
        <v>109810.36051184093</v>
      </c>
      <c r="O299" s="37">
        <v>0.12334055100000001</v>
      </c>
      <c r="P299" s="37">
        <v>4.0210979999999999E-3</v>
      </c>
      <c r="Q299" s="18">
        <f t="shared" si="269"/>
        <v>30.349254230099866</v>
      </c>
      <c r="R299" s="51">
        <f t="shared" ref="R299:R317" si="272">(M299^2)*P299+(O299^2)*N299-(P299*N299)</f>
        <v>1472.4356206232289</v>
      </c>
      <c r="S299">
        <f t="shared" si="233"/>
        <v>38.372328840236278</v>
      </c>
      <c r="T299" s="9">
        <f t="shared" si="234"/>
        <v>75.209764526863111</v>
      </c>
      <c r="V299" s="18">
        <f t="shared" si="270"/>
        <v>52.089906614099867</v>
      </c>
      <c r="W299" s="50">
        <f t="shared" si="271"/>
        <v>1472.6849962992289</v>
      </c>
      <c r="X299">
        <f t="shared" si="235"/>
        <v>38.375578123322505</v>
      </c>
      <c r="Y299" s="9">
        <f t="shared" si="236"/>
        <v>75.216133121712105</v>
      </c>
      <c r="Z299" s="19">
        <f t="shared" si="230"/>
        <v>0.73671812099073486</v>
      </c>
    </row>
    <row r="300" spans="1:26" x14ac:dyDescent="0.25">
      <c r="A300" s="13" t="str">
        <f>'rockfish release'!A299</f>
        <v>SE</v>
      </c>
      <c r="B300" s="13">
        <f>'rockfish release'!B299</f>
        <v>2001</v>
      </c>
      <c r="C300" s="13" t="str">
        <f>'rockfish release'!C299</f>
        <v>EWYKT</v>
      </c>
      <c r="D300">
        <f>'rockfish release'!D299</f>
        <v>631</v>
      </c>
      <c r="E300">
        <f>'YE release'!E300</f>
        <v>53</v>
      </c>
      <c r="F300" s="37">
        <v>0.98821147200000004</v>
      </c>
      <c r="G300" s="37">
        <v>5.1523900000000002E-4</v>
      </c>
      <c r="H300" s="18">
        <f t="shared" si="267"/>
        <v>52.375208016000002</v>
      </c>
      <c r="I300" s="8">
        <f t="shared" si="268"/>
        <v>1.4473063510000002</v>
      </c>
      <c r="J300">
        <f t="shared" si="231"/>
        <v>1.2030404610818375</v>
      </c>
      <c r="K300" s="9">
        <f t="shared" si="232"/>
        <v>2.3579593037204014</v>
      </c>
      <c r="M300" s="2">
        <f>'rockfish release'!O299</f>
        <v>430.09490394961608</v>
      </c>
      <c r="N300">
        <f>'rockfish release'!P299</f>
        <v>335496.22049980506</v>
      </c>
      <c r="O300" s="37">
        <v>0.12334055100000001</v>
      </c>
      <c r="P300" s="37">
        <v>4.0210979999999999E-3</v>
      </c>
      <c r="Q300" s="18">
        <f t="shared" si="269"/>
        <v>53.048142435437725</v>
      </c>
      <c r="R300" s="51">
        <f t="shared" si="272"/>
        <v>4498.6336748717822</v>
      </c>
      <c r="S300">
        <f t="shared" si="233"/>
        <v>67.071854565620754</v>
      </c>
      <c r="T300" s="9">
        <f t="shared" si="234"/>
        <v>131.46083494861668</v>
      </c>
      <c r="V300" s="18">
        <f t="shared" si="270"/>
        <v>105.42335045143773</v>
      </c>
      <c r="W300" s="50">
        <f t="shared" si="271"/>
        <v>4500.0809812227826</v>
      </c>
      <c r="X300">
        <f t="shared" si="235"/>
        <v>67.082642920674957</v>
      </c>
      <c r="Y300" s="9">
        <f t="shared" si="236"/>
        <v>131.48198012452292</v>
      </c>
      <c r="Z300" s="19">
        <f t="shared" si="230"/>
        <v>0.63631674229112978</v>
      </c>
    </row>
    <row r="301" spans="1:26" x14ac:dyDescent="0.25">
      <c r="A301" s="13" t="str">
        <f>'rockfish release'!A300</f>
        <v>SE</v>
      </c>
      <c r="B301" s="13">
        <f>'rockfish release'!B300</f>
        <v>2002</v>
      </c>
      <c r="C301" s="13" t="str">
        <f>'rockfish release'!C300</f>
        <v>EWYKT</v>
      </c>
      <c r="D301">
        <f>'rockfish release'!D300</f>
        <v>810</v>
      </c>
      <c r="E301">
        <f>'YE release'!E301</f>
        <v>41</v>
      </c>
      <c r="F301" s="37">
        <v>0.98821147200000004</v>
      </c>
      <c r="G301" s="37">
        <v>5.1523900000000002E-4</v>
      </c>
      <c r="H301" s="18">
        <f t="shared" si="267"/>
        <v>40.516670351999998</v>
      </c>
      <c r="I301" s="8">
        <f t="shared" si="268"/>
        <v>0.86611675900000007</v>
      </c>
      <c r="J301">
        <f t="shared" si="231"/>
        <v>0.93065394159161008</v>
      </c>
      <c r="K301" s="9">
        <f t="shared" si="232"/>
        <v>1.8240817255195558</v>
      </c>
      <c r="M301" s="2">
        <f>'rockfish release'!O300</f>
        <v>552.10280855655947</v>
      </c>
      <c r="N301">
        <f>'rockfish release'!P300</f>
        <v>552839.35460761387</v>
      </c>
      <c r="O301" s="37">
        <v>0.12334055100000001</v>
      </c>
      <c r="P301" s="37">
        <v>4.0210979999999999E-3</v>
      </c>
      <c r="Q301" s="18">
        <f t="shared" si="269"/>
        <v>68.09666461601357</v>
      </c>
      <c r="R301" s="51">
        <f t="shared" si="272"/>
        <v>7412.96499175805</v>
      </c>
      <c r="S301">
        <f t="shared" si="233"/>
        <v>86.098577176153441</v>
      </c>
      <c r="T301" s="9">
        <f t="shared" si="234"/>
        <v>168.75321126526075</v>
      </c>
      <c r="V301" s="18">
        <f t="shared" si="270"/>
        <v>108.61333496801356</v>
      </c>
      <c r="W301" s="50">
        <f t="shared" si="271"/>
        <v>7413.8311085170499</v>
      </c>
      <c r="X301">
        <f t="shared" si="235"/>
        <v>86.103606826410299</v>
      </c>
      <c r="Y301" s="9">
        <f t="shared" si="236"/>
        <v>168.76306937976418</v>
      </c>
      <c r="Z301" s="19">
        <f t="shared" si="230"/>
        <v>0.79275354956891497</v>
      </c>
    </row>
    <row r="302" spans="1:26" x14ac:dyDescent="0.25">
      <c r="A302" s="13" t="str">
        <f>'rockfish release'!A301</f>
        <v>SE</v>
      </c>
      <c r="B302" s="13">
        <f>'rockfish release'!B301</f>
        <v>2003</v>
      </c>
      <c r="C302" s="13" t="str">
        <f>'rockfish release'!C301</f>
        <v>EWYKT</v>
      </c>
      <c r="D302">
        <f>'rockfish release'!D301</f>
        <v>789</v>
      </c>
      <c r="E302">
        <f>'YE release'!E302</f>
        <v>136</v>
      </c>
      <c r="F302" s="37">
        <v>0.98821147200000004</v>
      </c>
      <c r="G302" s="37">
        <v>5.1523900000000002E-4</v>
      </c>
      <c r="H302" s="18">
        <f t="shared" si="267"/>
        <v>134.39676019200002</v>
      </c>
      <c r="I302" s="8">
        <f t="shared" si="268"/>
        <v>9.5298605439999999</v>
      </c>
      <c r="J302">
        <f t="shared" si="231"/>
        <v>3.087047220889243</v>
      </c>
      <c r="K302" s="9">
        <f t="shared" si="232"/>
        <v>6.0506125529429164</v>
      </c>
      <c r="M302" s="2">
        <f>'rockfish release'!O301</f>
        <v>537.78903203842628</v>
      </c>
      <c r="N302">
        <f>'rockfish release'!P301</f>
        <v>524545.20327646146</v>
      </c>
      <c r="O302" s="37">
        <v>0.12334055100000001</v>
      </c>
      <c r="P302" s="37">
        <v>4.0210979999999999E-3</v>
      </c>
      <c r="Q302" s="18">
        <f t="shared" si="269"/>
        <v>66.33119553337616</v>
      </c>
      <c r="R302" s="51">
        <f t="shared" si="272"/>
        <v>7033.5716805886459</v>
      </c>
      <c r="S302">
        <f t="shared" si="233"/>
        <v>83.86639184195684</v>
      </c>
      <c r="T302" s="9">
        <f t="shared" si="234"/>
        <v>164.3781280102354</v>
      </c>
      <c r="V302" s="18">
        <f t="shared" si="270"/>
        <v>200.72795572537618</v>
      </c>
      <c r="W302" s="50">
        <f t="shared" si="271"/>
        <v>7043.1015411326462</v>
      </c>
      <c r="X302">
        <f t="shared" si="235"/>
        <v>83.92318833988999</v>
      </c>
      <c r="Y302" s="9">
        <f t="shared" si="236"/>
        <v>164.48944914618437</v>
      </c>
      <c r="Z302" s="19">
        <f t="shared" si="230"/>
        <v>0.41809417147010958</v>
      </c>
    </row>
    <row r="303" spans="1:26" x14ac:dyDescent="0.25">
      <c r="A303" s="13" t="str">
        <f>'rockfish release'!A302</f>
        <v>SE</v>
      </c>
      <c r="B303" s="13">
        <f>'rockfish release'!B302</f>
        <v>2004</v>
      </c>
      <c r="C303" s="13" t="str">
        <f>'rockfish release'!C302</f>
        <v>EWYKT</v>
      </c>
      <c r="D303">
        <f>'rockfish release'!D302</f>
        <v>769</v>
      </c>
      <c r="E303">
        <f>'YE release'!E303</f>
        <v>63</v>
      </c>
      <c r="F303" s="37">
        <v>0.98821147200000004</v>
      </c>
      <c r="G303" s="37">
        <v>5.1523900000000002E-4</v>
      </c>
      <c r="H303" s="18">
        <f t="shared" si="267"/>
        <v>62.257322735999999</v>
      </c>
      <c r="I303" s="8">
        <f t="shared" si="268"/>
        <v>2.0449835910000003</v>
      </c>
      <c r="J303">
        <f t="shared" si="231"/>
        <v>1.4300292273236936</v>
      </c>
      <c r="K303" s="9">
        <f t="shared" si="232"/>
        <v>2.8028572855544396</v>
      </c>
      <c r="M303" s="2">
        <f>'rockfish release'!O302</f>
        <v>524.15686392591874</v>
      </c>
      <c r="N303">
        <f>'rockfish release'!P302</f>
        <v>498289.33635133842</v>
      </c>
      <c r="O303" s="37">
        <v>0.12334055100000001</v>
      </c>
      <c r="P303" s="37">
        <v>4.0210979999999999E-3</v>
      </c>
      <c r="Q303" s="18">
        <f t="shared" si="269"/>
        <v>64.649796407054851</v>
      </c>
      <c r="R303" s="51">
        <f t="shared" si="272"/>
        <v>6681.5095114937239</v>
      </c>
      <c r="S303">
        <f t="shared" si="233"/>
        <v>81.740501047483946</v>
      </c>
      <c r="T303" s="9">
        <f t="shared" si="234"/>
        <v>160.21138205306852</v>
      </c>
      <c r="V303" s="18">
        <f t="shared" si="270"/>
        <v>126.90711914305484</v>
      </c>
      <c r="W303" s="50">
        <f t="shared" si="271"/>
        <v>6683.5544950847243</v>
      </c>
      <c r="X303">
        <f t="shared" si="235"/>
        <v>81.753009088869163</v>
      </c>
      <c r="Y303" s="9">
        <f t="shared" si="236"/>
        <v>160.23589781418355</v>
      </c>
      <c r="Z303" s="19">
        <f t="shared" si="230"/>
        <v>0.64419561046621709</v>
      </c>
    </row>
    <row r="304" spans="1:26" x14ac:dyDescent="0.25">
      <c r="A304" s="13" t="str">
        <f>'rockfish release'!A303</f>
        <v>SE</v>
      </c>
      <c r="B304" s="13">
        <f>'rockfish release'!B303</f>
        <v>2005</v>
      </c>
      <c r="C304" s="13" t="str">
        <f>'rockfish release'!C303</f>
        <v>EWYKT</v>
      </c>
      <c r="D304">
        <f>'rockfish release'!D303</f>
        <v>686</v>
      </c>
      <c r="E304">
        <f>'YE release'!E304</f>
        <v>37</v>
      </c>
      <c r="F304" s="37">
        <v>0.98821147200000004</v>
      </c>
      <c r="G304" s="37">
        <v>5.1523900000000002E-4</v>
      </c>
      <c r="H304" s="18">
        <f t="shared" si="267"/>
        <v>36.563824464</v>
      </c>
      <c r="I304" s="8">
        <f t="shared" si="268"/>
        <v>0.70536219099999997</v>
      </c>
      <c r="J304">
        <f t="shared" si="231"/>
        <v>0.83985843509486757</v>
      </c>
      <c r="K304" s="9">
        <f t="shared" si="232"/>
        <v>1.6461225327859403</v>
      </c>
      <c r="M304" s="2">
        <f>'rockfish release'!O303</f>
        <v>467.58336625901211</v>
      </c>
      <c r="N304">
        <f>'rockfish release'!P303</f>
        <v>396530.9997270609</v>
      </c>
      <c r="O304" s="37">
        <v>0.12334055100000001</v>
      </c>
      <c r="P304" s="37">
        <v>4.0210979999999999E-3</v>
      </c>
      <c r="Q304" s="18">
        <f t="shared" si="269"/>
        <v>57.671990032821363</v>
      </c>
      <c r="R304" s="51">
        <f t="shared" si="272"/>
        <v>5317.0426356673843</v>
      </c>
      <c r="S304">
        <f t="shared" si="233"/>
        <v>72.918054250421307</v>
      </c>
      <c r="T304" s="9">
        <f t="shared" si="234"/>
        <v>142.91938633082574</v>
      </c>
      <c r="V304" s="18">
        <f t="shared" si="270"/>
        <v>94.235814496821362</v>
      </c>
      <c r="W304" s="50">
        <f t="shared" si="271"/>
        <v>5317.7479978583842</v>
      </c>
      <c r="X304">
        <f t="shared" si="235"/>
        <v>72.922890767291889</v>
      </c>
      <c r="Y304" s="9">
        <f t="shared" si="236"/>
        <v>142.9288659038921</v>
      </c>
      <c r="Z304" s="19">
        <f t="shared" si="230"/>
        <v>0.77383414317230348</v>
      </c>
    </row>
    <row r="305" spans="1:26" x14ac:dyDescent="0.25">
      <c r="A305" s="13" t="str">
        <f>'rockfish release'!A304</f>
        <v>SE</v>
      </c>
      <c r="B305" s="13">
        <f>'rockfish release'!B304</f>
        <v>2006</v>
      </c>
      <c r="C305" s="13" t="str">
        <f>'rockfish release'!C304</f>
        <v>EWYKT</v>
      </c>
      <c r="D305">
        <f>'rockfish release'!D304</f>
        <v>448</v>
      </c>
      <c r="E305">
        <f>'YE release'!E305</f>
        <v>26</v>
      </c>
      <c r="F305" s="13">
        <f>IF([3]species_comp_Region1_forR!$H318&gt;49,[3]species_comp_Region1_forR!$AM318,[3]species_comp_Region1_forR!$AO318)</f>
        <v>1</v>
      </c>
      <c r="G305" s="13">
        <f>IF([3]species_comp_Region1_forR!$H318&gt;49,[3]species_comp_Region1_forR!$AN318,[3]species_comp_Region1_forR!$AP318)</f>
        <v>0</v>
      </c>
      <c r="H305" s="18">
        <f t="shared" ref="H305:H317" si="273">E305*F305</f>
        <v>26</v>
      </c>
      <c r="I305" s="8">
        <f t="shared" ref="I305:I317" si="274">(E305^2)*G305</f>
        <v>0</v>
      </c>
      <c r="J305">
        <f t="shared" si="231"/>
        <v>0</v>
      </c>
      <c r="K305" s="9">
        <f t="shared" si="232"/>
        <v>0</v>
      </c>
      <c r="M305" s="2">
        <f>'rockfish release'!O304</f>
        <v>305.36056572017117</v>
      </c>
      <c r="N305">
        <f>'rockfish release'!P304</f>
        <v>169116.09484402766</v>
      </c>
      <c r="O305" s="13">
        <v>8.7499999999999994E-2</v>
      </c>
      <c r="P305" s="13">
        <v>5.0216200000000001E-4</v>
      </c>
      <c r="Q305" s="18">
        <f t="shared" si="269"/>
        <v>26.719049500514977</v>
      </c>
      <c r="R305" s="51">
        <f t="shared" si="272"/>
        <v>1256.6955581313509</v>
      </c>
      <c r="S305">
        <f t="shared" si="233"/>
        <v>35.449902089164517</v>
      </c>
      <c r="T305" s="9">
        <f t="shared" si="234"/>
        <v>69.481808094762457</v>
      </c>
      <c r="V305" s="18">
        <f t="shared" si="270"/>
        <v>52.719049500514977</v>
      </c>
      <c r="W305" s="50">
        <f t="shared" si="271"/>
        <v>1256.6955581313509</v>
      </c>
      <c r="X305">
        <f t="shared" si="235"/>
        <v>35.449902089164517</v>
      </c>
      <c r="Y305" s="9">
        <f t="shared" si="236"/>
        <v>69.481808094762457</v>
      </c>
      <c r="Z305" s="19">
        <f t="shared" si="230"/>
        <v>0.67243060003990074</v>
      </c>
    </row>
    <row r="306" spans="1:26" x14ac:dyDescent="0.25">
      <c r="A306" s="13" t="str">
        <f>'rockfish release'!A305</f>
        <v>SE</v>
      </c>
      <c r="B306" s="13">
        <f>'rockfish release'!B305</f>
        <v>2007</v>
      </c>
      <c r="C306" s="13" t="str">
        <f>'rockfish release'!C305</f>
        <v>EWYKT</v>
      </c>
      <c r="D306">
        <f>'rockfish release'!D305</f>
        <v>293</v>
      </c>
      <c r="E306">
        <f>'YE release'!E306</f>
        <v>23</v>
      </c>
      <c r="F306" s="13">
        <f>IF([3]species_comp_Region1_forR!$H319&gt;49,[3]species_comp_Region1_forR!$AM319,[3]species_comp_Region1_forR!$AO319)</f>
        <v>1</v>
      </c>
      <c r="G306" s="13">
        <f>IF([3]species_comp_Region1_forR!$H319&gt;49,[3]species_comp_Region1_forR!$AN319,[3]species_comp_Region1_forR!$AP319)</f>
        <v>0</v>
      </c>
      <c r="H306" s="18">
        <f t="shared" si="273"/>
        <v>23</v>
      </c>
      <c r="I306" s="8">
        <f t="shared" si="274"/>
        <v>0</v>
      </c>
      <c r="J306">
        <f t="shared" si="231"/>
        <v>0</v>
      </c>
      <c r="K306" s="9">
        <f t="shared" si="232"/>
        <v>0</v>
      </c>
      <c r="M306" s="2">
        <f>'rockfish release'!O305</f>
        <v>199.71126284823691</v>
      </c>
      <c r="N306">
        <f>'rockfish release'!P305</f>
        <v>72337.609745022157</v>
      </c>
      <c r="O306" s="13">
        <v>5.0955413999999997E-2</v>
      </c>
      <c r="P306" s="13">
        <v>3.09993E-4</v>
      </c>
      <c r="Q306" s="18">
        <f t="shared" si="269"/>
        <v>10.176370078894731</v>
      </c>
      <c r="R306" s="51">
        <f t="shared" si="272"/>
        <v>177.76108237922347</v>
      </c>
      <c r="S306">
        <f t="shared" si="233"/>
        <v>13.332707241187871</v>
      </c>
      <c r="T306" s="9">
        <f t="shared" si="234"/>
        <v>26.132106192728227</v>
      </c>
      <c r="V306" s="18">
        <f t="shared" si="270"/>
        <v>33.176370078894735</v>
      </c>
      <c r="W306" s="50">
        <f t="shared" si="271"/>
        <v>177.76108237922347</v>
      </c>
      <c r="X306">
        <f t="shared" si="235"/>
        <v>13.332707241187871</v>
      </c>
      <c r="Y306" s="9">
        <f t="shared" si="236"/>
        <v>26.132106192728227</v>
      </c>
      <c r="Z306" s="19">
        <f t="shared" si="230"/>
        <v>0.40187359887420354</v>
      </c>
    </row>
    <row r="307" spans="1:26" x14ac:dyDescent="0.25">
      <c r="A307" s="13" t="str">
        <f>'rockfish release'!A306</f>
        <v>SE</v>
      </c>
      <c r="B307" s="13">
        <f>'rockfish release'!B306</f>
        <v>2008</v>
      </c>
      <c r="C307" s="13" t="str">
        <f>'rockfish release'!C306</f>
        <v>EWYKT</v>
      </c>
      <c r="D307">
        <f>'rockfish release'!D306</f>
        <v>64</v>
      </c>
      <c r="E307">
        <f>'YE release'!E307</f>
        <v>26</v>
      </c>
      <c r="F307" s="13">
        <f>IF([3]species_comp_Region1_forR!$H320&gt;49,[3]species_comp_Region1_forR!$AM320,[3]species_comp_Region1_forR!$AO320)</f>
        <v>1</v>
      </c>
      <c r="G307" s="13">
        <f>IF([3]species_comp_Region1_forR!$H320&gt;49,[3]species_comp_Region1_forR!$AN320,[3]species_comp_Region1_forR!$AP320)</f>
        <v>0</v>
      </c>
      <c r="H307" s="18">
        <f t="shared" si="273"/>
        <v>26</v>
      </c>
      <c r="I307" s="8">
        <f t="shared" si="274"/>
        <v>0</v>
      </c>
      <c r="J307">
        <f t="shared" si="231"/>
        <v>0</v>
      </c>
      <c r="K307" s="9">
        <f t="shared" si="232"/>
        <v>0</v>
      </c>
      <c r="M307" s="2">
        <f>'rockfish release'!O306</f>
        <v>43.622937960024444</v>
      </c>
      <c r="N307">
        <f>'rockfish release'!P306</f>
        <v>3451.3488743679109</v>
      </c>
      <c r="O307" s="13">
        <v>0.20895522399999999</v>
      </c>
      <c r="P307" s="13">
        <v>2.5044379999999999E-3</v>
      </c>
      <c r="Q307" s="18">
        <f t="shared" si="269"/>
        <v>9.1152407729750102</v>
      </c>
      <c r="R307" s="51">
        <f t="shared" si="272"/>
        <v>146.81593824330605</v>
      </c>
      <c r="S307">
        <f t="shared" si="233"/>
        <v>12.1167626965005</v>
      </c>
      <c r="T307" s="9">
        <f t="shared" si="234"/>
        <v>23.748854885140979</v>
      </c>
      <c r="V307" s="18">
        <f t="shared" si="270"/>
        <v>35.115240772975014</v>
      </c>
      <c r="W307" s="50">
        <f t="shared" si="271"/>
        <v>146.81593824330605</v>
      </c>
      <c r="X307">
        <f t="shared" si="235"/>
        <v>12.1167626965005</v>
      </c>
      <c r="Y307" s="9">
        <f t="shared" si="236"/>
        <v>23.748854885140979</v>
      </c>
      <c r="Z307" s="19">
        <f t="shared" si="230"/>
        <v>0.34505708717297656</v>
      </c>
    </row>
    <row r="308" spans="1:26" x14ac:dyDescent="0.25">
      <c r="A308" s="13" t="str">
        <f>'rockfish release'!A307</f>
        <v>SE</v>
      </c>
      <c r="B308" s="13">
        <f>'rockfish release'!B307</f>
        <v>2009</v>
      </c>
      <c r="C308" s="13" t="str">
        <f>'rockfish release'!C307</f>
        <v>EWYKT</v>
      </c>
      <c r="D308">
        <f>'rockfish release'!D307</f>
        <v>124</v>
      </c>
      <c r="E308">
        <f>'YE release'!E308</f>
        <v>5</v>
      </c>
      <c r="F308" s="13">
        <f>IF([3]species_comp_Region1_forR!$H321&gt;49,[3]species_comp_Region1_forR!$AM321,[3]species_comp_Region1_forR!$AO321)</f>
        <v>1</v>
      </c>
      <c r="G308" s="13">
        <f>IF([3]species_comp_Region1_forR!$H321&gt;49,[3]species_comp_Region1_forR!$AN321,[3]species_comp_Region1_forR!$AP321)</f>
        <v>0</v>
      </c>
      <c r="H308" s="18">
        <f t="shared" si="273"/>
        <v>5</v>
      </c>
      <c r="I308" s="8">
        <f t="shared" si="274"/>
        <v>0</v>
      </c>
      <c r="J308">
        <f t="shared" si="231"/>
        <v>0</v>
      </c>
      <c r="K308" s="9">
        <f t="shared" si="232"/>
        <v>0</v>
      </c>
      <c r="M308" s="2">
        <f>'rockfish release'!O307</f>
        <v>84.519442297547357</v>
      </c>
      <c r="N308">
        <f>'rockfish release'!P307</f>
        <v>12956.040110420165</v>
      </c>
      <c r="O308" s="13">
        <v>5.7291666999999998E-2</v>
      </c>
      <c r="P308" s="13">
        <v>2.8277100000000002E-4</v>
      </c>
      <c r="Q308" s="18">
        <f t="shared" si="269"/>
        <v>4.8422597431367977</v>
      </c>
      <c r="R308" s="51">
        <f t="shared" si="272"/>
        <v>40.882457746312816</v>
      </c>
      <c r="S308">
        <f t="shared" si="233"/>
        <v>6.3939391415865714</v>
      </c>
      <c r="T308" s="9">
        <f t="shared" si="234"/>
        <v>12.532120717509679</v>
      </c>
      <c r="V308" s="18">
        <f t="shared" si="270"/>
        <v>9.8422597431367969</v>
      </c>
      <c r="W308" s="50">
        <f t="shared" si="271"/>
        <v>40.882457746312816</v>
      </c>
      <c r="X308">
        <f t="shared" si="235"/>
        <v>6.3939391415865714</v>
      </c>
      <c r="Y308" s="9">
        <f t="shared" si="236"/>
        <v>12.532120717509679</v>
      </c>
      <c r="Z308" s="19">
        <f t="shared" si="230"/>
        <v>0.64964137387709076</v>
      </c>
    </row>
    <row r="309" spans="1:26" x14ac:dyDescent="0.25">
      <c r="A309" s="13" t="str">
        <f>'rockfish release'!A308</f>
        <v>SE</v>
      </c>
      <c r="B309" s="13">
        <f>'rockfish release'!B308</f>
        <v>2010</v>
      </c>
      <c r="C309" s="13" t="str">
        <f>'rockfish release'!C308</f>
        <v>EWYKT</v>
      </c>
      <c r="D309">
        <f>'rockfish release'!D308</f>
        <v>116</v>
      </c>
      <c r="E309">
        <f>'YE release'!E309</f>
        <v>21</v>
      </c>
      <c r="F309" s="13">
        <f>IF([3]species_comp_Region1_forR!$H322&gt;49,[3]species_comp_Region1_forR!$AM322,[3]species_comp_Region1_forR!$AO322)</f>
        <v>1</v>
      </c>
      <c r="G309" s="13">
        <f>IF([3]species_comp_Region1_forR!$H322&gt;49,[3]species_comp_Region1_forR!$AN322,[3]species_comp_Region1_forR!$AP322)</f>
        <v>0</v>
      </c>
      <c r="H309" s="18">
        <f t="shared" si="273"/>
        <v>21</v>
      </c>
      <c r="I309" s="8">
        <f t="shared" si="274"/>
        <v>0</v>
      </c>
      <c r="J309">
        <f t="shared" si="231"/>
        <v>0</v>
      </c>
      <c r="K309" s="9">
        <f t="shared" si="232"/>
        <v>0</v>
      </c>
      <c r="M309" s="2">
        <f>'rockfish release'!O308</f>
        <v>79.066575052544295</v>
      </c>
      <c r="N309">
        <f>'rockfish release'!P308</f>
        <v>11338.220325560207</v>
      </c>
      <c r="O309" s="13">
        <v>0.104477612</v>
      </c>
      <c r="P309" s="13">
        <v>4.6780999999999998E-4</v>
      </c>
      <c r="Q309" s="18">
        <f t="shared" si="269"/>
        <v>8.2606869505086014</v>
      </c>
      <c r="R309" s="51">
        <f t="shared" si="272"/>
        <v>121.38354587719793</v>
      </c>
      <c r="S309">
        <f t="shared" si="233"/>
        <v>11.017420109862288</v>
      </c>
      <c r="T309" s="9">
        <f t="shared" si="234"/>
        <v>21.594143415330084</v>
      </c>
      <c r="V309" s="18">
        <f t="shared" si="270"/>
        <v>29.2606869505086</v>
      </c>
      <c r="W309" s="50">
        <f t="shared" si="271"/>
        <v>121.38354587719793</v>
      </c>
      <c r="X309">
        <f t="shared" si="235"/>
        <v>11.017420109862288</v>
      </c>
      <c r="Y309" s="9">
        <f t="shared" si="236"/>
        <v>21.594143415330084</v>
      </c>
      <c r="Z309" s="19">
        <f t="shared" si="230"/>
        <v>0.37652636551209834</v>
      </c>
    </row>
    <row r="310" spans="1:26" x14ac:dyDescent="0.25">
      <c r="A310" s="13" t="str">
        <f>'rockfish release'!A309</f>
        <v>SE</v>
      </c>
      <c r="B310" s="13">
        <f>'rockfish release'!B309</f>
        <v>2011</v>
      </c>
      <c r="C310" s="13" t="str">
        <f>'rockfish release'!C309</f>
        <v>EWYKT</v>
      </c>
      <c r="D310">
        <f>'rockfish release'!D309</f>
        <v>79</v>
      </c>
      <c r="E310">
        <f>'YE release'!E310</f>
        <v>25</v>
      </c>
      <c r="F310" s="13">
        <f>IF([3]species_comp_Region1_forR!$H323&gt;49,[3]species_comp_Region1_forR!$AM323,[3]species_comp_Region1_forR!$AO323)</f>
        <v>0.97685185200000002</v>
      </c>
      <c r="G310" s="13">
        <f>IF([3]species_comp_Region1_forR!$H323&gt;49,[3]species_comp_Region1_forR!$AN323,[3]species_comp_Region1_forR!$AP323)</f>
        <v>1.0517400000000001E-4</v>
      </c>
      <c r="H310" s="18">
        <f t="shared" si="273"/>
        <v>24.421296300000002</v>
      </c>
      <c r="I310" s="8">
        <f t="shared" si="274"/>
        <v>6.5733750000000007E-2</v>
      </c>
      <c r="J310">
        <f t="shared" si="231"/>
        <v>0.2563859395520745</v>
      </c>
      <c r="K310" s="9">
        <f t="shared" si="232"/>
        <v>0.50251644152206598</v>
      </c>
      <c r="M310" s="2">
        <f>'rockfish release'!O309</f>
        <v>14.483333333333334</v>
      </c>
      <c r="N310">
        <f>'rockfish release'!P309</f>
        <v>4560.0925333656087</v>
      </c>
      <c r="O310" s="13">
        <v>0.17391304299999999</v>
      </c>
      <c r="P310" s="13">
        <v>5.22427E-4</v>
      </c>
      <c r="Q310" s="18">
        <f t="shared" si="269"/>
        <v>2.5188405727833332</v>
      </c>
      <c r="R310" s="51">
        <f t="shared" si="272"/>
        <v>135.65067535064853</v>
      </c>
      <c r="S310">
        <f t="shared" si="233"/>
        <v>11.646916989085504</v>
      </c>
      <c r="T310" s="9">
        <f t="shared" si="234"/>
        <v>22.827957298607586</v>
      </c>
      <c r="V310" s="18">
        <f t="shared" si="270"/>
        <v>26.940136872783334</v>
      </c>
      <c r="W310" s="50">
        <f t="shared" si="271"/>
        <v>135.71640910064852</v>
      </c>
      <c r="X310">
        <f t="shared" si="235"/>
        <v>11.649738585077715</v>
      </c>
      <c r="Y310" s="9">
        <f t="shared" si="236"/>
        <v>22.833487626752323</v>
      </c>
      <c r="Z310" s="19">
        <f t="shared" si="230"/>
        <v>0.43243056410923558</v>
      </c>
    </row>
    <row r="311" spans="1:26" x14ac:dyDescent="0.25">
      <c r="A311" s="13" t="str">
        <f>'rockfish release'!A310</f>
        <v>SE</v>
      </c>
      <c r="B311" s="13">
        <f>'rockfish release'!B310</f>
        <v>2012</v>
      </c>
      <c r="C311" s="13" t="str">
        <f>'rockfish release'!C310</f>
        <v>EWYKT</v>
      </c>
      <c r="D311">
        <f>'rockfish release'!D310</f>
        <v>61</v>
      </c>
      <c r="E311">
        <f>'YE release'!E311</f>
        <v>18</v>
      </c>
      <c r="F311" s="13">
        <f>IF([3]species_comp_Region1_forR!$H324&gt;49,[3]species_comp_Region1_forR!$AM324,[3]species_comp_Region1_forR!$AO324)</f>
        <v>0.92682926799999998</v>
      </c>
      <c r="G311" s="13">
        <f>IF([3]species_comp_Region1_forR!$H324&gt;49,[3]species_comp_Region1_forR!$AN324,[3]species_comp_Region1_forR!$AP324)</f>
        <v>2.3712200000000001E-4</v>
      </c>
      <c r="H311" s="18">
        <f t="shared" si="273"/>
        <v>16.682926823999999</v>
      </c>
      <c r="I311" s="8">
        <f t="shared" si="274"/>
        <v>7.6827528000000006E-2</v>
      </c>
      <c r="J311">
        <f t="shared" si="231"/>
        <v>0.27717779131813575</v>
      </c>
      <c r="K311" s="9">
        <f t="shared" si="232"/>
        <v>0.54326847098354603</v>
      </c>
      <c r="M311" s="2">
        <f>'rockfish release'!O310</f>
        <v>24.46321243523316</v>
      </c>
      <c r="N311">
        <f>'rockfish release'!P310</f>
        <v>1532.2908081915966</v>
      </c>
      <c r="O311" s="13">
        <v>0.17037036999999999</v>
      </c>
      <c r="P311" s="13">
        <v>1.054808E-3</v>
      </c>
      <c r="Q311" s="18">
        <f t="shared" si="269"/>
        <v>4.1678065539792746</v>
      </c>
      <c r="R311" s="51">
        <f t="shared" si="272"/>
        <v>43.491345432581731</v>
      </c>
      <c r="S311">
        <f t="shared" si="233"/>
        <v>6.594796845436691</v>
      </c>
      <c r="T311" s="9">
        <f t="shared" si="234"/>
        <v>12.925801817055914</v>
      </c>
      <c r="V311" s="18">
        <f t="shared" si="270"/>
        <v>20.850733377979275</v>
      </c>
      <c r="W311" s="50">
        <f t="shared" si="271"/>
        <v>43.568172960581734</v>
      </c>
      <c r="X311">
        <f t="shared" si="235"/>
        <v>6.600619134640457</v>
      </c>
      <c r="Y311" s="9">
        <f t="shared" si="236"/>
        <v>12.937213503895295</v>
      </c>
      <c r="Z311" s="19">
        <f t="shared" si="230"/>
        <v>0.31656532242704977</v>
      </c>
    </row>
    <row r="312" spans="1:26" x14ac:dyDescent="0.25">
      <c r="A312" s="13" t="str">
        <f>'rockfish release'!A311</f>
        <v>SE</v>
      </c>
      <c r="B312" s="13">
        <f>'rockfish release'!B311</f>
        <v>2013</v>
      </c>
      <c r="C312" s="13" t="str">
        <f>'rockfish release'!C311</f>
        <v>EWYKT</v>
      </c>
      <c r="D312">
        <f>'rockfish release'!D311</f>
        <v>88</v>
      </c>
      <c r="E312">
        <f>'YE release'!E312</f>
        <v>25</v>
      </c>
      <c r="F312" s="13">
        <f>IF([3]species_comp_Region1_forR!$H325&gt;49,[3]species_comp_Region1_forR!$AM325,[3]species_comp_Region1_forR!$AO325)</f>
        <v>1</v>
      </c>
      <c r="G312" s="13">
        <f>IF([3]species_comp_Region1_forR!$H325&gt;49,[3]species_comp_Region1_forR!$AN325,[3]species_comp_Region1_forR!$AP325)</f>
        <v>0</v>
      </c>
      <c r="H312" s="18">
        <f t="shared" si="273"/>
        <v>25</v>
      </c>
      <c r="I312" s="8">
        <f t="shared" si="274"/>
        <v>0</v>
      </c>
      <c r="J312">
        <f t="shared" si="231"/>
        <v>0</v>
      </c>
      <c r="K312" s="9">
        <f t="shared" si="232"/>
        <v>0</v>
      </c>
      <c r="M312" s="2">
        <f>'rockfish release'!O311</f>
        <v>120.12167300380227</v>
      </c>
      <c r="N312">
        <f>'rockfish release'!P311</f>
        <v>343213.55001227942</v>
      </c>
      <c r="O312" s="37">
        <v>0.12334055100000001</v>
      </c>
      <c r="P312" s="37">
        <v>4.0210979999999999E-3</v>
      </c>
      <c r="Q312" s="18">
        <f t="shared" si="269"/>
        <v>14.815873335330798</v>
      </c>
      <c r="R312" s="51">
        <f t="shared" si="272"/>
        <v>3899.19647824817</v>
      </c>
      <c r="S312">
        <f t="shared" si="233"/>
        <v>62.443546329850371</v>
      </c>
      <c r="T312" s="9">
        <f t="shared" si="234"/>
        <v>122.38935080650673</v>
      </c>
      <c r="V312" s="18">
        <f t="shared" si="270"/>
        <v>39.815873335330799</v>
      </c>
      <c r="W312" s="50">
        <f t="shared" si="271"/>
        <v>3899.19647824817</v>
      </c>
      <c r="X312">
        <f t="shared" si="235"/>
        <v>62.443546329850371</v>
      </c>
      <c r="Y312" s="9">
        <f t="shared" si="236"/>
        <v>122.38935080650673</v>
      </c>
      <c r="Z312" s="19">
        <f t="shared" si="230"/>
        <v>1.568307840542601</v>
      </c>
    </row>
    <row r="313" spans="1:26" x14ac:dyDescent="0.25">
      <c r="A313" s="13" t="str">
        <f>'rockfish release'!A312</f>
        <v>SE</v>
      </c>
      <c r="B313" s="13">
        <f>'rockfish release'!B312</f>
        <v>2014</v>
      </c>
      <c r="C313" s="13" t="str">
        <f>'rockfish release'!C312</f>
        <v>EWYKT</v>
      </c>
      <c r="D313">
        <f>'rockfish release'!D312</f>
        <v>132</v>
      </c>
      <c r="E313">
        <f>'YE release'!E313</f>
        <v>50</v>
      </c>
      <c r="F313" s="13">
        <f>IF([3]species_comp_Region1_forR!$H326&gt;49,[3]species_comp_Region1_forR!$AM326,[3]species_comp_Region1_forR!$AO326)</f>
        <v>1</v>
      </c>
      <c r="G313" s="13">
        <f>IF([3]species_comp_Region1_forR!$H326&gt;49,[3]species_comp_Region1_forR!$AN326,[3]species_comp_Region1_forR!$AP326)</f>
        <v>0</v>
      </c>
      <c r="H313" s="18">
        <f t="shared" si="273"/>
        <v>50</v>
      </c>
      <c r="I313" s="8">
        <f t="shared" si="274"/>
        <v>0</v>
      </c>
      <c r="J313">
        <f t="shared" si="231"/>
        <v>0</v>
      </c>
      <c r="K313" s="9">
        <f t="shared" si="232"/>
        <v>0</v>
      </c>
      <c r="M313" s="2">
        <f>'rockfish release'!O312</f>
        <v>97.335952848722968</v>
      </c>
      <c r="N313">
        <f>'rockfish release'!P312</f>
        <v>24263.558845755815</v>
      </c>
      <c r="O313" s="37">
        <v>0.12334055100000001</v>
      </c>
      <c r="P313" s="37">
        <v>4.0210979999999999E-3</v>
      </c>
      <c r="Q313" s="18">
        <f t="shared" si="269"/>
        <v>12.005470056471511</v>
      </c>
      <c r="R313" s="51">
        <f t="shared" si="272"/>
        <v>309.6497800760622</v>
      </c>
      <c r="S313">
        <f t="shared" si="233"/>
        <v>17.596868473568307</v>
      </c>
      <c r="T313" s="9">
        <f t="shared" si="234"/>
        <v>34.489862208193884</v>
      </c>
      <c r="V313" s="18">
        <f t="shared" si="270"/>
        <v>62.005470056471509</v>
      </c>
      <c r="W313" s="50">
        <f t="shared" si="271"/>
        <v>309.6497800760622</v>
      </c>
      <c r="X313">
        <f t="shared" si="235"/>
        <v>17.596868473568307</v>
      </c>
      <c r="Y313" s="9">
        <f t="shared" si="236"/>
        <v>34.489862208193884</v>
      </c>
      <c r="Z313" s="19">
        <f t="shared" si="230"/>
        <v>0.2837954209127348</v>
      </c>
    </row>
    <row r="314" spans="1:26" x14ac:dyDescent="0.25">
      <c r="A314" s="13" t="str">
        <f>'rockfish release'!A313</f>
        <v>SE</v>
      </c>
      <c r="B314" s="13">
        <f>'rockfish release'!B313</f>
        <v>2015</v>
      </c>
      <c r="C314" s="13" t="str">
        <f>'rockfish release'!C313</f>
        <v>EWYKT</v>
      </c>
      <c r="D314">
        <f>'rockfish release'!D313</f>
        <v>194</v>
      </c>
      <c r="E314">
        <f>'YE release'!E314</f>
        <v>74</v>
      </c>
      <c r="F314" s="13">
        <f>IF([3]species_comp_Region1_forR!$H327&gt;49,[3]species_comp_Region1_forR!$AM327,[3]species_comp_Region1_forR!$AO327)</f>
        <v>1</v>
      </c>
      <c r="G314" s="13">
        <f>IF([3]species_comp_Region1_forR!$H327&gt;49,[3]species_comp_Region1_forR!$AN327,[3]species_comp_Region1_forR!$AP327)</f>
        <v>0</v>
      </c>
      <c r="H314" s="18">
        <f t="shared" si="273"/>
        <v>74</v>
      </c>
      <c r="I314" s="8">
        <f t="shared" si="274"/>
        <v>0</v>
      </c>
      <c r="J314">
        <f t="shared" si="231"/>
        <v>0</v>
      </c>
      <c r="K314" s="9">
        <f t="shared" si="232"/>
        <v>0</v>
      </c>
      <c r="M314" s="2">
        <f>'rockfish release'!O313</f>
        <v>245.45304437564499</v>
      </c>
      <c r="N314">
        <f>'rockfish release'!P313</f>
        <v>132044.62506099432</v>
      </c>
      <c r="O314">
        <v>1.8181817999999999E-2</v>
      </c>
      <c r="P314">
        <v>3.3057900000000001E-4</v>
      </c>
      <c r="Q314" s="18">
        <f t="shared" si="269"/>
        <v>4.4627825803839007</v>
      </c>
      <c r="R314" s="51">
        <f t="shared" si="272"/>
        <v>19.916392876420971</v>
      </c>
      <c r="S314">
        <f t="shared" si="233"/>
        <v>4.4627786049075944</v>
      </c>
      <c r="T314" s="9">
        <f t="shared" si="234"/>
        <v>8.7470460656188855</v>
      </c>
      <c r="V314" s="18">
        <f t="shared" si="270"/>
        <v>78.462782580383902</v>
      </c>
      <c r="W314" s="50">
        <f t="shared" si="271"/>
        <v>19.916392876420971</v>
      </c>
      <c r="X314">
        <f t="shared" si="235"/>
        <v>4.4627786049075944</v>
      </c>
      <c r="Y314" s="9">
        <f t="shared" si="236"/>
        <v>8.7470460656188855</v>
      </c>
      <c r="Z314" s="19">
        <f t="shared" si="230"/>
        <v>5.6877648971160905E-2</v>
      </c>
    </row>
    <row r="315" spans="1:26" x14ac:dyDescent="0.25">
      <c r="A315" s="13" t="str">
        <f>'rockfish release'!A314</f>
        <v>SE</v>
      </c>
      <c r="B315" s="13">
        <f>'rockfish release'!B314</f>
        <v>2016</v>
      </c>
      <c r="C315" s="13" t="str">
        <f>'rockfish release'!C314</f>
        <v>EWYKT</v>
      </c>
      <c r="D315">
        <f>'rockfish release'!D314</f>
        <v>568</v>
      </c>
      <c r="E315">
        <f>'YE release'!E315</f>
        <v>166</v>
      </c>
      <c r="F315" s="13">
        <f>IF([3]species_comp_Region1_forR!$H328&gt;49,[3]species_comp_Region1_forR!$AM328,[3]species_comp_Region1_forR!$AO328)</f>
        <v>1</v>
      </c>
      <c r="G315" s="13">
        <f>IF([3]species_comp_Region1_forR!$H328&gt;49,[3]species_comp_Region1_forR!$AN328,[3]species_comp_Region1_forR!$AP328)</f>
        <v>0</v>
      </c>
      <c r="H315" s="18">
        <f t="shared" si="273"/>
        <v>166</v>
      </c>
      <c r="I315" s="8">
        <f t="shared" si="274"/>
        <v>0</v>
      </c>
      <c r="J315">
        <f t="shared" si="231"/>
        <v>0</v>
      </c>
      <c r="K315" s="9">
        <f t="shared" si="232"/>
        <v>0</v>
      </c>
      <c r="M315" s="2">
        <f>'rockfish release'!O314</f>
        <v>1016.1164483260552</v>
      </c>
      <c r="N315">
        <f>'rockfish release'!P314</f>
        <v>3827485.2374486667</v>
      </c>
      <c r="O315">
        <v>0.15</v>
      </c>
      <c r="P315">
        <v>1.6139240000000001E-3</v>
      </c>
      <c r="Q315" s="18">
        <f t="shared" si="269"/>
        <v>152.41746724890828</v>
      </c>
      <c r="R315" s="51">
        <f t="shared" si="272"/>
        <v>81607.512204196348</v>
      </c>
      <c r="S315">
        <f t="shared" si="233"/>
        <v>285.67028582650374</v>
      </c>
      <c r="T315" s="9">
        <f t="shared" si="234"/>
        <v>559.91376021994733</v>
      </c>
      <c r="V315" s="18">
        <f t="shared" si="270"/>
        <v>318.41746724890828</v>
      </c>
      <c r="W315" s="50">
        <f t="shared" si="271"/>
        <v>81607.512204196348</v>
      </c>
      <c r="X315">
        <f t="shared" si="235"/>
        <v>285.67028582650374</v>
      </c>
      <c r="Y315" s="9">
        <f t="shared" si="236"/>
        <v>559.91376021994733</v>
      </c>
      <c r="Z315" s="19">
        <f t="shared" si="230"/>
        <v>0.89715645405593936</v>
      </c>
    </row>
    <row r="316" spans="1:26" x14ac:dyDescent="0.25">
      <c r="A316" s="13" t="str">
        <f>'rockfish release'!A315</f>
        <v>SE</v>
      </c>
      <c r="B316" s="13">
        <f>'rockfish release'!B315</f>
        <v>2017</v>
      </c>
      <c r="C316" s="13" t="str">
        <f>'rockfish release'!C315</f>
        <v>EWYKT</v>
      </c>
      <c r="D316">
        <f>'rockfish release'!D315</f>
        <v>310</v>
      </c>
      <c r="E316">
        <f>'YE release'!E316</f>
        <v>151</v>
      </c>
      <c r="F316" s="13">
        <f>IF([3]species_comp_Region1_forR!$H329&gt;49,[3]species_comp_Region1_forR!$AM329,[3]species_comp_Region1_forR!$AO329)</f>
        <v>0.988416988</v>
      </c>
      <c r="G316" s="13">
        <f>IF([3]species_comp_Region1_forR!$H329&gt;49,[3]species_comp_Region1_forR!$AN329,[3]species_comp_Region1_forR!$AP329)</f>
        <v>4.4400000000000002E-5</v>
      </c>
      <c r="H316" s="18">
        <f t="shared" si="273"/>
        <v>149.25096518800001</v>
      </c>
      <c r="I316" s="8">
        <f t="shared" si="274"/>
        <v>1.0123644000000001</v>
      </c>
      <c r="J316">
        <f t="shared" si="231"/>
        <v>1.0061632074370439</v>
      </c>
      <c r="K316" s="9">
        <f t="shared" si="232"/>
        <v>1.972079886576606</v>
      </c>
      <c r="M316" s="2">
        <f>'rockfish release'!O315</f>
        <v>111.38528138528142</v>
      </c>
      <c r="N316">
        <f>'rockfish release'!P315</f>
        <v>42121.122626875811</v>
      </c>
      <c r="O316">
        <v>9.2071610999999998E-2</v>
      </c>
      <c r="P316">
        <v>2.1434500000000001E-4</v>
      </c>
      <c r="Q316" s="18">
        <f t="shared" si="269"/>
        <v>10.255422298831171</v>
      </c>
      <c r="R316" s="51">
        <f t="shared" si="272"/>
        <v>350.69926167782285</v>
      </c>
      <c r="S316">
        <f t="shared" si="233"/>
        <v>18.726966163204942</v>
      </c>
      <c r="T316" s="9">
        <f t="shared" si="234"/>
        <v>36.704853679881687</v>
      </c>
      <c r="V316" s="18">
        <f t="shared" si="270"/>
        <v>159.50638748683119</v>
      </c>
      <c r="W316" s="50">
        <f t="shared" si="271"/>
        <v>351.71162607782287</v>
      </c>
      <c r="X316">
        <f t="shared" si="235"/>
        <v>18.753976273788524</v>
      </c>
      <c r="Y316" s="9">
        <f t="shared" si="236"/>
        <v>36.75779349662551</v>
      </c>
      <c r="Z316" s="19">
        <f t="shared" si="230"/>
        <v>0.11757508002829573</v>
      </c>
    </row>
    <row r="317" spans="1:26" x14ac:dyDescent="0.25">
      <c r="A317" s="13" t="str">
        <f>'rockfish release'!A316</f>
        <v>SE</v>
      </c>
      <c r="B317" s="13">
        <f>'rockfish release'!B316</f>
        <v>2018</v>
      </c>
      <c r="C317" s="13" t="str">
        <f>'rockfish release'!C316</f>
        <v>EWYKT</v>
      </c>
      <c r="D317">
        <f>'rockfish release'!D316</f>
        <v>1167</v>
      </c>
      <c r="E317">
        <f>'YE release'!E317</f>
        <v>612</v>
      </c>
      <c r="F317" s="13">
        <f>IF([3]species_comp_Region1_forR!$H330&gt;49,[3]species_comp_Region1_forR!$AM330,[3]species_comp_Region1_forR!$AO330)</f>
        <v>0.94980695000000004</v>
      </c>
      <c r="G317" s="13">
        <f>IF([3]species_comp_Region1_forR!$H330&gt;49,[3]species_comp_Region1_forR!$AN330,[3]species_comp_Region1_forR!$AP330)</f>
        <v>1.8478200000000001E-4</v>
      </c>
      <c r="H317" s="18">
        <f t="shared" si="273"/>
        <v>581.28185340000005</v>
      </c>
      <c r="I317" s="8">
        <f t="shared" si="274"/>
        <v>69.208989408000008</v>
      </c>
      <c r="J317">
        <f t="shared" si="231"/>
        <v>8.3191940359628589</v>
      </c>
      <c r="K317" s="9">
        <f t="shared" si="232"/>
        <v>16.305620310487203</v>
      </c>
      <c r="M317" s="2">
        <f>'rockfish release'!O316</f>
        <v>589.38799192734632</v>
      </c>
      <c r="N317">
        <f>'rockfish release'!P316</f>
        <v>481215.42757237318</v>
      </c>
      <c r="O317">
        <v>0.185185185</v>
      </c>
      <c r="P317">
        <v>6.23519E-4</v>
      </c>
      <c r="Q317" s="18">
        <f>M317*O317</f>
        <v>109.14592432184413</v>
      </c>
      <c r="R317" s="51">
        <f t="shared" si="272"/>
        <v>16419.136595267944</v>
      </c>
      <c r="S317">
        <f t="shared" si="233"/>
        <v>128.13717881734382</v>
      </c>
      <c r="T317" s="9">
        <f t="shared" si="234"/>
        <v>251.1488704819939</v>
      </c>
      <c r="V317" s="18">
        <f t="shared" si="270"/>
        <v>690.42777772184422</v>
      </c>
      <c r="W317" s="50">
        <f t="shared" si="271"/>
        <v>16488.345584675946</v>
      </c>
      <c r="X317">
        <f t="shared" si="235"/>
        <v>128.4069530230974</v>
      </c>
      <c r="Y317" s="9">
        <f t="shared" si="236"/>
        <v>251.67762792527091</v>
      </c>
      <c r="Z317" s="19">
        <f t="shared" si="230"/>
        <v>0.18598173069860074</v>
      </c>
    </row>
    <row r="318" spans="1:26" x14ac:dyDescent="0.25">
      <c r="A318" s="13" t="str">
        <f>'rockfish release'!A317</f>
        <v>SE</v>
      </c>
      <c r="B318" s="13">
        <f>'rockfish release'!B317</f>
        <v>2019</v>
      </c>
      <c r="C318" s="13" t="str">
        <f>'rockfish release'!C317</f>
        <v>EWYKT</v>
      </c>
      <c r="D318">
        <f>'rockfish release'!D317</f>
        <v>1608</v>
      </c>
      <c r="E318">
        <f>'YE release'!E318</f>
        <v>797</v>
      </c>
      <c r="F318">
        <v>0.99315068493150682</v>
      </c>
      <c r="G318">
        <v>2.3375951723662165E-5</v>
      </c>
      <c r="H318" s="18">
        <f t="shared" ref="H318" si="275">E318*F318</f>
        <v>791.54109589041093</v>
      </c>
      <c r="I318" s="8">
        <f t="shared" ref="I318" si="276">(E318^2)*G318</f>
        <v>14.84861491843572</v>
      </c>
      <c r="J318" s="13"/>
      <c r="K318" s="67"/>
      <c r="L318" s="13"/>
      <c r="M318" s="2">
        <f>'rockfish release'!O317</f>
        <v>1721.7065409546258</v>
      </c>
      <c r="N318">
        <f>'rockfish release'!P317</f>
        <v>4522629.7108261948</v>
      </c>
      <c r="O318">
        <v>0.12582781500000001</v>
      </c>
      <c r="P318">
        <v>2.4335200000000001E-4</v>
      </c>
      <c r="Q318" s="18">
        <f t="shared" ref="Q318" si="277">M318*O318</f>
        <v>216.63857211952859</v>
      </c>
      <c r="R318" s="51">
        <f t="shared" ref="R318" si="278">(M318^2)*P318+(O318^2)*N318-(P318*N318)</f>
        <v>71225.9345455976</v>
      </c>
      <c r="S318">
        <f t="shared" ref="S318" si="279">SQRT(R318)</f>
        <v>266.88187376739847</v>
      </c>
      <c r="T318" s="9">
        <f t="shared" ref="T318" si="280">(1.96*S318)</f>
        <v>523.08847258410105</v>
      </c>
      <c r="V318" s="18">
        <f t="shared" ref="V318" si="281">Q318+H318</f>
        <v>1008.1796680099395</v>
      </c>
      <c r="W318" s="50">
        <f t="shared" ref="W318" si="282">R318+I318</f>
        <v>71240.783160516032</v>
      </c>
      <c r="X318">
        <f t="shared" ref="X318" si="283">SQRT(W318)</f>
        <v>266.90969102023257</v>
      </c>
      <c r="Y318" s="9">
        <f t="shared" ref="Y318" si="284">(1.96*X318)</f>
        <v>523.14299439965578</v>
      </c>
    </row>
    <row r="319" spans="1:26" x14ac:dyDescent="0.25">
      <c r="F319" s="13"/>
      <c r="G319" s="13"/>
      <c r="H319" s="62"/>
      <c r="I319" s="53"/>
      <c r="J319" s="13"/>
      <c r="K319" s="67"/>
      <c r="L319" s="13"/>
      <c r="M319" s="68"/>
      <c r="N319" s="13"/>
      <c r="O319" s="13"/>
      <c r="P319" s="13"/>
      <c r="R319" s="50"/>
      <c r="S319"/>
      <c r="T319" s="9"/>
      <c r="W319" s="50"/>
      <c r="Y319" s="9"/>
    </row>
    <row r="320" spans="1:26" x14ac:dyDescent="0.25">
      <c r="F320" s="13"/>
      <c r="G320" s="13"/>
      <c r="H320" s="62"/>
      <c r="I320" s="53"/>
      <c r="J320" s="13"/>
      <c r="K320" s="67"/>
      <c r="L320" s="13"/>
      <c r="M320" s="68"/>
      <c r="N320" s="13"/>
      <c r="O320" s="13"/>
      <c r="P320" s="13"/>
      <c r="R320" s="50"/>
      <c r="S320"/>
      <c r="T320" s="9"/>
      <c r="W320" s="50"/>
      <c r="Y320" s="9"/>
    </row>
    <row r="321" spans="6:25" x14ac:dyDescent="0.25">
      <c r="F321" s="13"/>
      <c r="G321" s="13"/>
      <c r="H321" s="62"/>
      <c r="I321" s="53"/>
      <c r="J321" s="13"/>
      <c r="K321" s="67"/>
      <c r="L321" s="13"/>
      <c r="M321" s="68"/>
      <c r="N321" s="13"/>
      <c r="O321" s="13"/>
      <c r="P321" s="13"/>
      <c r="R321" s="50"/>
      <c r="S321"/>
      <c r="T321" s="9"/>
      <c r="W321" s="50"/>
      <c r="Y321" s="9"/>
    </row>
    <row r="322" spans="6:25" x14ac:dyDescent="0.25">
      <c r="F322" s="13"/>
      <c r="G322" s="13"/>
      <c r="K322" s="9"/>
      <c r="M322" s="2"/>
      <c r="O322" s="13"/>
      <c r="P322" s="13"/>
      <c r="R322" s="50"/>
      <c r="S322"/>
      <c r="T322" s="9"/>
      <c r="W322" s="50"/>
      <c r="Y322" s="9"/>
    </row>
    <row r="323" spans="6:25" x14ac:dyDescent="0.25">
      <c r="F323" s="13"/>
      <c r="G323" s="13"/>
      <c r="K323" s="9"/>
      <c r="M323" s="2"/>
      <c r="O323" s="13"/>
      <c r="P323" s="13"/>
      <c r="R323" s="50"/>
      <c r="S323"/>
      <c r="T323" s="9"/>
      <c r="W323" s="50"/>
      <c r="Y323" s="9"/>
    </row>
    <row r="324" spans="6:25" x14ac:dyDescent="0.25">
      <c r="F324" s="13"/>
      <c r="G324" s="13"/>
      <c r="K324" s="9"/>
      <c r="M324" s="2"/>
      <c r="O324" s="13"/>
      <c r="P324" s="13"/>
      <c r="R324" s="50"/>
      <c r="S324"/>
      <c r="T324" s="9"/>
      <c r="W324" s="50"/>
      <c r="Y324" s="9"/>
    </row>
    <row r="325" spans="6:25" x14ac:dyDescent="0.25">
      <c r="F325" s="13"/>
      <c r="G325" s="13"/>
      <c r="K325" s="9"/>
      <c r="M325" s="2"/>
      <c r="O325" s="13"/>
      <c r="P325" s="13"/>
      <c r="R325" s="50"/>
      <c r="S325"/>
      <c r="T325" s="9"/>
      <c r="W325" s="50"/>
      <c r="Y325" s="9"/>
    </row>
    <row r="326" spans="6:25" x14ac:dyDescent="0.25">
      <c r="F326" s="13"/>
      <c r="G326" s="13"/>
      <c r="K326" s="9"/>
      <c r="M326" s="2"/>
      <c r="O326" s="13"/>
      <c r="P326" s="13"/>
      <c r="R326" s="50"/>
      <c r="S326"/>
      <c r="T326" s="9"/>
      <c r="W326" s="50"/>
      <c r="Y326" s="9"/>
    </row>
    <row r="327" spans="6:25" x14ac:dyDescent="0.25">
      <c r="F327" s="13"/>
      <c r="G327" s="13"/>
      <c r="K327" s="9"/>
      <c r="M327" s="2"/>
      <c r="O327" s="13"/>
      <c r="P327" s="13"/>
      <c r="R327" s="50"/>
      <c r="S327"/>
      <c r="T327" s="9"/>
      <c r="W327" s="50"/>
      <c r="Y327" s="9"/>
    </row>
    <row r="328" spans="6:25" x14ac:dyDescent="0.25">
      <c r="F328" s="13"/>
      <c r="G328" s="13"/>
      <c r="K328" s="9"/>
      <c r="M328" s="2"/>
      <c r="O328" s="13"/>
      <c r="P328" s="13"/>
      <c r="R328" s="50"/>
      <c r="S328"/>
      <c r="T328" s="9"/>
      <c r="W328" s="50"/>
      <c r="Y328" s="9"/>
    </row>
    <row r="329" spans="6:25" x14ac:dyDescent="0.25">
      <c r="F329" s="13"/>
      <c r="G329" s="13"/>
      <c r="K329" s="9"/>
      <c r="M329" s="2"/>
      <c r="O329" s="13"/>
      <c r="P329" s="13"/>
      <c r="R329" s="50"/>
      <c r="S329"/>
      <c r="T329" s="9"/>
      <c r="W329" s="50"/>
      <c r="Y329" s="9"/>
    </row>
    <row r="330" spans="6:25" x14ac:dyDescent="0.25">
      <c r="F330" s="13"/>
      <c r="G330" s="13"/>
      <c r="K330" s="9"/>
      <c r="M330" s="2"/>
      <c r="O330" s="13"/>
      <c r="P330" s="13"/>
      <c r="R330" s="50"/>
      <c r="S330"/>
      <c r="T330" s="9"/>
      <c r="W330" s="50"/>
      <c r="Y330" s="9"/>
    </row>
    <row r="331" spans="6:25" x14ac:dyDescent="0.25">
      <c r="F331" s="13"/>
      <c r="G331" s="13"/>
      <c r="K331" s="9"/>
      <c r="M331" s="2"/>
      <c r="O331" s="13"/>
      <c r="P331" s="13"/>
      <c r="R331" s="50"/>
      <c r="S331"/>
      <c r="T331" s="9"/>
      <c r="W331" s="50"/>
      <c r="Y331" s="9"/>
    </row>
    <row r="332" spans="6:25" x14ac:dyDescent="0.25">
      <c r="F332" s="13"/>
      <c r="G332" s="13"/>
      <c r="K332" s="9"/>
      <c r="M332" s="2"/>
      <c r="O332" s="13"/>
      <c r="P332" s="13"/>
      <c r="R332" s="50"/>
      <c r="S332"/>
      <c r="T332" s="9"/>
      <c r="W332" s="50"/>
      <c r="Y332" s="9"/>
    </row>
  </sheetData>
  <mergeCells count="6">
    <mergeCell ref="V1:Y1"/>
    <mergeCell ref="A1:A2"/>
    <mergeCell ref="B1:B2"/>
    <mergeCell ref="C1:C2"/>
    <mergeCell ref="D1:K1"/>
    <mergeCell ref="M1:R1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8AFC-6EEA-46C4-8DE0-9B64B073E267}">
  <sheetPr>
    <tabColor theme="9"/>
  </sheetPr>
  <dimension ref="A1:AD332"/>
  <sheetViews>
    <sheetView tabSelected="1" zoomScale="80" zoomScaleNormal="80" workbookViewId="0">
      <pane ySplit="2" topLeftCell="A3" activePane="bottomLeft" state="frozen"/>
      <selection pane="bottomLeft" activeCell="O323" sqref="O323"/>
    </sheetView>
  </sheetViews>
  <sheetFormatPr defaultRowHeight="15" x14ac:dyDescent="0.25"/>
  <cols>
    <col min="3" max="3" width="14.85546875" customWidth="1"/>
    <col min="4" max="4" width="14" customWidth="1"/>
    <col min="7" max="7" width="12" bestFit="1" customWidth="1"/>
    <col min="8" max="8" width="9.5703125" style="18" bestFit="1" customWidth="1"/>
    <col min="9" max="9" width="11.28515625" style="8" customWidth="1"/>
    <col min="10" max="10" width="9.140625" hidden="1" customWidth="1"/>
    <col min="11" max="11" width="12.85546875" hidden="1" customWidth="1"/>
    <col min="12" max="12" width="1.7109375" customWidth="1"/>
    <col min="16" max="16" width="12.28515625" bestFit="1" customWidth="1"/>
    <col min="17" max="17" width="10.5703125" style="18" bestFit="1" customWidth="1"/>
    <col min="18" max="18" width="12.85546875" style="8" customWidth="1"/>
    <col min="19" max="19" width="0.140625" style="5" customWidth="1"/>
    <col min="20" max="20" width="9.140625" style="5" hidden="1" customWidth="1"/>
    <col min="21" max="21" width="14.5703125" customWidth="1"/>
    <col min="22" max="22" width="10.5703125" style="18" bestFit="1" customWidth="1"/>
    <col min="23" max="23" width="14.140625" style="8" bestFit="1" customWidth="1"/>
    <col min="24" max="24" width="0.140625" customWidth="1"/>
    <col min="25" max="25" width="8.28515625" bestFit="1" customWidth="1"/>
  </cols>
  <sheetData>
    <row r="1" spans="1:30" x14ac:dyDescent="0.25">
      <c r="A1" s="94" t="str">
        <f>'rockfish release'!A1</f>
        <v>Region</v>
      </c>
      <c r="B1" s="94" t="str">
        <f>'rockfish release'!B1</f>
        <v>year</v>
      </c>
      <c r="C1" s="94" t="str">
        <f>'rockfish release'!C1</f>
        <v>RptArea</v>
      </c>
      <c r="D1" s="93" t="s">
        <v>9</v>
      </c>
      <c r="E1" s="93"/>
      <c r="F1" s="93"/>
      <c r="G1" s="93"/>
      <c r="H1" s="93"/>
      <c r="I1" s="93"/>
      <c r="J1" s="93"/>
      <c r="K1" s="93"/>
      <c r="M1" s="93" t="s">
        <v>10</v>
      </c>
      <c r="N1" s="93"/>
      <c r="O1" s="93"/>
      <c r="P1" s="93"/>
      <c r="Q1" s="93"/>
      <c r="R1" s="93"/>
      <c r="S1" s="79"/>
      <c r="T1" s="79"/>
      <c r="U1" s="6"/>
      <c r="V1" s="93" t="s">
        <v>22</v>
      </c>
      <c r="W1" s="93"/>
      <c r="X1" s="93"/>
      <c r="Y1" s="93"/>
    </row>
    <row r="2" spans="1:30" s="4" customFormat="1" ht="101.25" customHeight="1" x14ac:dyDescent="0.35">
      <c r="A2" s="94"/>
      <c r="B2" s="94"/>
      <c r="C2" s="94"/>
      <c r="D2" s="4" t="s">
        <v>100</v>
      </c>
      <c r="E2" s="4" t="s">
        <v>101</v>
      </c>
      <c r="F2" s="4" t="s">
        <v>139</v>
      </c>
      <c r="G2" s="4" t="s">
        <v>140</v>
      </c>
      <c r="H2" s="11" t="s">
        <v>141</v>
      </c>
      <c r="I2" s="4" t="s">
        <v>142</v>
      </c>
      <c r="J2" s="4" t="s">
        <v>11</v>
      </c>
      <c r="K2" s="4" t="s">
        <v>17</v>
      </c>
      <c r="M2" s="4" t="s">
        <v>127</v>
      </c>
      <c r="N2" s="4" t="s">
        <v>128</v>
      </c>
      <c r="O2" s="4" t="s">
        <v>143</v>
      </c>
      <c r="P2" s="4" t="s">
        <v>144</v>
      </c>
      <c r="Q2" s="20" t="s">
        <v>145</v>
      </c>
      <c r="R2" s="4" t="s">
        <v>146</v>
      </c>
      <c r="S2" s="4" t="s">
        <v>18</v>
      </c>
      <c r="T2" s="4" t="s">
        <v>19</v>
      </c>
      <c r="V2" s="17" t="s">
        <v>147</v>
      </c>
      <c r="W2" s="4" t="s">
        <v>148</v>
      </c>
      <c r="X2" s="4" t="s">
        <v>20</v>
      </c>
      <c r="Y2" s="4" t="s">
        <v>21</v>
      </c>
    </row>
    <row r="3" spans="1:30" x14ac:dyDescent="0.25">
      <c r="A3" s="80"/>
      <c r="B3" s="80"/>
      <c r="C3" s="80"/>
      <c r="D3" s="4"/>
      <c r="E3" s="4"/>
      <c r="F3" s="4"/>
      <c r="G3" s="4"/>
      <c r="H3" s="11"/>
      <c r="I3" s="30"/>
      <c r="J3" s="4"/>
      <c r="K3" s="4"/>
      <c r="L3" s="4"/>
      <c r="M3" s="4"/>
      <c r="N3" s="4"/>
      <c r="O3" s="4"/>
      <c r="P3" s="4"/>
      <c r="Q3" s="20"/>
      <c r="R3" s="54"/>
      <c r="S3" s="4"/>
      <c r="T3" s="4"/>
      <c r="U3" s="4"/>
      <c r="V3" s="17"/>
      <c r="W3" s="30"/>
      <c r="X3" s="4"/>
      <c r="Y3" s="4"/>
      <c r="AC3" s="37"/>
      <c r="AD3" t="s">
        <v>53</v>
      </c>
    </row>
    <row r="4" spans="1:30" x14ac:dyDescent="0.25">
      <c r="A4" t="str">
        <f>'rockfish release'!A3</f>
        <v>SC</v>
      </c>
      <c r="B4">
        <f>'rockfish release'!B3</f>
        <v>1999</v>
      </c>
      <c r="C4" t="str">
        <f>'rockfish release'!C3</f>
        <v>AFOGNAK</v>
      </c>
      <c r="D4">
        <f>'rockfish release'!D3</f>
        <v>770</v>
      </c>
      <c r="E4">
        <f>'YE release'!E4</f>
        <v>2</v>
      </c>
      <c r="F4" s="39"/>
      <c r="G4" s="40"/>
      <c r="H4" s="18">
        <f t="shared" ref="H4:H23" si="0">E4*F4</f>
        <v>0</v>
      </c>
      <c r="I4" s="8">
        <f t="shared" ref="I4:I23" si="1">(E4^2)*G4</f>
        <v>0</v>
      </c>
      <c r="J4">
        <f>SQRT(I4)</f>
        <v>0</v>
      </c>
      <c r="K4" s="9">
        <f>(1.96*J4)</f>
        <v>0</v>
      </c>
      <c r="M4" s="2">
        <f>'rockfish release'!O3</f>
        <v>411.55200774024797</v>
      </c>
      <c r="N4">
        <f>'rockfish release'!P3</f>
        <v>129118.93437544322</v>
      </c>
      <c r="O4" s="13"/>
      <c r="P4" s="13"/>
      <c r="Q4" s="18">
        <f t="shared" ref="Q4:Q23" si="2">M4*O4</f>
        <v>0</v>
      </c>
      <c r="R4" s="19">
        <f t="shared" ref="R4:R23" si="3">(M4^2)*P4+(O4^2)*N4-(P4*N4)</f>
        <v>0</v>
      </c>
      <c r="S4">
        <f>SQRT(R4)</f>
        <v>0</v>
      </c>
      <c r="T4" s="9">
        <f>(1.96*S4)</f>
        <v>0</v>
      </c>
      <c r="V4" s="18">
        <f t="shared" ref="V4:W23" si="4">Q4+H4</f>
        <v>0</v>
      </c>
      <c r="W4" s="50">
        <f t="shared" si="4"/>
        <v>0</v>
      </c>
      <c r="X4">
        <f>SQRT(W4)</f>
        <v>0</v>
      </c>
      <c r="Y4" s="9">
        <f>(1.96*X4)</f>
        <v>0</v>
      </c>
      <c r="AD4" s="38" t="s">
        <v>55</v>
      </c>
    </row>
    <row r="5" spans="1:30" x14ac:dyDescent="0.25">
      <c r="A5" t="str">
        <f>'rockfish release'!A4</f>
        <v>SC</v>
      </c>
      <c r="B5">
        <f>'rockfish release'!B4</f>
        <v>2000</v>
      </c>
      <c r="C5" t="str">
        <f>'rockfish release'!C4</f>
        <v>AFOGNAK</v>
      </c>
      <c r="D5">
        <f>'rockfish release'!D4</f>
        <v>2000</v>
      </c>
      <c r="E5">
        <f>'YE release'!E5</f>
        <v>51</v>
      </c>
      <c r="F5" s="39"/>
      <c r="G5" s="40"/>
      <c r="H5" s="18">
        <f t="shared" si="0"/>
        <v>0</v>
      </c>
      <c r="I5" s="8">
        <f t="shared" si="1"/>
        <v>0</v>
      </c>
      <c r="J5">
        <f t="shared" ref="J5:J68" si="5">SQRT(I5)</f>
        <v>0</v>
      </c>
      <c r="K5" s="9">
        <f t="shared" ref="K5:K68" si="6">(1.96*J5)</f>
        <v>0</v>
      </c>
      <c r="M5" s="2">
        <f>'rockfish release'!O4</f>
        <v>1068.9662538707739</v>
      </c>
      <c r="N5">
        <f>'rockfish release'!P4</f>
        <v>871100.92343021231</v>
      </c>
      <c r="O5" s="13"/>
      <c r="P5" s="13"/>
      <c r="Q5" s="18">
        <f t="shared" si="2"/>
        <v>0</v>
      </c>
      <c r="R5" s="19">
        <f t="shared" si="3"/>
        <v>0</v>
      </c>
      <c r="S5">
        <f t="shared" ref="S5:S68" si="7">SQRT(R5)</f>
        <v>0</v>
      </c>
      <c r="T5" s="9">
        <f t="shared" ref="T5:T68" si="8">(1.96*S5)</f>
        <v>0</v>
      </c>
      <c r="V5" s="18">
        <f t="shared" si="4"/>
        <v>0</v>
      </c>
      <c r="W5" s="50">
        <f t="shared" si="4"/>
        <v>0</v>
      </c>
      <c r="X5">
        <f t="shared" ref="X5:X68" si="9">SQRT(W5)</f>
        <v>0</v>
      </c>
      <c r="Y5" s="9">
        <f t="shared" ref="Y5:Y68" si="10">(1.96*X5)</f>
        <v>0</v>
      </c>
    </row>
    <row r="6" spans="1:30" x14ac:dyDescent="0.25">
      <c r="A6" t="str">
        <f>'rockfish release'!A5</f>
        <v>SC</v>
      </c>
      <c r="B6">
        <f>'rockfish release'!B5</f>
        <v>2001</v>
      </c>
      <c r="C6" t="str">
        <f>'rockfish release'!C5</f>
        <v>AFOGNAK</v>
      </c>
      <c r="D6">
        <f>'rockfish release'!D5</f>
        <v>910</v>
      </c>
      <c r="E6">
        <f>'YE release'!E6</f>
        <v>57</v>
      </c>
      <c r="F6" s="39"/>
      <c r="G6" s="40"/>
      <c r="H6" s="18">
        <f t="shared" si="0"/>
        <v>0</v>
      </c>
      <c r="I6" s="8">
        <f t="shared" si="1"/>
        <v>0</v>
      </c>
      <c r="J6">
        <f t="shared" si="5"/>
        <v>0</v>
      </c>
      <c r="K6" s="9">
        <f t="shared" si="6"/>
        <v>0</v>
      </c>
      <c r="M6" s="2">
        <f>'rockfish release'!O5</f>
        <v>486.37964551120217</v>
      </c>
      <c r="N6">
        <f>'rockfish release'!P5</f>
        <v>180339.66867313968</v>
      </c>
      <c r="O6" s="13"/>
      <c r="P6" s="13"/>
      <c r="Q6" s="18">
        <f t="shared" si="2"/>
        <v>0</v>
      </c>
      <c r="R6" s="19">
        <f t="shared" si="3"/>
        <v>0</v>
      </c>
      <c r="S6">
        <f t="shared" si="7"/>
        <v>0</v>
      </c>
      <c r="T6" s="9">
        <f t="shared" si="8"/>
        <v>0</v>
      </c>
      <c r="V6" s="18">
        <f t="shared" si="4"/>
        <v>0</v>
      </c>
      <c r="W6" s="50">
        <f t="shared" si="4"/>
        <v>0</v>
      </c>
      <c r="X6">
        <f t="shared" si="9"/>
        <v>0</v>
      </c>
      <c r="Y6" s="9">
        <f t="shared" si="10"/>
        <v>0</v>
      </c>
    </row>
    <row r="7" spans="1:30" x14ac:dyDescent="0.25">
      <c r="A7" t="str">
        <f>'rockfish release'!A6</f>
        <v>SC</v>
      </c>
      <c r="B7">
        <f>'rockfish release'!B6</f>
        <v>2002</v>
      </c>
      <c r="C7" t="str">
        <f>'rockfish release'!C6</f>
        <v>AFOGNAK</v>
      </c>
      <c r="D7">
        <f>'rockfish release'!D6</f>
        <v>708</v>
      </c>
      <c r="E7">
        <f>'YE release'!E7</f>
        <v>12</v>
      </c>
      <c r="F7" s="39"/>
      <c r="G7" s="40"/>
      <c r="H7" s="18">
        <f t="shared" si="0"/>
        <v>0</v>
      </c>
      <c r="I7" s="8">
        <f t="shared" si="1"/>
        <v>0</v>
      </c>
      <c r="J7">
        <f t="shared" si="5"/>
        <v>0</v>
      </c>
      <c r="K7" s="9">
        <f t="shared" si="6"/>
        <v>0</v>
      </c>
      <c r="M7" s="2">
        <f>'rockfish release'!O6</f>
        <v>378.41405387025407</v>
      </c>
      <c r="N7">
        <f>'rockfish release'!P6</f>
        <v>109162.88332058047</v>
      </c>
      <c r="O7" s="13"/>
      <c r="P7" s="13"/>
      <c r="Q7" s="18">
        <f t="shared" si="2"/>
        <v>0</v>
      </c>
      <c r="R7" s="19">
        <f t="shared" si="3"/>
        <v>0</v>
      </c>
      <c r="S7">
        <f t="shared" si="7"/>
        <v>0</v>
      </c>
      <c r="T7" s="9">
        <f t="shared" si="8"/>
        <v>0</v>
      </c>
      <c r="V7" s="18">
        <f t="shared" si="4"/>
        <v>0</v>
      </c>
      <c r="W7" s="50">
        <f t="shared" si="4"/>
        <v>0</v>
      </c>
      <c r="X7">
        <f t="shared" si="9"/>
        <v>0</v>
      </c>
      <c r="Y7" s="9">
        <f t="shared" si="10"/>
        <v>0</v>
      </c>
    </row>
    <row r="8" spans="1:30" x14ac:dyDescent="0.25">
      <c r="A8" t="str">
        <f>'rockfish release'!A7</f>
        <v>SC</v>
      </c>
      <c r="B8">
        <f>'rockfish release'!B7</f>
        <v>2003</v>
      </c>
      <c r="C8" t="str">
        <f>'rockfish release'!C7</f>
        <v>AFOGNAK</v>
      </c>
      <c r="D8">
        <f>'rockfish release'!D7</f>
        <v>818</v>
      </c>
      <c r="E8">
        <f>'YE release'!E8</f>
        <v>42</v>
      </c>
      <c r="F8" s="39"/>
      <c r="G8" s="40"/>
      <c r="H8" s="18">
        <f t="shared" si="0"/>
        <v>0</v>
      </c>
      <c r="I8" s="8">
        <f t="shared" si="1"/>
        <v>0</v>
      </c>
      <c r="J8">
        <f t="shared" si="5"/>
        <v>0</v>
      </c>
      <c r="K8" s="9">
        <f t="shared" si="6"/>
        <v>0</v>
      </c>
      <c r="M8" s="2">
        <f>'rockfish release'!O7</f>
        <v>437.20719783314667</v>
      </c>
      <c r="N8">
        <f>'rockfish release'!P7</f>
        <v>145718.63357232933</v>
      </c>
      <c r="O8" s="13"/>
      <c r="P8" s="13"/>
      <c r="Q8" s="18">
        <f t="shared" si="2"/>
        <v>0</v>
      </c>
      <c r="R8" s="19">
        <f t="shared" si="3"/>
        <v>0</v>
      </c>
      <c r="S8">
        <f t="shared" si="7"/>
        <v>0</v>
      </c>
      <c r="T8" s="9">
        <f t="shared" si="8"/>
        <v>0</v>
      </c>
      <c r="V8" s="18">
        <f t="shared" si="4"/>
        <v>0</v>
      </c>
      <c r="W8" s="50">
        <f t="shared" si="4"/>
        <v>0</v>
      </c>
      <c r="X8">
        <f t="shared" si="9"/>
        <v>0</v>
      </c>
      <c r="Y8" s="9">
        <f t="shared" si="10"/>
        <v>0</v>
      </c>
    </row>
    <row r="9" spans="1:30" x14ac:dyDescent="0.25">
      <c r="A9" t="str">
        <f>'rockfish release'!A8</f>
        <v>SC</v>
      </c>
      <c r="B9">
        <f>'rockfish release'!B8</f>
        <v>2004</v>
      </c>
      <c r="C9" t="str">
        <f>'rockfish release'!C8</f>
        <v>AFOGNAK</v>
      </c>
      <c r="D9">
        <f>'rockfish release'!D8</f>
        <v>758</v>
      </c>
      <c r="E9">
        <f>'YE release'!E9</f>
        <v>117</v>
      </c>
      <c r="F9" s="39"/>
      <c r="G9" s="40"/>
      <c r="H9" s="18">
        <f t="shared" si="0"/>
        <v>0</v>
      </c>
      <c r="I9" s="8">
        <f t="shared" si="1"/>
        <v>0</v>
      </c>
      <c r="J9">
        <f t="shared" si="5"/>
        <v>0</v>
      </c>
      <c r="K9" s="9">
        <f t="shared" si="6"/>
        <v>0</v>
      </c>
      <c r="M9" s="2">
        <f>'rockfish release'!O8</f>
        <v>405.13821021702324</v>
      </c>
      <c r="N9">
        <f>'rockfish release'!P8</f>
        <v>125125.80774243911</v>
      </c>
      <c r="O9" s="13"/>
      <c r="P9" s="13"/>
      <c r="Q9" s="18">
        <f t="shared" si="2"/>
        <v>0</v>
      </c>
      <c r="R9" s="19">
        <f t="shared" si="3"/>
        <v>0</v>
      </c>
      <c r="S9">
        <f t="shared" si="7"/>
        <v>0</v>
      </c>
      <c r="T9" s="9">
        <f t="shared" si="8"/>
        <v>0</v>
      </c>
      <c r="V9" s="18">
        <f t="shared" si="4"/>
        <v>0</v>
      </c>
      <c r="W9" s="50">
        <f t="shared" si="4"/>
        <v>0</v>
      </c>
      <c r="X9">
        <f t="shared" si="9"/>
        <v>0</v>
      </c>
      <c r="Y9" s="9">
        <f t="shared" si="10"/>
        <v>0</v>
      </c>
    </row>
    <row r="10" spans="1:30" x14ac:dyDescent="0.25">
      <c r="A10" t="str">
        <f>'rockfish release'!A9</f>
        <v>SC</v>
      </c>
      <c r="B10">
        <f>'rockfish release'!B9</f>
        <v>2005</v>
      </c>
      <c r="C10" t="str">
        <f>'rockfish release'!C9</f>
        <v>AFOGNAK</v>
      </c>
      <c r="D10">
        <f>'rockfish release'!D9</f>
        <v>1426</v>
      </c>
      <c r="E10">
        <f>'YE release'!E10</f>
        <v>51</v>
      </c>
      <c r="F10" s="39"/>
      <c r="G10" s="40"/>
      <c r="H10" s="18">
        <f t="shared" si="0"/>
        <v>0</v>
      </c>
      <c r="I10" s="8">
        <f t="shared" si="1"/>
        <v>0</v>
      </c>
      <c r="J10">
        <f t="shared" si="5"/>
        <v>0</v>
      </c>
      <c r="K10" s="9">
        <f t="shared" si="6"/>
        <v>0</v>
      </c>
      <c r="M10" s="2">
        <f>'rockfish release'!O9</f>
        <v>762.17293900986169</v>
      </c>
      <c r="N10">
        <f>'rockfish release'!P9</f>
        <v>442840.70534329361</v>
      </c>
      <c r="O10" s="13"/>
      <c r="P10" s="13"/>
      <c r="Q10" s="18">
        <f t="shared" si="2"/>
        <v>0</v>
      </c>
      <c r="R10" s="19">
        <f t="shared" si="3"/>
        <v>0</v>
      </c>
      <c r="S10">
        <f t="shared" si="7"/>
        <v>0</v>
      </c>
      <c r="T10" s="9">
        <f t="shared" si="8"/>
        <v>0</v>
      </c>
      <c r="V10" s="18">
        <f t="shared" si="4"/>
        <v>0</v>
      </c>
      <c r="W10" s="50">
        <f t="shared" si="4"/>
        <v>0</v>
      </c>
      <c r="X10">
        <f t="shared" si="9"/>
        <v>0</v>
      </c>
      <c r="Y10" s="9">
        <f t="shared" si="10"/>
        <v>0</v>
      </c>
    </row>
    <row r="11" spans="1:30" x14ac:dyDescent="0.25">
      <c r="A11" t="str">
        <f>'rockfish release'!A10</f>
        <v>SC</v>
      </c>
      <c r="B11">
        <f>'rockfish release'!B10</f>
        <v>2006</v>
      </c>
      <c r="C11" t="str">
        <f>'rockfish release'!C10</f>
        <v>AFOGNAK</v>
      </c>
      <c r="D11">
        <f>'rockfish release'!D10</f>
        <v>842</v>
      </c>
      <c r="E11">
        <f>'YE release'!E11</f>
        <v>36</v>
      </c>
      <c r="F11" s="39"/>
      <c r="G11" s="40"/>
      <c r="H11" s="18">
        <f t="shared" si="0"/>
        <v>0</v>
      </c>
      <c r="I11" s="8">
        <f t="shared" si="1"/>
        <v>0</v>
      </c>
      <c r="J11">
        <f t="shared" si="5"/>
        <v>0</v>
      </c>
      <c r="K11" s="9">
        <f t="shared" si="6"/>
        <v>0</v>
      </c>
      <c r="M11" s="2">
        <f>'rockfish release'!O10</f>
        <v>450.0347928795959</v>
      </c>
      <c r="N11">
        <f>'rockfish release'!P10</f>
        <v>154394.79876969426</v>
      </c>
      <c r="O11" s="13"/>
      <c r="P11" s="13"/>
      <c r="Q11" s="18">
        <f t="shared" si="2"/>
        <v>0</v>
      </c>
      <c r="R11" s="19">
        <f t="shared" si="3"/>
        <v>0</v>
      </c>
      <c r="S11">
        <f t="shared" si="7"/>
        <v>0</v>
      </c>
      <c r="T11" s="9">
        <f t="shared" si="8"/>
        <v>0</v>
      </c>
      <c r="V11" s="18">
        <f t="shared" si="4"/>
        <v>0</v>
      </c>
      <c r="W11" s="50">
        <f t="shared" si="4"/>
        <v>0</v>
      </c>
      <c r="X11">
        <f t="shared" si="9"/>
        <v>0</v>
      </c>
      <c r="Y11" s="9">
        <f t="shared" si="10"/>
        <v>0</v>
      </c>
    </row>
    <row r="12" spans="1:30" x14ac:dyDescent="0.25">
      <c r="A12" t="str">
        <f>'rockfish release'!A11</f>
        <v>SC</v>
      </c>
      <c r="B12">
        <f>'rockfish release'!B11</f>
        <v>2007</v>
      </c>
      <c r="C12" t="str">
        <f>'rockfish release'!C11</f>
        <v>AFOGNAK</v>
      </c>
      <c r="D12">
        <f>'rockfish release'!D11</f>
        <v>2835</v>
      </c>
      <c r="E12">
        <f>'YE release'!E12</f>
        <v>76</v>
      </c>
      <c r="H12" s="18">
        <f t="shared" si="0"/>
        <v>0</v>
      </c>
      <c r="I12" s="8">
        <f t="shared" si="1"/>
        <v>0</v>
      </c>
      <c r="J12">
        <f t="shared" si="5"/>
        <v>0</v>
      </c>
      <c r="K12" s="9">
        <f t="shared" si="6"/>
        <v>0</v>
      </c>
      <c r="M12" s="2">
        <f>'rockfish release'!O11</f>
        <v>1515.2596648618219</v>
      </c>
      <c r="N12">
        <f>'rockfish release'!P11</f>
        <v>1750308.529829097</v>
      </c>
      <c r="O12" s="13"/>
      <c r="P12" s="13"/>
      <c r="Q12" s="18">
        <f t="shared" si="2"/>
        <v>0</v>
      </c>
      <c r="R12" s="19">
        <f t="shared" si="3"/>
        <v>0</v>
      </c>
      <c r="S12">
        <f t="shared" si="7"/>
        <v>0</v>
      </c>
      <c r="T12" s="9">
        <f t="shared" si="8"/>
        <v>0</v>
      </c>
      <c r="V12" s="18">
        <f t="shared" si="4"/>
        <v>0</v>
      </c>
      <c r="W12" s="50">
        <f t="shared" si="4"/>
        <v>0</v>
      </c>
      <c r="X12">
        <f t="shared" si="9"/>
        <v>0</v>
      </c>
      <c r="Y12" s="9">
        <f t="shared" si="10"/>
        <v>0</v>
      </c>
    </row>
    <row r="13" spans="1:30" x14ac:dyDescent="0.25">
      <c r="A13" t="str">
        <f>'rockfish release'!A12</f>
        <v>SC</v>
      </c>
      <c r="B13">
        <f>'rockfish release'!B12</f>
        <v>2008</v>
      </c>
      <c r="C13" t="str">
        <f>'rockfish release'!C12</f>
        <v>AFOGNAK</v>
      </c>
      <c r="D13">
        <f>'rockfish release'!D12</f>
        <v>1487</v>
      </c>
      <c r="E13">
        <f>'YE release'!E13</f>
        <v>38</v>
      </c>
      <c r="H13" s="18">
        <f t="shared" si="0"/>
        <v>0</v>
      </c>
      <c r="I13" s="8">
        <f t="shared" si="1"/>
        <v>0</v>
      </c>
      <c r="J13">
        <f t="shared" si="5"/>
        <v>0</v>
      </c>
      <c r="K13" s="9">
        <f t="shared" si="6"/>
        <v>0</v>
      </c>
      <c r="M13" s="2">
        <f>'rockfish release'!O12</f>
        <v>794.77640975292024</v>
      </c>
      <c r="N13">
        <f>'rockfish release'!P12</f>
        <v>481537.83944006474</v>
      </c>
      <c r="O13" s="13"/>
      <c r="P13" s="13"/>
      <c r="Q13" s="18">
        <f t="shared" si="2"/>
        <v>0</v>
      </c>
      <c r="R13" s="19">
        <f t="shared" si="3"/>
        <v>0</v>
      </c>
      <c r="S13">
        <f t="shared" si="7"/>
        <v>0</v>
      </c>
      <c r="T13" s="9">
        <f t="shared" si="8"/>
        <v>0</v>
      </c>
      <c r="V13" s="18">
        <f t="shared" si="4"/>
        <v>0</v>
      </c>
      <c r="W13" s="50">
        <f t="shared" si="4"/>
        <v>0</v>
      </c>
      <c r="X13">
        <f t="shared" si="9"/>
        <v>0</v>
      </c>
      <c r="Y13" s="9">
        <f t="shared" si="10"/>
        <v>0</v>
      </c>
    </row>
    <row r="14" spans="1:30" x14ac:dyDescent="0.25">
      <c r="A14" t="str">
        <f>'rockfish release'!A13</f>
        <v>SC</v>
      </c>
      <c r="B14">
        <f>'rockfish release'!B13</f>
        <v>2009</v>
      </c>
      <c r="C14" t="str">
        <f>'rockfish release'!C13</f>
        <v>AFOGNAK</v>
      </c>
      <c r="D14">
        <f>'rockfish release'!D13</f>
        <v>1564</v>
      </c>
      <c r="E14">
        <f>'YE release'!E14</f>
        <v>42</v>
      </c>
      <c r="H14" s="18">
        <f t="shared" si="0"/>
        <v>0</v>
      </c>
      <c r="I14" s="8">
        <f t="shared" si="1"/>
        <v>0</v>
      </c>
      <c r="J14">
        <f t="shared" si="5"/>
        <v>0</v>
      </c>
      <c r="K14" s="9">
        <f t="shared" si="6"/>
        <v>0</v>
      </c>
      <c r="M14" s="2">
        <f>'rockfish release'!O13</f>
        <v>835.93161052694541</v>
      </c>
      <c r="N14">
        <f>'rockfish release'!P13</f>
        <v>532699.12109973712</v>
      </c>
      <c r="O14" s="13"/>
      <c r="P14" s="13"/>
      <c r="Q14" s="18">
        <f t="shared" si="2"/>
        <v>0</v>
      </c>
      <c r="R14" s="19">
        <f t="shared" si="3"/>
        <v>0</v>
      </c>
      <c r="S14">
        <f t="shared" si="7"/>
        <v>0</v>
      </c>
      <c r="T14" s="9">
        <f t="shared" si="8"/>
        <v>0</v>
      </c>
      <c r="V14" s="18">
        <f t="shared" si="4"/>
        <v>0</v>
      </c>
      <c r="W14" s="50">
        <f t="shared" si="4"/>
        <v>0</v>
      </c>
      <c r="X14">
        <f t="shared" si="9"/>
        <v>0</v>
      </c>
      <c r="Y14" s="9">
        <f t="shared" si="10"/>
        <v>0</v>
      </c>
    </row>
    <row r="15" spans="1:30" x14ac:dyDescent="0.25">
      <c r="A15" t="str">
        <f>'rockfish release'!A14</f>
        <v>SC</v>
      </c>
      <c r="B15">
        <f>'rockfish release'!B14</f>
        <v>2010</v>
      </c>
      <c r="C15" t="str">
        <f>'rockfish release'!C14</f>
        <v>AFOGNAK</v>
      </c>
      <c r="D15">
        <f>'rockfish release'!D14</f>
        <v>1405</v>
      </c>
      <c r="E15">
        <f>'YE release'!E15</f>
        <v>178</v>
      </c>
      <c r="H15" s="18">
        <f t="shared" si="0"/>
        <v>0</v>
      </c>
      <c r="I15" s="8">
        <f t="shared" si="1"/>
        <v>0</v>
      </c>
      <c r="J15">
        <f t="shared" si="5"/>
        <v>0</v>
      </c>
      <c r="K15" s="9">
        <f t="shared" si="6"/>
        <v>0</v>
      </c>
      <c r="M15" s="2">
        <f>'rockfish release'!O14</f>
        <v>750.94879334421876</v>
      </c>
      <c r="N15">
        <f>'rockfish release'!P14</f>
        <v>429893.75009358121</v>
      </c>
      <c r="O15" s="13"/>
      <c r="P15" s="13"/>
      <c r="Q15" s="18">
        <f t="shared" si="2"/>
        <v>0</v>
      </c>
      <c r="R15" s="19">
        <f t="shared" si="3"/>
        <v>0</v>
      </c>
      <c r="S15">
        <f t="shared" si="7"/>
        <v>0</v>
      </c>
      <c r="T15" s="9">
        <f t="shared" si="8"/>
        <v>0</v>
      </c>
      <c r="V15" s="18">
        <f t="shared" si="4"/>
        <v>0</v>
      </c>
      <c r="W15" s="50">
        <f t="shared" si="4"/>
        <v>0</v>
      </c>
      <c r="X15">
        <f t="shared" si="9"/>
        <v>0</v>
      </c>
      <c r="Y15" s="9">
        <f t="shared" si="10"/>
        <v>0</v>
      </c>
    </row>
    <row r="16" spans="1:30" x14ac:dyDescent="0.25">
      <c r="A16" t="str">
        <f>'rockfish release'!A15</f>
        <v>SC</v>
      </c>
      <c r="B16">
        <f>'rockfish release'!B15</f>
        <v>2011</v>
      </c>
      <c r="C16" t="str">
        <f>'rockfish release'!C15</f>
        <v>AFOGNAK</v>
      </c>
      <c r="D16">
        <f>'rockfish release'!D15</f>
        <v>2417</v>
      </c>
      <c r="E16">
        <f>'YE release'!E16</f>
        <v>232</v>
      </c>
      <c r="H16" s="18">
        <f t="shared" si="0"/>
        <v>0</v>
      </c>
      <c r="I16" s="8">
        <f t="shared" si="1"/>
        <v>0</v>
      </c>
      <c r="J16">
        <f t="shared" si="5"/>
        <v>0</v>
      </c>
      <c r="K16" s="9">
        <f t="shared" si="6"/>
        <v>0</v>
      </c>
      <c r="M16" s="2">
        <f>'rockfish release'!O15</f>
        <v>2788.8461538461534</v>
      </c>
      <c r="N16">
        <f>'rockfish release'!P15</f>
        <v>11082356.88873749</v>
      </c>
      <c r="O16" s="13"/>
      <c r="P16" s="13"/>
      <c r="Q16" s="18">
        <f t="shared" si="2"/>
        <v>0</v>
      </c>
      <c r="R16" s="19">
        <f t="shared" si="3"/>
        <v>0</v>
      </c>
      <c r="S16">
        <f t="shared" si="7"/>
        <v>0</v>
      </c>
      <c r="T16" s="9">
        <f t="shared" si="8"/>
        <v>0</v>
      </c>
      <c r="V16" s="18">
        <f t="shared" si="4"/>
        <v>0</v>
      </c>
      <c r="W16" s="50">
        <f t="shared" si="4"/>
        <v>0</v>
      </c>
      <c r="X16">
        <f t="shared" si="9"/>
        <v>0</v>
      </c>
      <c r="Y16" s="9">
        <f t="shared" si="10"/>
        <v>0</v>
      </c>
    </row>
    <row r="17" spans="1:25" x14ac:dyDescent="0.25">
      <c r="A17" t="str">
        <f>'rockfish release'!A16</f>
        <v>SC</v>
      </c>
      <c r="B17">
        <f>'rockfish release'!B16</f>
        <v>2012</v>
      </c>
      <c r="C17" t="str">
        <f>'rockfish release'!C16</f>
        <v>AFOGNAK</v>
      </c>
      <c r="D17">
        <f>'rockfish release'!D16</f>
        <v>1340</v>
      </c>
      <c r="E17">
        <f>'YE release'!E17</f>
        <v>174</v>
      </c>
      <c r="H17" s="18">
        <f t="shared" si="0"/>
        <v>0</v>
      </c>
      <c r="I17" s="8">
        <f t="shared" si="1"/>
        <v>0</v>
      </c>
      <c r="J17">
        <f t="shared" si="5"/>
        <v>0</v>
      </c>
      <c r="K17" s="9">
        <f t="shared" si="6"/>
        <v>0</v>
      </c>
      <c r="M17" s="2">
        <f>'rockfish release'!O16</f>
        <v>723.99671052631584</v>
      </c>
      <c r="N17">
        <f>'rockfish release'!P16</f>
        <v>686590.42837578885</v>
      </c>
      <c r="O17" s="13"/>
      <c r="P17" s="13"/>
      <c r="Q17" s="18">
        <f t="shared" si="2"/>
        <v>0</v>
      </c>
      <c r="R17" s="19">
        <f t="shared" si="3"/>
        <v>0</v>
      </c>
      <c r="S17">
        <f t="shared" si="7"/>
        <v>0</v>
      </c>
      <c r="T17" s="9">
        <f t="shared" si="8"/>
        <v>0</v>
      </c>
      <c r="V17" s="18">
        <f t="shared" si="4"/>
        <v>0</v>
      </c>
      <c r="W17" s="50">
        <f t="shared" si="4"/>
        <v>0</v>
      </c>
      <c r="X17">
        <f t="shared" si="9"/>
        <v>0</v>
      </c>
      <c r="Y17" s="9">
        <f t="shared" si="10"/>
        <v>0</v>
      </c>
    </row>
    <row r="18" spans="1:25" x14ac:dyDescent="0.25">
      <c r="A18" t="str">
        <f>'rockfish release'!A17</f>
        <v>SC</v>
      </c>
      <c r="B18">
        <f>'rockfish release'!B17</f>
        <v>2013</v>
      </c>
      <c r="C18" t="str">
        <f>'rockfish release'!C17</f>
        <v>AFOGNAK</v>
      </c>
      <c r="D18">
        <f>'rockfish release'!D17</f>
        <v>1722</v>
      </c>
      <c r="E18">
        <f>'YE release'!E18</f>
        <v>179</v>
      </c>
      <c r="H18" s="18">
        <f t="shared" si="0"/>
        <v>0</v>
      </c>
      <c r="I18" s="8">
        <f t="shared" si="1"/>
        <v>0</v>
      </c>
      <c r="J18">
        <f t="shared" si="5"/>
        <v>0</v>
      </c>
      <c r="K18" s="9">
        <f t="shared" si="6"/>
        <v>0</v>
      </c>
      <c r="M18" s="2">
        <f>'rockfish release'!O17</f>
        <v>672.37786774628876</v>
      </c>
      <c r="N18">
        <f>'rockfish release'!P17</f>
        <v>639080.19897492125</v>
      </c>
      <c r="O18" s="13"/>
      <c r="P18" s="13"/>
      <c r="Q18" s="18">
        <f t="shared" si="2"/>
        <v>0</v>
      </c>
      <c r="R18" s="19">
        <f t="shared" si="3"/>
        <v>0</v>
      </c>
      <c r="S18">
        <f t="shared" si="7"/>
        <v>0</v>
      </c>
      <c r="T18" s="9">
        <f t="shared" si="8"/>
        <v>0</v>
      </c>
      <c r="V18" s="18">
        <f t="shared" si="4"/>
        <v>0</v>
      </c>
      <c r="W18" s="50">
        <f t="shared" si="4"/>
        <v>0</v>
      </c>
      <c r="X18">
        <f t="shared" si="9"/>
        <v>0</v>
      </c>
      <c r="Y18" s="9">
        <f t="shared" si="10"/>
        <v>0</v>
      </c>
    </row>
    <row r="19" spans="1:25" x14ac:dyDescent="0.25">
      <c r="A19" t="str">
        <f>'rockfish release'!A18</f>
        <v>SC</v>
      </c>
      <c r="B19">
        <f>'rockfish release'!B18</f>
        <v>2014</v>
      </c>
      <c r="C19" t="str">
        <f>'rockfish release'!C18</f>
        <v>AFOGNAK</v>
      </c>
      <c r="D19">
        <f>'rockfish release'!D18</f>
        <v>2290</v>
      </c>
      <c r="E19">
        <f>'YE release'!E19</f>
        <v>317</v>
      </c>
      <c r="H19" s="18">
        <f t="shared" si="0"/>
        <v>0</v>
      </c>
      <c r="I19" s="8">
        <f t="shared" si="1"/>
        <v>0</v>
      </c>
      <c r="J19">
        <f t="shared" si="5"/>
        <v>0</v>
      </c>
      <c r="K19" s="9">
        <f t="shared" si="6"/>
        <v>0</v>
      </c>
      <c r="M19" s="2">
        <f>'rockfish release'!O18</f>
        <v>2052.3738450604123</v>
      </c>
      <c r="N19">
        <f>'rockfish release'!P18</f>
        <v>4444516.3562333081</v>
      </c>
      <c r="O19" s="13"/>
      <c r="P19" s="13"/>
      <c r="Q19" s="18">
        <f t="shared" si="2"/>
        <v>0</v>
      </c>
      <c r="R19" s="19">
        <f t="shared" si="3"/>
        <v>0</v>
      </c>
      <c r="S19">
        <f t="shared" si="7"/>
        <v>0</v>
      </c>
      <c r="T19" s="9">
        <f t="shared" si="8"/>
        <v>0</v>
      </c>
      <c r="V19" s="18">
        <f t="shared" si="4"/>
        <v>0</v>
      </c>
      <c r="W19" s="50">
        <f t="shared" si="4"/>
        <v>0</v>
      </c>
      <c r="X19">
        <f t="shared" si="9"/>
        <v>0</v>
      </c>
      <c r="Y19" s="9">
        <f t="shared" si="10"/>
        <v>0</v>
      </c>
    </row>
    <row r="20" spans="1:25" x14ac:dyDescent="0.25">
      <c r="A20" t="str">
        <f>'rockfish release'!A19</f>
        <v>SC</v>
      </c>
      <c r="B20">
        <f>'rockfish release'!B19</f>
        <v>2015</v>
      </c>
      <c r="C20" t="str">
        <f>'rockfish release'!C19</f>
        <v>AFOGNAK</v>
      </c>
      <c r="D20">
        <f>'rockfish release'!D19</f>
        <v>1554</v>
      </c>
      <c r="E20">
        <f>'YE release'!E20</f>
        <v>294</v>
      </c>
      <c r="H20" s="18">
        <f t="shared" si="0"/>
        <v>0</v>
      </c>
      <c r="I20" s="8">
        <f t="shared" si="1"/>
        <v>0</v>
      </c>
      <c r="J20">
        <f t="shared" si="5"/>
        <v>0</v>
      </c>
      <c r="K20" s="9">
        <f t="shared" si="6"/>
        <v>0</v>
      </c>
      <c r="M20" s="2">
        <f>'rockfish release'!O19</f>
        <v>423.3732283464567</v>
      </c>
      <c r="N20">
        <f>'rockfish release'!P19</f>
        <v>541004.16542835603</v>
      </c>
      <c r="O20" s="13"/>
      <c r="P20" s="13"/>
      <c r="Q20" s="18">
        <f t="shared" si="2"/>
        <v>0</v>
      </c>
      <c r="R20" s="19">
        <f t="shared" si="3"/>
        <v>0</v>
      </c>
      <c r="S20">
        <f t="shared" si="7"/>
        <v>0</v>
      </c>
      <c r="T20" s="9">
        <f t="shared" si="8"/>
        <v>0</v>
      </c>
      <c r="V20" s="18">
        <f t="shared" si="4"/>
        <v>0</v>
      </c>
      <c r="W20" s="50">
        <f t="shared" si="4"/>
        <v>0</v>
      </c>
      <c r="X20">
        <f t="shared" si="9"/>
        <v>0</v>
      </c>
      <c r="Y20" s="9">
        <f t="shared" si="10"/>
        <v>0</v>
      </c>
    </row>
    <row r="21" spans="1:25" x14ac:dyDescent="0.25">
      <c r="A21" t="str">
        <f>'rockfish release'!A20</f>
        <v>SC</v>
      </c>
      <c r="B21">
        <f>'rockfish release'!B20</f>
        <v>2016</v>
      </c>
      <c r="C21" t="str">
        <f>'rockfish release'!C20</f>
        <v>AFOGNAK</v>
      </c>
      <c r="D21">
        <f>'rockfish release'!D20</f>
        <v>1266</v>
      </c>
      <c r="E21">
        <f>'YE release'!E21</f>
        <v>160</v>
      </c>
      <c r="H21" s="18">
        <f t="shared" si="0"/>
        <v>0</v>
      </c>
      <c r="I21" s="8">
        <f t="shared" si="1"/>
        <v>0</v>
      </c>
      <c r="J21">
        <f t="shared" si="5"/>
        <v>0</v>
      </c>
      <c r="K21" s="9">
        <f t="shared" si="6"/>
        <v>0</v>
      </c>
      <c r="M21" s="2">
        <f>'rockfish release'!O20</f>
        <v>989.82927835051532</v>
      </c>
      <c r="N21">
        <f>'rockfish release'!P20</f>
        <v>1922869.0069858201</v>
      </c>
      <c r="O21" s="13"/>
      <c r="P21" s="13"/>
      <c r="Q21" s="18">
        <f t="shared" si="2"/>
        <v>0</v>
      </c>
      <c r="R21" s="19">
        <f t="shared" si="3"/>
        <v>0</v>
      </c>
      <c r="S21">
        <f t="shared" si="7"/>
        <v>0</v>
      </c>
      <c r="T21" s="9">
        <f t="shared" si="8"/>
        <v>0</v>
      </c>
      <c r="V21" s="18">
        <f t="shared" si="4"/>
        <v>0</v>
      </c>
      <c r="W21" s="50">
        <f t="shared" si="4"/>
        <v>0</v>
      </c>
      <c r="X21">
        <f t="shared" si="9"/>
        <v>0</v>
      </c>
      <c r="Y21" s="9">
        <f t="shared" si="10"/>
        <v>0</v>
      </c>
    </row>
    <row r="22" spans="1:25" x14ac:dyDescent="0.25">
      <c r="A22" t="str">
        <f>'rockfish release'!A21</f>
        <v>SC</v>
      </c>
      <c r="B22">
        <f>'rockfish release'!B21</f>
        <v>2017</v>
      </c>
      <c r="C22" t="str">
        <f>'rockfish release'!C21</f>
        <v>AFOGNAK</v>
      </c>
      <c r="D22">
        <f>'rockfish release'!D21</f>
        <v>1358</v>
      </c>
      <c r="E22">
        <f>'YE release'!E22</f>
        <v>173</v>
      </c>
      <c r="H22" s="18">
        <f t="shared" si="0"/>
        <v>0</v>
      </c>
      <c r="I22" s="8">
        <f t="shared" si="1"/>
        <v>0</v>
      </c>
      <c r="J22">
        <f t="shared" si="5"/>
        <v>0</v>
      </c>
      <c r="K22" s="9">
        <f t="shared" si="6"/>
        <v>0</v>
      </c>
      <c r="M22" s="2">
        <f>'rockfish release'!O21</f>
        <v>143.3143183114662</v>
      </c>
      <c r="N22">
        <f>'rockfish release'!P21</f>
        <v>108175.83458450034</v>
      </c>
      <c r="O22" s="13"/>
      <c r="P22" s="13"/>
      <c r="Q22" s="18">
        <f t="shared" si="2"/>
        <v>0</v>
      </c>
      <c r="R22" s="19">
        <f t="shared" si="3"/>
        <v>0</v>
      </c>
      <c r="S22">
        <f t="shared" si="7"/>
        <v>0</v>
      </c>
      <c r="T22" s="9">
        <f t="shared" si="8"/>
        <v>0</v>
      </c>
      <c r="V22" s="18">
        <f t="shared" si="4"/>
        <v>0</v>
      </c>
      <c r="W22" s="50">
        <f t="shared" si="4"/>
        <v>0</v>
      </c>
      <c r="X22">
        <f t="shared" si="9"/>
        <v>0</v>
      </c>
      <c r="Y22" s="9">
        <f t="shared" si="10"/>
        <v>0</v>
      </c>
    </row>
    <row r="23" spans="1:25" x14ac:dyDescent="0.25">
      <c r="A23" t="str">
        <f>'rockfish release'!A22</f>
        <v>SC</v>
      </c>
      <c r="B23">
        <f>'rockfish release'!B22</f>
        <v>2018</v>
      </c>
      <c r="C23" t="str">
        <f>'rockfish release'!C22</f>
        <v>AFOGNAK</v>
      </c>
      <c r="D23">
        <f>'rockfish release'!D22</f>
        <v>872</v>
      </c>
      <c r="E23">
        <f>'YE release'!E23</f>
        <v>10</v>
      </c>
      <c r="H23" s="18">
        <f t="shared" si="0"/>
        <v>0</v>
      </c>
      <c r="I23" s="8">
        <f t="shared" si="1"/>
        <v>0</v>
      </c>
      <c r="J23">
        <f t="shared" si="5"/>
        <v>0</v>
      </c>
      <c r="K23" s="9">
        <f t="shared" si="6"/>
        <v>0</v>
      </c>
      <c r="M23" s="2">
        <f>'rockfish release'!O22</f>
        <v>577.0351201478743</v>
      </c>
      <c r="N23">
        <f>'rockfish release'!P22</f>
        <v>627701.40047612309</v>
      </c>
      <c r="O23" s="13"/>
      <c r="P23" s="13"/>
      <c r="Q23" s="18">
        <f t="shared" si="2"/>
        <v>0</v>
      </c>
      <c r="R23" s="19">
        <f t="shared" si="3"/>
        <v>0</v>
      </c>
      <c r="S23">
        <f t="shared" si="7"/>
        <v>0</v>
      </c>
      <c r="T23" s="9">
        <f t="shared" si="8"/>
        <v>0</v>
      </c>
      <c r="V23" s="18">
        <f t="shared" si="4"/>
        <v>0</v>
      </c>
      <c r="W23" s="50">
        <f t="shared" si="4"/>
        <v>0</v>
      </c>
      <c r="X23">
        <f t="shared" si="9"/>
        <v>0</v>
      </c>
      <c r="Y23" s="9">
        <f t="shared" si="10"/>
        <v>0</v>
      </c>
    </row>
    <row r="24" spans="1:25" x14ac:dyDescent="0.25">
      <c r="A24" t="str">
        <f>'rockfish release'!A23</f>
        <v>SC</v>
      </c>
      <c r="B24">
        <f>'rockfish release'!B23</f>
        <v>2019</v>
      </c>
      <c r="C24" t="str">
        <f>'rockfish release'!C23</f>
        <v>AFOGNAK</v>
      </c>
      <c r="D24">
        <f>'rockfish release'!D23</f>
        <v>833</v>
      </c>
      <c r="E24">
        <f>'YE release'!E24</f>
        <v>32</v>
      </c>
      <c r="H24" s="18">
        <f t="shared" ref="H24" si="11">E24*F24</f>
        <v>0</v>
      </c>
      <c r="I24" s="8">
        <f t="shared" ref="I24" si="12">(E24^2)*G24</f>
        <v>0</v>
      </c>
      <c r="K24" s="9"/>
      <c r="M24" s="2">
        <f>'rockfish release'!O23</f>
        <v>2090.5684702738808</v>
      </c>
      <c r="N24">
        <f>'rockfish release'!P23</f>
        <v>8383202.9864030564</v>
      </c>
      <c r="O24" s="13"/>
      <c r="P24" s="13"/>
      <c r="Q24" s="18">
        <f t="shared" ref="Q24" si="13">M24*O24</f>
        <v>0</v>
      </c>
      <c r="R24" s="19">
        <f t="shared" ref="R24" si="14">(M24^2)*P24+(O24^2)*N24-(P24*N24)</f>
        <v>0</v>
      </c>
      <c r="S24">
        <f t="shared" ref="S24" si="15">SQRT(R24)</f>
        <v>0</v>
      </c>
      <c r="T24" s="9">
        <f t="shared" ref="T24" si="16">(1.96*S24)</f>
        <v>0</v>
      </c>
      <c r="V24" s="18">
        <f t="shared" ref="V24" si="17">Q24+H24</f>
        <v>0</v>
      </c>
      <c r="W24" s="50">
        <f t="shared" ref="W24" si="18">R24+I24</f>
        <v>0</v>
      </c>
      <c r="Y24" s="9"/>
    </row>
    <row r="25" spans="1:25" x14ac:dyDescent="0.25">
      <c r="A25" t="str">
        <f>'rockfish release'!A24</f>
        <v>SC</v>
      </c>
      <c r="B25">
        <f>'rockfish release'!B24</f>
        <v>1999</v>
      </c>
      <c r="C25" t="str">
        <f>'rockfish release'!C24</f>
        <v>WKMA</v>
      </c>
      <c r="D25">
        <f>'rockfish release'!D24</f>
        <v>315</v>
      </c>
      <c r="E25">
        <f>'YE release'!E25</f>
        <v>93</v>
      </c>
      <c r="F25" s="40"/>
      <c r="G25" s="40"/>
      <c r="H25" s="18">
        <f t="shared" ref="H25:H44" si="19">E25*F25</f>
        <v>0</v>
      </c>
      <c r="I25" s="8">
        <f t="shared" ref="I25:I44" si="20">(E25^2)*G25</f>
        <v>0</v>
      </c>
      <c r="J25">
        <f t="shared" si="5"/>
        <v>0</v>
      </c>
      <c r="K25" s="9">
        <f t="shared" si="6"/>
        <v>0</v>
      </c>
      <c r="M25" s="2">
        <f>'rockfish release'!O24</f>
        <v>118.82748975180436</v>
      </c>
      <c r="N25">
        <f>'rockfish release'!P24</f>
        <v>29144.62947539573</v>
      </c>
      <c r="O25" s="13"/>
      <c r="P25" s="13"/>
      <c r="Q25" s="18">
        <f t="shared" ref="Q25:Q44" si="21">M25*O25</f>
        <v>0</v>
      </c>
      <c r="R25" s="19">
        <f t="shared" ref="R25:R44" si="22">(M25^2)*P25+(O25^2)*N25-(P25*N25)</f>
        <v>0</v>
      </c>
      <c r="S25">
        <f t="shared" si="7"/>
        <v>0</v>
      </c>
      <c r="T25" s="9">
        <f t="shared" si="8"/>
        <v>0</v>
      </c>
      <c r="V25" s="18">
        <f t="shared" ref="V25:W44" si="23">Q25+H25</f>
        <v>0</v>
      </c>
      <c r="W25" s="50">
        <f t="shared" si="23"/>
        <v>0</v>
      </c>
      <c r="X25">
        <f t="shared" si="9"/>
        <v>0</v>
      </c>
      <c r="Y25" s="9">
        <f t="shared" si="10"/>
        <v>0</v>
      </c>
    </row>
    <row r="26" spans="1:25" x14ac:dyDescent="0.25">
      <c r="A26" t="str">
        <f>'rockfish release'!A25</f>
        <v>SC</v>
      </c>
      <c r="B26">
        <f>'rockfish release'!B25</f>
        <v>2000</v>
      </c>
      <c r="C26" t="str">
        <f>'rockfish release'!C25</f>
        <v>WKMA</v>
      </c>
      <c r="D26">
        <f>'rockfish release'!D25</f>
        <v>436</v>
      </c>
      <c r="E26">
        <f>'YE release'!E26</f>
        <v>151</v>
      </c>
      <c r="F26" s="40"/>
      <c r="G26" s="40"/>
      <c r="H26" s="18">
        <f t="shared" si="19"/>
        <v>0</v>
      </c>
      <c r="I26" s="8">
        <f t="shared" si="20"/>
        <v>0</v>
      </c>
      <c r="J26">
        <f t="shared" si="5"/>
        <v>0</v>
      </c>
      <c r="K26" s="9">
        <f t="shared" si="6"/>
        <v>0</v>
      </c>
      <c r="M26" s="2">
        <f>'rockfish release'!O25</f>
        <v>164.47233502154506</v>
      </c>
      <c r="N26">
        <f>'rockfish release'!P25</f>
        <v>55835.499972333862</v>
      </c>
      <c r="Q26" s="18">
        <f t="shared" si="21"/>
        <v>0</v>
      </c>
      <c r="R26" s="19">
        <f t="shared" si="22"/>
        <v>0</v>
      </c>
      <c r="S26">
        <f t="shared" si="7"/>
        <v>0</v>
      </c>
      <c r="T26" s="9">
        <f t="shared" si="8"/>
        <v>0</v>
      </c>
      <c r="V26" s="18">
        <f t="shared" si="23"/>
        <v>0</v>
      </c>
      <c r="W26" s="50">
        <f t="shared" si="23"/>
        <v>0</v>
      </c>
      <c r="X26">
        <f t="shared" si="9"/>
        <v>0</v>
      </c>
      <c r="Y26" s="9">
        <f t="shared" si="10"/>
        <v>0</v>
      </c>
    </row>
    <row r="27" spans="1:25" x14ac:dyDescent="0.25">
      <c r="A27" t="str">
        <f>'rockfish release'!A26</f>
        <v>SC</v>
      </c>
      <c r="B27">
        <f>'rockfish release'!B26</f>
        <v>2001</v>
      </c>
      <c r="C27" t="str">
        <f>'rockfish release'!C26</f>
        <v>WKMA</v>
      </c>
      <c r="D27">
        <f>'rockfish release'!D26</f>
        <v>432</v>
      </c>
      <c r="E27">
        <f>'YE release'!E27</f>
        <v>162</v>
      </c>
      <c r="F27" s="40"/>
      <c r="G27" s="40"/>
      <c r="H27" s="18">
        <f t="shared" si="19"/>
        <v>0</v>
      </c>
      <c r="I27" s="8">
        <f t="shared" si="20"/>
        <v>0</v>
      </c>
      <c r="J27">
        <f t="shared" si="5"/>
        <v>0</v>
      </c>
      <c r="K27" s="9">
        <f t="shared" si="6"/>
        <v>0</v>
      </c>
      <c r="M27" s="2">
        <f>'rockfish release'!O26</f>
        <v>162.96341451676028</v>
      </c>
      <c r="N27">
        <f>'rockfish release'!P26</f>
        <v>54815.694948009608</v>
      </c>
      <c r="Q27" s="18">
        <f t="shared" si="21"/>
        <v>0</v>
      </c>
      <c r="R27" s="19">
        <f t="shared" si="22"/>
        <v>0</v>
      </c>
      <c r="S27">
        <f t="shared" si="7"/>
        <v>0</v>
      </c>
      <c r="T27" s="9">
        <f t="shared" si="8"/>
        <v>0</v>
      </c>
      <c r="V27" s="18">
        <f t="shared" si="23"/>
        <v>0</v>
      </c>
      <c r="W27" s="50">
        <f t="shared" si="23"/>
        <v>0</v>
      </c>
      <c r="X27">
        <f t="shared" si="9"/>
        <v>0</v>
      </c>
      <c r="Y27" s="9">
        <f t="shared" si="10"/>
        <v>0</v>
      </c>
    </row>
    <row r="28" spans="1:25" x14ac:dyDescent="0.25">
      <c r="A28" t="str">
        <f>'rockfish release'!A27</f>
        <v>SC</v>
      </c>
      <c r="B28">
        <f>'rockfish release'!B27</f>
        <v>2002</v>
      </c>
      <c r="C28" t="str">
        <f>'rockfish release'!C27</f>
        <v>WKMA</v>
      </c>
      <c r="D28">
        <f>'rockfish release'!D27</f>
        <v>411</v>
      </c>
      <c r="E28">
        <f>'YE release'!E28</f>
        <v>111</v>
      </c>
      <c r="F28" s="40"/>
      <c r="G28" s="40"/>
      <c r="H28" s="18">
        <f t="shared" si="19"/>
        <v>0</v>
      </c>
      <c r="I28" s="8">
        <f t="shared" si="20"/>
        <v>0</v>
      </c>
      <c r="J28">
        <f t="shared" si="5"/>
        <v>0</v>
      </c>
      <c r="K28" s="9">
        <f t="shared" si="6"/>
        <v>0</v>
      </c>
      <c r="M28" s="2">
        <f>'rockfish release'!O27</f>
        <v>155.04158186663994</v>
      </c>
      <c r="N28">
        <f>'rockfish release'!P27</f>
        <v>49615.922959065989</v>
      </c>
      <c r="Q28" s="18">
        <f t="shared" si="21"/>
        <v>0</v>
      </c>
      <c r="R28" s="19">
        <f t="shared" si="22"/>
        <v>0</v>
      </c>
      <c r="S28">
        <f t="shared" si="7"/>
        <v>0</v>
      </c>
      <c r="T28" s="9">
        <f t="shared" si="8"/>
        <v>0</v>
      </c>
      <c r="V28" s="18">
        <f t="shared" si="23"/>
        <v>0</v>
      </c>
      <c r="W28" s="50">
        <f t="shared" si="23"/>
        <v>0</v>
      </c>
      <c r="X28">
        <f t="shared" si="9"/>
        <v>0</v>
      </c>
      <c r="Y28" s="9">
        <f t="shared" si="10"/>
        <v>0</v>
      </c>
    </row>
    <row r="29" spans="1:25" x14ac:dyDescent="0.25">
      <c r="A29" t="str">
        <f>'rockfish release'!A28</f>
        <v>SC</v>
      </c>
      <c r="B29">
        <f>'rockfish release'!B28</f>
        <v>2003</v>
      </c>
      <c r="C29" t="str">
        <f>'rockfish release'!C28</f>
        <v>WKMA</v>
      </c>
      <c r="D29">
        <f>'rockfish release'!D28</f>
        <v>649</v>
      </c>
      <c r="E29">
        <f>'YE release'!E29</f>
        <v>54</v>
      </c>
      <c r="F29" s="40"/>
      <c r="G29" s="40"/>
      <c r="H29" s="18">
        <f t="shared" si="19"/>
        <v>0</v>
      </c>
      <c r="I29" s="8">
        <f t="shared" si="20"/>
        <v>0</v>
      </c>
      <c r="J29">
        <f t="shared" si="5"/>
        <v>0</v>
      </c>
      <c r="K29" s="9">
        <f t="shared" si="6"/>
        <v>0</v>
      </c>
      <c r="M29" s="2">
        <f>'rockfish release'!O28</f>
        <v>244.82235190133656</v>
      </c>
      <c r="N29">
        <f>'rockfish release'!P28</f>
        <v>123716.27190391693</v>
      </c>
      <c r="Q29" s="18">
        <f t="shared" si="21"/>
        <v>0</v>
      </c>
      <c r="R29" s="19">
        <f t="shared" si="22"/>
        <v>0</v>
      </c>
      <c r="S29">
        <f t="shared" si="7"/>
        <v>0</v>
      </c>
      <c r="T29" s="9">
        <f t="shared" si="8"/>
        <v>0</v>
      </c>
      <c r="V29" s="18">
        <f t="shared" si="23"/>
        <v>0</v>
      </c>
      <c r="W29" s="50">
        <f t="shared" si="23"/>
        <v>0</v>
      </c>
      <c r="X29">
        <f t="shared" si="9"/>
        <v>0</v>
      </c>
      <c r="Y29" s="9">
        <f t="shared" si="10"/>
        <v>0</v>
      </c>
    </row>
    <row r="30" spans="1:25" x14ac:dyDescent="0.25">
      <c r="A30" t="str">
        <f>'rockfish release'!A29</f>
        <v>SC</v>
      </c>
      <c r="B30">
        <f>'rockfish release'!B29</f>
        <v>2004</v>
      </c>
      <c r="C30" t="str">
        <f>'rockfish release'!C29</f>
        <v>WKMA</v>
      </c>
      <c r="D30">
        <f>'rockfish release'!D29</f>
        <v>318</v>
      </c>
      <c r="E30">
        <f>'YE release'!E30</f>
        <v>60</v>
      </c>
      <c r="F30" s="40"/>
      <c r="G30" s="40"/>
      <c r="H30" s="18">
        <f t="shared" si="19"/>
        <v>0</v>
      </c>
      <c r="I30" s="8">
        <f t="shared" si="20"/>
        <v>0</v>
      </c>
      <c r="J30">
        <f t="shared" si="5"/>
        <v>0</v>
      </c>
      <c r="K30" s="9">
        <f t="shared" si="6"/>
        <v>0</v>
      </c>
      <c r="M30" s="2">
        <f>'rockfish release'!O29</f>
        <v>119.95918013039295</v>
      </c>
      <c r="N30">
        <f>'rockfish release'!P29</f>
        <v>29702.408778734371</v>
      </c>
      <c r="Q30" s="18">
        <f t="shared" si="21"/>
        <v>0</v>
      </c>
      <c r="R30" s="19">
        <f t="shared" si="22"/>
        <v>0</v>
      </c>
      <c r="S30">
        <f t="shared" si="7"/>
        <v>0</v>
      </c>
      <c r="T30" s="9">
        <f t="shared" si="8"/>
        <v>0</v>
      </c>
      <c r="V30" s="18">
        <f t="shared" si="23"/>
        <v>0</v>
      </c>
      <c r="W30" s="50">
        <f t="shared" si="23"/>
        <v>0</v>
      </c>
      <c r="X30">
        <f t="shared" si="9"/>
        <v>0</v>
      </c>
      <c r="Y30" s="9">
        <f t="shared" si="10"/>
        <v>0</v>
      </c>
    </row>
    <row r="31" spans="1:25" x14ac:dyDescent="0.25">
      <c r="A31" t="str">
        <f>'rockfish release'!A30</f>
        <v>SC</v>
      </c>
      <c r="B31">
        <f>'rockfish release'!B30</f>
        <v>2005</v>
      </c>
      <c r="C31" t="str">
        <f>'rockfish release'!C30</f>
        <v>WKMA</v>
      </c>
      <c r="D31">
        <f>'rockfish release'!D30</f>
        <v>421</v>
      </c>
      <c r="E31">
        <f>'YE release'!E31</f>
        <v>34</v>
      </c>
      <c r="F31" s="40"/>
      <c r="G31" s="40"/>
      <c r="H31" s="18">
        <f t="shared" si="19"/>
        <v>0</v>
      </c>
      <c r="I31" s="8">
        <f t="shared" si="20"/>
        <v>0</v>
      </c>
      <c r="J31">
        <f t="shared" si="5"/>
        <v>0</v>
      </c>
      <c r="K31" s="9">
        <f t="shared" si="6"/>
        <v>0</v>
      </c>
      <c r="M31" s="2">
        <f>'rockfish release'!O30</f>
        <v>158.81388312860201</v>
      </c>
      <c r="N31">
        <f>'rockfish release'!P30</f>
        <v>52059.695367584929</v>
      </c>
      <c r="Q31" s="18">
        <f t="shared" si="21"/>
        <v>0</v>
      </c>
      <c r="R31" s="19">
        <f t="shared" si="22"/>
        <v>0</v>
      </c>
      <c r="S31">
        <f t="shared" si="7"/>
        <v>0</v>
      </c>
      <c r="T31" s="9">
        <f t="shared" si="8"/>
        <v>0</v>
      </c>
      <c r="V31" s="18">
        <f t="shared" si="23"/>
        <v>0</v>
      </c>
      <c r="W31" s="50">
        <f t="shared" si="23"/>
        <v>0</v>
      </c>
      <c r="X31">
        <f t="shared" si="9"/>
        <v>0</v>
      </c>
      <c r="Y31" s="9">
        <f t="shared" si="10"/>
        <v>0</v>
      </c>
    </row>
    <row r="32" spans="1:25" x14ac:dyDescent="0.25">
      <c r="A32" t="str">
        <f>'rockfish release'!A31</f>
        <v>SC</v>
      </c>
      <c r="B32">
        <f>'rockfish release'!B31</f>
        <v>2006</v>
      </c>
      <c r="C32" t="str">
        <f>'rockfish release'!C31</f>
        <v>WKMA</v>
      </c>
      <c r="D32">
        <f>'rockfish release'!D31</f>
        <v>547</v>
      </c>
      <c r="E32">
        <f>'YE release'!E32</f>
        <v>32</v>
      </c>
      <c r="F32" s="39"/>
      <c r="G32" s="40"/>
      <c r="H32" s="18">
        <f t="shared" si="19"/>
        <v>0</v>
      </c>
      <c r="I32" s="8">
        <f t="shared" si="20"/>
        <v>0</v>
      </c>
      <c r="J32">
        <f t="shared" si="5"/>
        <v>0</v>
      </c>
      <c r="K32" s="9">
        <f t="shared" si="6"/>
        <v>0</v>
      </c>
      <c r="M32" s="2">
        <f>'rockfish release'!O31</f>
        <v>206.34487902932369</v>
      </c>
      <c r="N32">
        <f>'rockfish release'!P31</f>
        <v>87884.458964007878</v>
      </c>
      <c r="Q32" s="18">
        <f t="shared" si="21"/>
        <v>0</v>
      </c>
      <c r="R32" s="19">
        <f t="shared" si="22"/>
        <v>0</v>
      </c>
      <c r="S32">
        <f t="shared" si="7"/>
        <v>0</v>
      </c>
      <c r="T32" s="9">
        <f t="shared" si="8"/>
        <v>0</v>
      </c>
      <c r="V32" s="18">
        <f t="shared" si="23"/>
        <v>0</v>
      </c>
      <c r="W32" s="50">
        <f t="shared" si="23"/>
        <v>0</v>
      </c>
      <c r="X32">
        <f t="shared" si="9"/>
        <v>0</v>
      </c>
      <c r="Y32" s="9">
        <f t="shared" si="10"/>
        <v>0</v>
      </c>
    </row>
    <row r="33" spans="1:25" x14ac:dyDescent="0.25">
      <c r="A33" t="str">
        <f>'rockfish release'!A32</f>
        <v>SC</v>
      </c>
      <c r="B33">
        <f>'rockfish release'!B32</f>
        <v>2007</v>
      </c>
      <c r="C33" t="str">
        <f>'rockfish release'!C32</f>
        <v>WKMA</v>
      </c>
      <c r="D33">
        <f>'rockfish release'!D32</f>
        <v>396</v>
      </c>
      <c r="E33">
        <f>'YE release'!E33</f>
        <v>47</v>
      </c>
      <c r="F33" s="39"/>
      <c r="G33" s="40"/>
      <c r="H33" s="18">
        <f t="shared" si="19"/>
        <v>0</v>
      </c>
      <c r="I33" s="8">
        <f t="shared" si="20"/>
        <v>0</v>
      </c>
      <c r="J33">
        <f t="shared" si="5"/>
        <v>0</v>
      </c>
      <c r="K33" s="9">
        <f t="shared" si="6"/>
        <v>0</v>
      </c>
      <c r="M33" s="2">
        <f>'rockfish release'!O32</f>
        <v>149.3831299736969</v>
      </c>
      <c r="N33">
        <f>'rockfish release'!P32</f>
        <v>46060.410338258072</v>
      </c>
      <c r="Q33" s="18">
        <f t="shared" si="21"/>
        <v>0</v>
      </c>
      <c r="R33" s="19">
        <f t="shared" si="22"/>
        <v>0</v>
      </c>
      <c r="S33">
        <f t="shared" si="7"/>
        <v>0</v>
      </c>
      <c r="T33" s="9">
        <f t="shared" si="8"/>
        <v>0</v>
      </c>
      <c r="V33" s="18">
        <f t="shared" si="23"/>
        <v>0</v>
      </c>
      <c r="W33" s="50">
        <f t="shared" si="23"/>
        <v>0</v>
      </c>
      <c r="X33">
        <f t="shared" si="9"/>
        <v>0</v>
      </c>
      <c r="Y33" s="9">
        <f t="shared" si="10"/>
        <v>0</v>
      </c>
    </row>
    <row r="34" spans="1:25" x14ac:dyDescent="0.25">
      <c r="A34" t="str">
        <f>'rockfish release'!A33</f>
        <v>SC</v>
      </c>
      <c r="B34">
        <f>'rockfish release'!B33</f>
        <v>2008</v>
      </c>
      <c r="C34" t="str">
        <f>'rockfish release'!C33</f>
        <v>WKMA</v>
      </c>
      <c r="D34">
        <f>'rockfish release'!D33</f>
        <v>575</v>
      </c>
      <c r="E34">
        <f>'YE release'!E34</f>
        <v>85</v>
      </c>
      <c r="F34" s="13"/>
      <c r="G34" s="13"/>
      <c r="H34" s="18">
        <f t="shared" si="19"/>
        <v>0</v>
      </c>
      <c r="I34" s="8">
        <f t="shared" si="20"/>
        <v>0</v>
      </c>
      <c r="J34">
        <f t="shared" si="5"/>
        <v>0</v>
      </c>
      <c r="K34" s="9">
        <f t="shared" si="6"/>
        <v>0</v>
      </c>
      <c r="M34" s="2">
        <f>'rockfish release'!O33</f>
        <v>216.9073225628174</v>
      </c>
      <c r="N34">
        <f>'rockfish release'!P33</f>
        <v>97112.049587328933</v>
      </c>
      <c r="Q34" s="18">
        <f t="shared" si="21"/>
        <v>0</v>
      </c>
      <c r="R34" s="19">
        <f t="shared" si="22"/>
        <v>0</v>
      </c>
      <c r="S34">
        <f t="shared" si="7"/>
        <v>0</v>
      </c>
      <c r="T34" s="9">
        <f t="shared" si="8"/>
        <v>0</v>
      </c>
      <c r="V34" s="18">
        <f t="shared" si="23"/>
        <v>0</v>
      </c>
      <c r="W34" s="50">
        <f t="shared" si="23"/>
        <v>0</v>
      </c>
      <c r="X34">
        <f t="shared" si="9"/>
        <v>0</v>
      </c>
      <c r="Y34" s="9">
        <f t="shared" si="10"/>
        <v>0</v>
      </c>
    </row>
    <row r="35" spans="1:25" x14ac:dyDescent="0.25">
      <c r="A35" t="str">
        <f>'rockfish release'!A34</f>
        <v>SC</v>
      </c>
      <c r="B35">
        <f>'rockfish release'!B34</f>
        <v>2009</v>
      </c>
      <c r="C35" t="str">
        <f>'rockfish release'!C34</f>
        <v>WKMA</v>
      </c>
      <c r="D35">
        <f>'rockfish release'!D34</f>
        <v>695</v>
      </c>
      <c r="E35">
        <f>'YE release'!E35</f>
        <v>67</v>
      </c>
      <c r="F35" s="13"/>
      <c r="G35" s="13"/>
      <c r="H35" s="18">
        <f t="shared" si="19"/>
        <v>0</v>
      </c>
      <c r="I35" s="8">
        <f t="shared" si="20"/>
        <v>0</v>
      </c>
      <c r="J35">
        <f t="shared" si="5"/>
        <v>0</v>
      </c>
      <c r="K35" s="9">
        <f t="shared" si="6"/>
        <v>0</v>
      </c>
      <c r="M35" s="2">
        <f>'rockfish release'!O34</f>
        <v>262.1749377063619</v>
      </c>
      <c r="N35">
        <f>'rockfish release'!P34</f>
        <v>141875.38072414233</v>
      </c>
      <c r="Q35" s="18">
        <f t="shared" si="21"/>
        <v>0</v>
      </c>
      <c r="R35" s="19">
        <f t="shared" si="22"/>
        <v>0</v>
      </c>
      <c r="S35">
        <f t="shared" si="7"/>
        <v>0</v>
      </c>
      <c r="T35" s="9">
        <f t="shared" si="8"/>
        <v>0</v>
      </c>
      <c r="V35" s="18">
        <f t="shared" si="23"/>
        <v>0</v>
      </c>
      <c r="W35" s="50">
        <f t="shared" si="23"/>
        <v>0</v>
      </c>
      <c r="X35">
        <f t="shared" si="9"/>
        <v>0</v>
      </c>
      <c r="Y35" s="9">
        <f t="shared" si="10"/>
        <v>0</v>
      </c>
    </row>
    <row r="36" spans="1:25" x14ac:dyDescent="0.25">
      <c r="A36" t="str">
        <f>'rockfish release'!A35</f>
        <v>SC</v>
      </c>
      <c r="B36">
        <f>'rockfish release'!B35</f>
        <v>2010</v>
      </c>
      <c r="C36" t="str">
        <f>'rockfish release'!C35</f>
        <v>WKMA</v>
      </c>
      <c r="D36">
        <f>'rockfish release'!D35</f>
        <v>527</v>
      </c>
      <c r="E36">
        <f>'YE release'!E36</f>
        <v>80</v>
      </c>
      <c r="F36" s="13"/>
      <c r="G36" s="13"/>
      <c r="H36" s="18">
        <f t="shared" si="19"/>
        <v>0</v>
      </c>
      <c r="I36" s="8">
        <f t="shared" si="20"/>
        <v>0</v>
      </c>
      <c r="J36">
        <f t="shared" si="5"/>
        <v>0</v>
      </c>
      <c r="K36" s="9">
        <f t="shared" si="6"/>
        <v>0</v>
      </c>
      <c r="M36" s="2">
        <f>'rockfish release'!O35</f>
        <v>198.80027650539967</v>
      </c>
      <c r="N36">
        <f>'rockfish release'!P35</f>
        <v>81575.296543937322</v>
      </c>
      <c r="Q36" s="18">
        <f t="shared" si="21"/>
        <v>0</v>
      </c>
      <c r="R36" s="19">
        <f t="shared" si="22"/>
        <v>0</v>
      </c>
      <c r="S36">
        <f t="shared" si="7"/>
        <v>0</v>
      </c>
      <c r="T36" s="9">
        <f t="shared" si="8"/>
        <v>0</v>
      </c>
      <c r="V36" s="18">
        <f t="shared" si="23"/>
        <v>0</v>
      </c>
      <c r="W36" s="50">
        <f t="shared" si="23"/>
        <v>0</v>
      </c>
      <c r="X36">
        <f t="shared" si="9"/>
        <v>0</v>
      </c>
      <c r="Y36" s="9">
        <f t="shared" si="10"/>
        <v>0</v>
      </c>
    </row>
    <row r="37" spans="1:25" x14ac:dyDescent="0.25">
      <c r="A37" t="str">
        <f>'rockfish release'!A36</f>
        <v>SC</v>
      </c>
      <c r="B37">
        <f>'rockfish release'!B36</f>
        <v>2011</v>
      </c>
      <c r="C37" t="str">
        <f>'rockfish release'!C36</f>
        <v>WKMA</v>
      </c>
      <c r="D37">
        <f>'rockfish release'!D36</f>
        <v>399</v>
      </c>
      <c r="E37">
        <f>'YE release'!E37</f>
        <v>78</v>
      </c>
      <c r="F37" s="13"/>
      <c r="G37" s="13"/>
      <c r="H37" s="18">
        <f t="shared" si="19"/>
        <v>0</v>
      </c>
      <c r="I37" s="8">
        <f t="shared" si="20"/>
        <v>0</v>
      </c>
      <c r="J37">
        <f t="shared" si="5"/>
        <v>0</v>
      </c>
      <c r="K37" s="9">
        <f t="shared" si="6"/>
        <v>0</v>
      </c>
      <c r="M37" s="2">
        <f>'rockfish release'!O36</f>
        <v>0</v>
      </c>
      <c r="N37">
        <f>'rockfish release'!P36</f>
        <v>11830.04579254597</v>
      </c>
      <c r="Q37" s="18">
        <f t="shared" si="21"/>
        <v>0</v>
      </c>
      <c r="R37" s="19">
        <f t="shared" si="22"/>
        <v>0</v>
      </c>
      <c r="S37">
        <f t="shared" si="7"/>
        <v>0</v>
      </c>
      <c r="T37" s="9">
        <f t="shared" si="8"/>
        <v>0</v>
      </c>
      <c r="V37" s="18">
        <f t="shared" si="23"/>
        <v>0</v>
      </c>
      <c r="W37" s="50">
        <f t="shared" si="23"/>
        <v>0</v>
      </c>
      <c r="X37">
        <f t="shared" si="9"/>
        <v>0</v>
      </c>
      <c r="Y37" s="9">
        <f t="shared" si="10"/>
        <v>0</v>
      </c>
    </row>
    <row r="38" spans="1:25" x14ac:dyDescent="0.25">
      <c r="A38" t="str">
        <f>'rockfish release'!A37</f>
        <v>SC</v>
      </c>
      <c r="B38">
        <f>'rockfish release'!B37</f>
        <v>2012</v>
      </c>
      <c r="C38" t="str">
        <f>'rockfish release'!C37</f>
        <v>WKMA</v>
      </c>
      <c r="D38">
        <f>'rockfish release'!D37</f>
        <v>630</v>
      </c>
      <c r="E38">
        <f>'YE release'!E38</f>
        <v>109</v>
      </c>
      <c r="F38" s="13"/>
      <c r="G38" s="13"/>
      <c r="H38" s="18">
        <f t="shared" si="19"/>
        <v>0</v>
      </c>
      <c r="I38" s="8">
        <f t="shared" si="20"/>
        <v>0</v>
      </c>
      <c r="J38">
        <f t="shared" si="5"/>
        <v>0</v>
      </c>
      <c r="K38" s="9">
        <f t="shared" si="6"/>
        <v>0</v>
      </c>
      <c r="M38" s="2">
        <f>'rockfish release'!O37</f>
        <v>439.17471466198435</v>
      </c>
      <c r="N38">
        <f>'rockfish release'!P37</f>
        <v>167549.06067360454</v>
      </c>
      <c r="Q38" s="18">
        <f t="shared" si="21"/>
        <v>0</v>
      </c>
      <c r="R38" s="19">
        <f t="shared" si="22"/>
        <v>0</v>
      </c>
      <c r="S38">
        <f t="shared" si="7"/>
        <v>0</v>
      </c>
      <c r="T38" s="9">
        <f t="shared" si="8"/>
        <v>0</v>
      </c>
      <c r="V38" s="18">
        <f t="shared" si="23"/>
        <v>0</v>
      </c>
      <c r="W38" s="50">
        <f t="shared" si="23"/>
        <v>0</v>
      </c>
      <c r="X38">
        <f t="shared" si="9"/>
        <v>0</v>
      </c>
      <c r="Y38" s="9">
        <f t="shared" si="10"/>
        <v>0</v>
      </c>
    </row>
    <row r="39" spans="1:25" x14ac:dyDescent="0.25">
      <c r="A39" t="str">
        <f>'rockfish release'!A38</f>
        <v>SC</v>
      </c>
      <c r="B39">
        <f>'rockfish release'!B38</f>
        <v>2013</v>
      </c>
      <c r="C39" t="str">
        <f>'rockfish release'!C38</f>
        <v>WKMA</v>
      </c>
      <c r="D39">
        <f>'rockfish release'!D38</f>
        <v>951</v>
      </c>
      <c r="E39">
        <f>'YE release'!E39</f>
        <v>81</v>
      </c>
      <c r="F39" s="13"/>
      <c r="G39" s="13"/>
      <c r="H39" s="18">
        <f t="shared" si="19"/>
        <v>0</v>
      </c>
      <c r="I39" s="8">
        <f t="shared" si="20"/>
        <v>0</v>
      </c>
      <c r="J39">
        <f t="shared" si="5"/>
        <v>0</v>
      </c>
      <c r="K39" s="9">
        <f t="shared" si="6"/>
        <v>0</v>
      </c>
      <c r="M39" s="2">
        <f>'rockfish release'!O38</f>
        <v>183.25839416058398</v>
      </c>
      <c r="N39">
        <f>'rockfish release'!P38</f>
        <v>131577.82735309211</v>
      </c>
      <c r="Q39" s="18">
        <f t="shared" si="21"/>
        <v>0</v>
      </c>
      <c r="R39" s="19">
        <f t="shared" si="22"/>
        <v>0</v>
      </c>
      <c r="S39">
        <f t="shared" si="7"/>
        <v>0</v>
      </c>
      <c r="T39" s="9">
        <f t="shared" si="8"/>
        <v>0</v>
      </c>
      <c r="V39" s="18">
        <f t="shared" si="23"/>
        <v>0</v>
      </c>
      <c r="W39" s="50">
        <f t="shared" si="23"/>
        <v>0</v>
      </c>
      <c r="X39">
        <f t="shared" si="9"/>
        <v>0</v>
      </c>
      <c r="Y39" s="9">
        <f t="shared" si="10"/>
        <v>0</v>
      </c>
    </row>
    <row r="40" spans="1:25" x14ac:dyDescent="0.25">
      <c r="A40" t="str">
        <f>'rockfish release'!A39</f>
        <v>SC</v>
      </c>
      <c r="B40">
        <f>'rockfish release'!B39</f>
        <v>2014</v>
      </c>
      <c r="C40" t="str">
        <f>'rockfish release'!C39</f>
        <v>WKMA</v>
      </c>
      <c r="D40">
        <f>'rockfish release'!D39</f>
        <v>1124</v>
      </c>
      <c r="E40">
        <f>'YE release'!E40</f>
        <v>227</v>
      </c>
      <c r="F40" s="13"/>
      <c r="G40" s="13"/>
      <c r="H40" s="18">
        <f t="shared" si="19"/>
        <v>0</v>
      </c>
      <c r="I40" s="8">
        <f t="shared" si="20"/>
        <v>0</v>
      </c>
      <c r="J40">
        <f t="shared" si="5"/>
        <v>0</v>
      </c>
      <c r="K40" s="9">
        <f t="shared" si="6"/>
        <v>0</v>
      </c>
      <c r="M40" s="2">
        <f>'rockfish release'!O39</f>
        <v>2104.6711409395971</v>
      </c>
      <c r="N40">
        <f>'rockfish release'!P39</f>
        <v>8654136.7927434687</v>
      </c>
      <c r="Q40" s="18">
        <f t="shared" si="21"/>
        <v>0</v>
      </c>
      <c r="R40" s="19">
        <f t="shared" si="22"/>
        <v>0</v>
      </c>
      <c r="S40">
        <f t="shared" si="7"/>
        <v>0</v>
      </c>
      <c r="T40" s="9">
        <f t="shared" si="8"/>
        <v>0</v>
      </c>
      <c r="V40" s="18">
        <f t="shared" si="23"/>
        <v>0</v>
      </c>
      <c r="W40" s="50">
        <f t="shared" si="23"/>
        <v>0</v>
      </c>
      <c r="X40">
        <f t="shared" si="9"/>
        <v>0</v>
      </c>
      <c r="Y40" s="9">
        <f t="shared" si="10"/>
        <v>0</v>
      </c>
    </row>
    <row r="41" spans="1:25" x14ac:dyDescent="0.25">
      <c r="A41" t="str">
        <f>'rockfish release'!A40</f>
        <v>SC</v>
      </c>
      <c r="B41">
        <f>'rockfish release'!B40</f>
        <v>2015</v>
      </c>
      <c r="C41" t="str">
        <f>'rockfish release'!C40</f>
        <v>WKMA</v>
      </c>
      <c r="D41">
        <f>'rockfish release'!D40</f>
        <v>969</v>
      </c>
      <c r="E41">
        <f>'YE release'!E41</f>
        <v>119</v>
      </c>
      <c r="F41" s="13"/>
      <c r="G41" s="13"/>
      <c r="H41" s="18">
        <f t="shared" si="19"/>
        <v>0</v>
      </c>
      <c r="I41" s="8">
        <f t="shared" si="20"/>
        <v>0</v>
      </c>
      <c r="J41">
        <f t="shared" si="5"/>
        <v>0</v>
      </c>
      <c r="K41" s="9">
        <f t="shared" si="6"/>
        <v>0</v>
      </c>
      <c r="M41" s="2">
        <f>'rockfish release'!O40</f>
        <v>153.04047619047628</v>
      </c>
      <c r="N41">
        <f>'rockfish release'!P40</f>
        <v>595552.41854615149</v>
      </c>
      <c r="Q41" s="18">
        <f t="shared" si="21"/>
        <v>0</v>
      </c>
      <c r="R41" s="19">
        <f t="shared" si="22"/>
        <v>0</v>
      </c>
      <c r="S41">
        <f t="shared" si="7"/>
        <v>0</v>
      </c>
      <c r="T41" s="9">
        <f t="shared" si="8"/>
        <v>0</v>
      </c>
      <c r="V41" s="18">
        <f t="shared" si="23"/>
        <v>0</v>
      </c>
      <c r="W41" s="50">
        <f t="shared" si="23"/>
        <v>0</v>
      </c>
      <c r="X41">
        <f t="shared" si="9"/>
        <v>0</v>
      </c>
      <c r="Y41" s="9">
        <f t="shared" si="10"/>
        <v>0</v>
      </c>
    </row>
    <row r="42" spans="1:25" x14ac:dyDescent="0.25">
      <c r="A42" t="str">
        <f>'rockfish release'!A41</f>
        <v>SC</v>
      </c>
      <c r="B42">
        <f>'rockfish release'!B41</f>
        <v>2016</v>
      </c>
      <c r="C42" t="str">
        <f>'rockfish release'!C41</f>
        <v>WKMA</v>
      </c>
      <c r="D42">
        <f>'rockfish release'!D41</f>
        <v>1927</v>
      </c>
      <c r="E42">
        <f>'YE release'!E42</f>
        <v>230</v>
      </c>
      <c r="F42" s="13"/>
      <c r="G42" s="13"/>
      <c r="H42" s="18">
        <f t="shared" si="19"/>
        <v>0</v>
      </c>
      <c r="I42" s="8">
        <f t="shared" si="20"/>
        <v>0</v>
      </c>
      <c r="J42">
        <f t="shared" si="5"/>
        <v>0</v>
      </c>
      <c r="K42" s="9">
        <f t="shared" si="6"/>
        <v>0</v>
      </c>
      <c r="M42" s="2">
        <f>'rockfish release'!O41</f>
        <v>251.26808375634528</v>
      </c>
      <c r="N42">
        <f>'rockfish release'!P41</f>
        <v>312998.92614263535</v>
      </c>
      <c r="Q42" s="18">
        <f t="shared" si="21"/>
        <v>0</v>
      </c>
      <c r="R42" s="19">
        <f t="shared" si="22"/>
        <v>0</v>
      </c>
      <c r="S42">
        <f t="shared" si="7"/>
        <v>0</v>
      </c>
      <c r="T42" s="9">
        <f t="shared" si="8"/>
        <v>0</v>
      </c>
      <c r="V42" s="18">
        <f t="shared" si="23"/>
        <v>0</v>
      </c>
      <c r="W42" s="50">
        <f t="shared" si="23"/>
        <v>0</v>
      </c>
      <c r="X42">
        <f t="shared" si="9"/>
        <v>0</v>
      </c>
      <c r="Y42" s="9">
        <f t="shared" si="10"/>
        <v>0</v>
      </c>
    </row>
    <row r="43" spans="1:25" x14ac:dyDescent="0.25">
      <c r="A43" t="str">
        <f>'rockfish release'!A42</f>
        <v>SC</v>
      </c>
      <c r="B43">
        <f>'rockfish release'!B42</f>
        <v>2017</v>
      </c>
      <c r="C43" t="str">
        <f>'rockfish release'!C42</f>
        <v>WKMA</v>
      </c>
      <c r="D43">
        <f>'rockfish release'!D42</f>
        <v>1190</v>
      </c>
      <c r="E43">
        <f>'YE release'!E43</f>
        <v>94</v>
      </c>
      <c r="F43" s="13"/>
      <c r="G43" s="13"/>
      <c r="H43" s="18">
        <f t="shared" si="19"/>
        <v>0</v>
      </c>
      <c r="I43" s="8">
        <f t="shared" si="20"/>
        <v>0</v>
      </c>
      <c r="J43">
        <f t="shared" si="5"/>
        <v>0</v>
      </c>
      <c r="K43" s="9">
        <f t="shared" si="6"/>
        <v>0</v>
      </c>
      <c r="M43" s="2">
        <f>'rockfish release'!O42</f>
        <v>1291.6699029126212</v>
      </c>
      <c r="N43">
        <f>'rockfish release'!P42</f>
        <v>8189968.7775796074</v>
      </c>
      <c r="Q43" s="18">
        <f t="shared" si="21"/>
        <v>0</v>
      </c>
      <c r="R43" s="19">
        <f t="shared" si="22"/>
        <v>0</v>
      </c>
      <c r="S43">
        <f t="shared" si="7"/>
        <v>0</v>
      </c>
      <c r="T43" s="9">
        <f t="shared" si="8"/>
        <v>0</v>
      </c>
      <c r="V43" s="18">
        <f t="shared" si="23"/>
        <v>0</v>
      </c>
      <c r="W43" s="50">
        <f t="shared" si="23"/>
        <v>0</v>
      </c>
      <c r="X43">
        <f t="shared" si="9"/>
        <v>0</v>
      </c>
      <c r="Y43" s="9">
        <f t="shared" si="10"/>
        <v>0</v>
      </c>
    </row>
    <row r="44" spans="1:25" x14ac:dyDescent="0.25">
      <c r="A44" t="str">
        <f>'rockfish release'!A43</f>
        <v>SC</v>
      </c>
      <c r="B44">
        <f>'rockfish release'!B43</f>
        <v>2018</v>
      </c>
      <c r="C44" t="str">
        <f>'rockfish release'!C43</f>
        <v>WKMA</v>
      </c>
      <c r="D44">
        <f>'rockfish release'!D43</f>
        <v>1996</v>
      </c>
      <c r="E44">
        <f>'YE release'!E44</f>
        <v>154</v>
      </c>
      <c r="F44" s="13"/>
      <c r="G44" s="13"/>
      <c r="H44" s="18">
        <f t="shared" si="19"/>
        <v>0</v>
      </c>
      <c r="I44" s="8">
        <f t="shared" si="20"/>
        <v>0</v>
      </c>
      <c r="J44">
        <f t="shared" si="5"/>
        <v>0</v>
      </c>
      <c r="K44" s="9">
        <f t="shared" si="6"/>
        <v>0</v>
      </c>
      <c r="M44" s="2">
        <f>'rockfish release'!O43</f>
        <v>482.92396907216471</v>
      </c>
      <c r="N44">
        <f>'rockfish release'!P43</f>
        <v>445031.13440802618</v>
      </c>
      <c r="Q44" s="18">
        <f t="shared" si="21"/>
        <v>0</v>
      </c>
      <c r="R44" s="19">
        <f t="shared" si="22"/>
        <v>0</v>
      </c>
      <c r="S44">
        <f t="shared" si="7"/>
        <v>0</v>
      </c>
      <c r="T44" s="9">
        <f t="shared" si="8"/>
        <v>0</v>
      </c>
      <c r="V44" s="18">
        <f t="shared" si="23"/>
        <v>0</v>
      </c>
      <c r="W44" s="50">
        <f t="shared" si="23"/>
        <v>0</v>
      </c>
      <c r="X44">
        <f t="shared" si="9"/>
        <v>0</v>
      </c>
      <c r="Y44" s="9">
        <f t="shared" si="10"/>
        <v>0</v>
      </c>
    </row>
    <row r="45" spans="1:25" x14ac:dyDescent="0.25">
      <c r="A45" t="str">
        <f>'rockfish release'!A44</f>
        <v>SC</v>
      </c>
      <c r="B45">
        <f>'rockfish release'!B44</f>
        <v>2019</v>
      </c>
      <c r="C45" t="str">
        <f>'rockfish release'!C44</f>
        <v>WKMA</v>
      </c>
      <c r="D45">
        <f>'rockfish release'!D44</f>
        <v>1190</v>
      </c>
      <c r="E45">
        <f>'YE release'!E45</f>
        <v>94</v>
      </c>
      <c r="F45" s="13"/>
      <c r="G45" s="13"/>
      <c r="H45" s="18">
        <f t="shared" ref="H45" si="24">E45*F45</f>
        <v>0</v>
      </c>
      <c r="I45" s="8">
        <f t="shared" ref="I45" si="25">(E45^2)*G45</f>
        <v>0</v>
      </c>
      <c r="K45" s="9"/>
      <c r="M45" s="2">
        <f>'rockfish release'!O44</f>
        <v>504.82989690721661</v>
      </c>
      <c r="N45">
        <f>'rockfish release'!P44</f>
        <v>481987.72924352629</v>
      </c>
      <c r="Q45" s="18">
        <f t="shared" ref="Q45" si="26">M45*O45</f>
        <v>0</v>
      </c>
      <c r="R45" s="19">
        <f t="shared" ref="R45" si="27">(M45^2)*P45+(O45^2)*N45-(P45*N45)</f>
        <v>0</v>
      </c>
      <c r="S45">
        <f t="shared" ref="S45" si="28">SQRT(R45)</f>
        <v>0</v>
      </c>
      <c r="T45" s="9">
        <f t="shared" ref="T45" si="29">(1.96*S45)</f>
        <v>0</v>
      </c>
      <c r="V45" s="18">
        <f t="shared" ref="V45" si="30">Q45+H45</f>
        <v>0</v>
      </c>
      <c r="W45" s="50">
        <f t="shared" ref="W45" si="31">R45+I45</f>
        <v>0</v>
      </c>
      <c r="Y45" s="9"/>
    </row>
    <row r="46" spans="1:25" x14ac:dyDescent="0.25">
      <c r="A46" t="str">
        <f>'rockfish release'!A45</f>
        <v>SC</v>
      </c>
      <c r="B46">
        <f>'rockfish release'!B45</f>
        <v>1999</v>
      </c>
      <c r="C46" t="str">
        <f>'rockfish release'!C45</f>
        <v>SKMA</v>
      </c>
      <c r="D46">
        <f>'rockfish release'!D45</f>
        <v>128</v>
      </c>
      <c r="E46">
        <f>'YE release'!E46</f>
        <v>0</v>
      </c>
      <c r="F46" s="13"/>
      <c r="G46" s="13"/>
      <c r="H46" s="18">
        <f>E46*F46</f>
        <v>0</v>
      </c>
      <c r="I46" s="69">
        <f>(E46^2)*G46</f>
        <v>0</v>
      </c>
      <c r="J46">
        <f t="shared" si="5"/>
        <v>0</v>
      </c>
      <c r="K46" s="9">
        <f t="shared" si="6"/>
        <v>0</v>
      </c>
      <c r="M46" s="2">
        <f>'rockfish release'!O45</f>
        <v>48.285456153114154</v>
      </c>
      <c r="N46">
        <f>'rockfish release'!P45</f>
        <v>4812.3518198526954</v>
      </c>
      <c r="Q46" s="18">
        <f t="shared" ref="Q46:Q65" si="32">M46*O46</f>
        <v>0</v>
      </c>
      <c r="R46" s="19">
        <f t="shared" ref="R46:R65" si="33">(M46^2)*P46+(O46^2)*N46-(P46*N46)</f>
        <v>0</v>
      </c>
      <c r="S46">
        <f t="shared" si="7"/>
        <v>0</v>
      </c>
      <c r="T46" s="9">
        <f t="shared" si="8"/>
        <v>0</v>
      </c>
      <c r="V46" s="18">
        <f t="shared" ref="V46:W65" si="34">Q46+H46</f>
        <v>0</v>
      </c>
      <c r="W46" s="50">
        <f t="shared" si="34"/>
        <v>0</v>
      </c>
      <c r="X46">
        <f t="shared" si="9"/>
        <v>0</v>
      </c>
      <c r="Y46" s="9">
        <f t="shared" si="10"/>
        <v>0</v>
      </c>
    </row>
    <row r="47" spans="1:25" x14ac:dyDescent="0.25">
      <c r="A47" t="str">
        <f>'rockfish release'!A46</f>
        <v>SC</v>
      </c>
      <c r="B47">
        <f>'rockfish release'!B46</f>
        <v>2000</v>
      </c>
      <c r="C47" t="str">
        <f>'rockfish release'!C46</f>
        <v>SKMA</v>
      </c>
      <c r="D47">
        <f>'rockfish release'!D46</f>
        <v>101</v>
      </c>
      <c r="E47">
        <f>'YE release'!E47</f>
        <v>25</v>
      </c>
      <c r="F47" s="40"/>
      <c r="G47" s="40"/>
      <c r="H47" s="18">
        <f>E47*F47</f>
        <v>0</v>
      </c>
      <c r="I47" s="69">
        <f>(E47^2)*G47</f>
        <v>0</v>
      </c>
      <c r="J47">
        <f t="shared" si="5"/>
        <v>0</v>
      </c>
      <c r="K47" s="9">
        <f t="shared" si="6"/>
        <v>0</v>
      </c>
      <c r="M47" s="2">
        <f>'rockfish release'!O46</f>
        <v>38.100242745816644</v>
      </c>
      <c r="N47">
        <f>'rockfish release'!P46</f>
        <v>2996.2647042430017</v>
      </c>
      <c r="Q47" s="18">
        <f t="shared" si="32"/>
        <v>0</v>
      </c>
      <c r="R47" s="19">
        <f t="shared" si="33"/>
        <v>0</v>
      </c>
      <c r="S47">
        <f t="shared" si="7"/>
        <v>0</v>
      </c>
      <c r="T47" s="9">
        <f t="shared" si="8"/>
        <v>0</v>
      </c>
      <c r="V47" s="18">
        <f t="shared" si="34"/>
        <v>0</v>
      </c>
      <c r="W47" s="50">
        <f t="shared" si="34"/>
        <v>0</v>
      </c>
      <c r="X47">
        <f t="shared" si="9"/>
        <v>0</v>
      </c>
      <c r="Y47" s="9">
        <f t="shared" si="10"/>
        <v>0</v>
      </c>
    </row>
    <row r="48" spans="1:25" x14ac:dyDescent="0.25">
      <c r="A48" t="str">
        <f>'rockfish release'!A47</f>
        <v>SC</v>
      </c>
      <c r="B48">
        <f>'rockfish release'!B47</f>
        <v>2001</v>
      </c>
      <c r="C48" t="str">
        <f>'rockfish release'!C47</f>
        <v>SKMA</v>
      </c>
      <c r="D48">
        <f>'rockfish release'!D47</f>
        <v>43</v>
      </c>
      <c r="E48">
        <f>'YE release'!E48</f>
        <v>24</v>
      </c>
      <c r="F48" s="40"/>
      <c r="G48" s="40"/>
      <c r="H48" s="18">
        <f t="shared" ref="H48:H65" si="35">E48*F48</f>
        <v>0</v>
      </c>
      <c r="I48" s="69">
        <f t="shared" ref="I48:I65" si="36">(E48^2)*G48</f>
        <v>0</v>
      </c>
      <c r="J48">
        <f t="shared" si="5"/>
        <v>0</v>
      </c>
      <c r="K48" s="9">
        <f t="shared" si="6"/>
        <v>0</v>
      </c>
      <c r="M48" s="2">
        <f>'rockfish release'!O47</f>
        <v>16.220895426436783</v>
      </c>
      <c r="N48">
        <f>'rockfish release'!P47</f>
        <v>543.09317107590527</v>
      </c>
      <c r="Q48" s="18">
        <f t="shared" si="32"/>
        <v>0</v>
      </c>
      <c r="R48" s="19">
        <f t="shared" si="33"/>
        <v>0</v>
      </c>
      <c r="S48">
        <f t="shared" si="7"/>
        <v>0</v>
      </c>
      <c r="T48" s="9">
        <f t="shared" si="8"/>
        <v>0</v>
      </c>
      <c r="V48" s="18">
        <f t="shared" si="34"/>
        <v>0</v>
      </c>
      <c r="W48" s="50">
        <f t="shared" si="34"/>
        <v>0</v>
      </c>
      <c r="X48">
        <f t="shared" si="9"/>
        <v>0</v>
      </c>
      <c r="Y48" s="9">
        <f t="shared" si="10"/>
        <v>0</v>
      </c>
    </row>
    <row r="49" spans="1:25" x14ac:dyDescent="0.25">
      <c r="A49" t="str">
        <f>'rockfish release'!A48</f>
        <v>SC</v>
      </c>
      <c r="B49">
        <f>'rockfish release'!B48</f>
        <v>2002</v>
      </c>
      <c r="C49" t="str">
        <f>'rockfish release'!C48</f>
        <v>SKMA</v>
      </c>
      <c r="D49">
        <f>'rockfish release'!D48</f>
        <v>62</v>
      </c>
      <c r="E49">
        <f>'YE release'!E49</f>
        <v>0</v>
      </c>
      <c r="F49" s="39"/>
      <c r="G49" s="40"/>
      <c r="H49" s="18">
        <f t="shared" si="35"/>
        <v>0</v>
      </c>
      <c r="I49" s="69">
        <f t="shared" si="36"/>
        <v>0</v>
      </c>
      <c r="J49">
        <f t="shared" si="5"/>
        <v>0</v>
      </c>
      <c r="K49" s="9">
        <f t="shared" si="6"/>
        <v>0</v>
      </c>
      <c r="M49" s="2">
        <f>'rockfish release'!O48</f>
        <v>23.388267824164657</v>
      </c>
      <c r="N49">
        <f>'rockfish release'!P48</f>
        <v>1129.069848358994</v>
      </c>
      <c r="Q49" s="18">
        <f t="shared" si="32"/>
        <v>0</v>
      </c>
      <c r="R49" s="19">
        <f t="shared" si="33"/>
        <v>0</v>
      </c>
      <c r="S49">
        <f t="shared" si="7"/>
        <v>0</v>
      </c>
      <c r="T49" s="9">
        <f t="shared" si="8"/>
        <v>0</v>
      </c>
      <c r="V49" s="18">
        <f t="shared" si="34"/>
        <v>0</v>
      </c>
      <c r="W49" s="50">
        <f t="shared" si="34"/>
        <v>0</v>
      </c>
      <c r="X49">
        <f t="shared" si="9"/>
        <v>0</v>
      </c>
      <c r="Y49" s="9">
        <f t="shared" si="10"/>
        <v>0</v>
      </c>
    </row>
    <row r="50" spans="1:25" x14ac:dyDescent="0.25">
      <c r="A50" t="str">
        <f>'rockfish release'!A49</f>
        <v>SC</v>
      </c>
      <c r="B50">
        <f>'rockfish release'!B49</f>
        <v>2003</v>
      </c>
      <c r="C50" t="str">
        <f>'rockfish release'!C49</f>
        <v>SKMA</v>
      </c>
      <c r="D50">
        <f>'rockfish release'!D49</f>
        <v>137</v>
      </c>
      <c r="E50">
        <f>'YE release'!E50</f>
        <v>0</v>
      </c>
      <c r="F50" s="39"/>
      <c r="G50" s="40"/>
      <c r="H50" s="18">
        <f t="shared" si="35"/>
        <v>0</v>
      </c>
      <c r="I50" s="69">
        <f t="shared" si="36"/>
        <v>0</v>
      </c>
      <c r="J50">
        <f t="shared" si="5"/>
        <v>0</v>
      </c>
      <c r="K50" s="9">
        <f t="shared" si="6"/>
        <v>0</v>
      </c>
      <c r="M50" s="2">
        <f>'rockfish release'!O49</f>
        <v>51.680527288879972</v>
      </c>
      <c r="N50">
        <f>'rockfish release'!P49</f>
        <v>5512.8803287851088</v>
      </c>
      <c r="Q50" s="18">
        <f t="shared" si="32"/>
        <v>0</v>
      </c>
      <c r="R50" s="19">
        <f t="shared" si="33"/>
        <v>0</v>
      </c>
      <c r="S50">
        <f t="shared" si="7"/>
        <v>0</v>
      </c>
      <c r="T50" s="9">
        <f t="shared" si="8"/>
        <v>0</v>
      </c>
      <c r="V50" s="18">
        <f t="shared" si="34"/>
        <v>0</v>
      </c>
      <c r="W50" s="50">
        <f t="shared" si="34"/>
        <v>0</v>
      </c>
      <c r="X50">
        <f t="shared" si="9"/>
        <v>0</v>
      </c>
      <c r="Y50" s="9">
        <f t="shared" si="10"/>
        <v>0</v>
      </c>
    </row>
    <row r="51" spans="1:25" x14ac:dyDescent="0.25">
      <c r="A51" t="str">
        <f>'rockfish release'!A50</f>
        <v>SC</v>
      </c>
      <c r="B51">
        <f>'rockfish release'!B50</f>
        <v>2004</v>
      </c>
      <c r="C51" t="str">
        <f>'rockfish release'!C50</f>
        <v>SKMA</v>
      </c>
      <c r="D51">
        <f>'rockfish release'!D50</f>
        <v>26</v>
      </c>
      <c r="E51">
        <f>'YE release'!E51</f>
        <v>1</v>
      </c>
      <c r="F51" s="40"/>
      <c r="G51" s="40"/>
      <c r="H51" s="18">
        <f t="shared" si="35"/>
        <v>0</v>
      </c>
      <c r="I51" s="69">
        <f t="shared" si="36"/>
        <v>0</v>
      </c>
      <c r="J51">
        <f t="shared" si="5"/>
        <v>0</v>
      </c>
      <c r="K51" s="9">
        <f t="shared" si="6"/>
        <v>0</v>
      </c>
      <c r="M51" s="2">
        <f>'rockfish release'!O50</f>
        <v>9.8079832811013077</v>
      </c>
      <c r="N51">
        <f>'rockfish release'!P50</f>
        <v>198.55650819216442</v>
      </c>
      <c r="Q51" s="18">
        <f t="shared" si="32"/>
        <v>0</v>
      </c>
      <c r="R51" s="19">
        <f t="shared" si="33"/>
        <v>0</v>
      </c>
      <c r="S51">
        <f t="shared" si="7"/>
        <v>0</v>
      </c>
      <c r="T51" s="9">
        <f t="shared" si="8"/>
        <v>0</v>
      </c>
      <c r="V51" s="18">
        <f t="shared" si="34"/>
        <v>0</v>
      </c>
      <c r="W51" s="50">
        <f t="shared" si="34"/>
        <v>0</v>
      </c>
      <c r="X51">
        <f t="shared" si="9"/>
        <v>0</v>
      </c>
      <c r="Y51" s="9">
        <f t="shared" si="10"/>
        <v>0</v>
      </c>
    </row>
    <row r="52" spans="1:25" x14ac:dyDescent="0.25">
      <c r="A52" t="str">
        <f>'rockfish release'!A51</f>
        <v>SC</v>
      </c>
      <c r="B52">
        <f>'rockfish release'!B51</f>
        <v>2005</v>
      </c>
      <c r="C52" t="str">
        <f>'rockfish release'!C51</f>
        <v>SKMA</v>
      </c>
      <c r="D52">
        <f>'rockfish release'!D51</f>
        <v>112</v>
      </c>
      <c r="E52">
        <f>'YE release'!E52</f>
        <v>4</v>
      </c>
      <c r="F52" s="40"/>
      <c r="G52" s="40"/>
      <c r="H52" s="18">
        <f t="shared" si="35"/>
        <v>0</v>
      </c>
      <c r="I52" s="69">
        <f t="shared" si="36"/>
        <v>0</v>
      </c>
      <c r="J52">
        <f t="shared" si="5"/>
        <v>0</v>
      </c>
      <c r="K52" s="9">
        <f t="shared" si="6"/>
        <v>0</v>
      </c>
      <c r="M52" s="2">
        <f>'rockfish release'!O51</f>
        <v>42.249774133974881</v>
      </c>
      <c r="N52">
        <f>'rockfish release'!P51</f>
        <v>3684.45686207472</v>
      </c>
      <c r="Q52" s="18">
        <f t="shared" si="32"/>
        <v>0</v>
      </c>
      <c r="R52" s="19">
        <f t="shared" si="33"/>
        <v>0</v>
      </c>
      <c r="S52">
        <f t="shared" si="7"/>
        <v>0</v>
      </c>
      <c r="T52" s="9">
        <f t="shared" si="8"/>
        <v>0</v>
      </c>
      <c r="V52" s="18">
        <f t="shared" si="34"/>
        <v>0</v>
      </c>
      <c r="W52" s="50">
        <f t="shared" si="34"/>
        <v>0</v>
      </c>
      <c r="X52">
        <f t="shared" si="9"/>
        <v>0</v>
      </c>
      <c r="Y52" s="9">
        <f t="shared" si="10"/>
        <v>0</v>
      </c>
    </row>
    <row r="53" spans="1:25" x14ac:dyDescent="0.25">
      <c r="A53" t="str">
        <f>'rockfish release'!A52</f>
        <v>SC</v>
      </c>
      <c r="B53">
        <f>'rockfish release'!B52</f>
        <v>2006</v>
      </c>
      <c r="C53" t="str">
        <f>'rockfish release'!C52</f>
        <v>SKMA</v>
      </c>
      <c r="D53">
        <f>'rockfish release'!D52</f>
        <v>80</v>
      </c>
      <c r="E53">
        <f>'YE release'!E53</f>
        <v>3</v>
      </c>
      <c r="F53" s="39"/>
      <c r="G53" s="40"/>
      <c r="H53" s="18">
        <f t="shared" si="35"/>
        <v>0</v>
      </c>
      <c r="I53" s="69">
        <f t="shared" si="36"/>
        <v>0</v>
      </c>
      <c r="J53">
        <f t="shared" si="5"/>
        <v>0</v>
      </c>
      <c r="K53" s="9">
        <f t="shared" si="6"/>
        <v>0</v>
      </c>
      <c r="M53" s="2">
        <f>'rockfish release'!O52</f>
        <v>30.178410095696336</v>
      </c>
      <c r="N53">
        <f>'rockfish release'!P52</f>
        <v>1879.8249296299591</v>
      </c>
      <c r="Q53" s="18">
        <f t="shared" si="32"/>
        <v>0</v>
      </c>
      <c r="R53" s="19">
        <f t="shared" si="33"/>
        <v>0</v>
      </c>
      <c r="S53">
        <f t="shared" si="7"/>
        <v>0</v>
      </c>
      <c r="T53" s="9">
        <f t="shared" si="8"/>
        <v>0</v>
      </c>
      <c r="V53" s="18">
        <f t="shared" si="34"/>
        <v>0</v>
      </c>
      <c r="W53" s="50">
        <f t="shared" si="34"/>
        <v>0</v>
      </c>
      <c r="X53">
        <f t="shared" si="9"/>
        <v>0</v>
      </c>
      <c r="Y53" s="9">
        <f t="shared" si="10"/>
        <v>0</v>
      </c>
    </row>
    <row r="54" spans="1:25" x14ac:dyDescent="0.25">
      <c r="A54" t="str">
        <f>'rockfish release'!A53</f>
        <v>SC</v>
      </c>
      <c r="B54">
        <f>'rockfish release'!B53</f>
        <v>2007</v>
      </c>
      <c r="C54" t="str">
        <f>'rockfish release'!C53</f>
        <v>SKMA</v>
      </c>
      <c r="D54">
        <f>'rockfish release'!D53</f>
        <v>474</v>
      </c>
      <c r="E54">
        <f>'YE release'!E54</f>
        <v>19</v>
      </c>
      <c r="F54" s="39"/>
      <c r="G54" s="40"/>
      <c r="H54" s="18">
        <f t="shared" si="35"/>
        <v>0</v>
      </c>
      <c r="I54" s="69">
        <f t="shared" si="36"/>
        <v>0</v>
      </c>
      <c r="J54">
        <f t="shared" si="5"/>
        <v>0</v>
      </c>
      <c r="K54" s="9">
        <f t="shared" si="6"/>
        <v>0</v>
      </c>
      <c r="M54" s="2">
        <f>'rockfish release'!O53</f>
        <v>178.80707981700084</v>
      </c>
      <c r="N54">
        <f>'rockfish release'!P53</f>
        <v>65992.429045240729</v>
      </c>
      <c r="Q54" s="18">
        <f t="shared" si="32"/>
        <v>0</v>
      </c>
      <c r="R54" s="19">
        <f t="shared" si="33"/>
        <v>0</v>
      </c>
      <c r="S54">
        <f t="shared" si="7"/>
        <v>0</v>
      </c>
      <c r="T54" s="9">
        <f t="shared" si="8"/>
        <v>0</v>
      </c>
      <c r="V54" s="18">
        <f t="shared" si="34"/>
        <v>0</v>
      </c>
      <c r="W54" s="50">
        <f t="shared" si="34"/>
        <v>0</v>
      </c>
      <c r="X54">
        <f t="shared" si="9"/>
        <v>0</v>
      </c>
      <c r="Y54" s="9">
        <f t="shared" si="10"/>
        <v>0</v>
      </c>
    </row>
    <row r="55" spans="1:25" x14ac:dyDescent="0.25">
      <c r="A55" t="str">
        <f>'rockfish release'!A54</f>
        <v>SC</v>
      </c>
      <c r="B55">
        <f>'rockfish release'!B54</f>
        <v>2008</v>
      </c>
      <c r="C55" t="str">
        <f>'rockfish release'!C54</f>
        <v>SKMA</v>
      </c>
      <c r="D55">
        <f>'rockfish release'!D54</f>
        <v>822</v>
      </c>
      <c r="E55">
        <f>'YE release'!E55</f>
        <v>17</v>
      </c>
      <c r="F55" s="39"/>
      <c r="G55" s="40"/>
      <c r="H55" s="18">
        <f t="shared" si="35"/>
        <v>0</v>
      </c>
      <c r="I55" s="69">
        <f t="shared" si="36"/>
        <v>0</v>
      </c>
      <c r="J55">
        <f t="shared" si="5"/>
        <v>0</v>
      </c>
      <c r="K55" s="9">
        <f t="shared" si="6"/>
        <v>0</v>
      </c>
      <c r="M55" s="2">
        <f>'rockfish release'!O54</f>
        <v>310.08316373327989</v>
      </c>
      <c r="N55">
        <f>'rockfish release'!P54</f>
        <v>198463.69183626396</v>
      </c>
      <c r="Q55" s="18">
        <f t="shared" si="32"/>
        <v>0</v>
      </c>
      <c r="R55" s="19">
        <f t="shared" si="33"/>
        <v>0</v>
      </c>
      <c r="S55">
        <f t="shared" si="7"/>
        <v>0</v>
      </c>
      <c r="T55" s="9">
        <f t="shared" si="8"/>
        <v>0</v>
      </c>
      <c r="V55" s="18">
        <f t="shared" si="34"/>
        <v>0</v>
      </c>
      <c r="W55" s="50">
        <f t="shared" si="34"/>
        <v>0</v>
      </c>
      <c r="X55">
        <f t="shared" si="9"/>
        <v>0</v>
      </c>
      <c r="Y55" s="9">
        <f t="shared" si="10"/>
        <v>0</v>
      </c>
    </row>
    <row r="56" spans="1:25" x14ac:dyDescent="0.25">
      <c r="A56" t="str">
        <f>'rockfish release'!A55</f>
        <v>SC</v>
      </c>
      <c r="B56">
        <f>'rockfish release'!B55</f>
        <v>2009</v>
      </c>
      <c r="C56" t="str">
        <f>'rockfish release'!C55</f>
        <v>SKMA</v>
      </c>
      <c r="D56">
        <f>'rockfish release'!D55</f>
        <v>338</v>
      </c>
      <c r="E56">
        <f>'YE release'!E56</f>
        <v>3</v>
      </c>
      <c r="F56" s="13"/>
      <c r="G56" s="21"/>
      <c r="H56" s="18">
        <f t="shared" si="35"/>
        <v>0</v>
      </c>
      <c r="I56" s="69">
        <f t="shared" si="36"/>
        <v>0</v>
      </c>
      <c r="J56">
        <f t="shared" si="5"/>
        <v>0</v>
      </c>
      <c r="K56" s="9">
        <f t="shared" si="6"/>
        <v>0</v>
      </c>
      <c r="M56" s="2">
        <f>'rockfish release'!O55</f>
        <v>127.50378265431704</v>
      </c>
      <c r="N56">
        <f>'rockfish release'!P55</f>
        <v>33556.049884475782</v>
      </c>
      <c r="Q56" s="18">
        <f t="shared" si="32"/>
        <v>0</v>
      </c>
      <c r="R56" s="19">
        <f t="shared" si="33"/>
        <v>0</v>
      </c>
      <c r="S56">
        <f t="shared" si="7"/>
        <v>0</v>
      </c>
      <c r="T56" s="9">
        <f t="shared" si="8"/>
        <v>0</v>
      </c>
      <c r="V56" s="18">
        <f t="shared" si="34"/>
        <v>0</v>
      </c>
      <c r="W56" s="50">
        <f t="shared" si="34"/>
        <v>0</v>
      </c>
      <c r="X56">
        <f t="shared" si="9"/>
        <v>0</v>
      </c>
      <c r="Y56" s="9">
        <f t="shared" si="10"/>
        <v>0</v>
      </c>
    </row>
    <row r="57" spans="1:25" x14ac:dyDescent="0.25">
      <c r="A57" t="str">
        <f>'rockfish release'!A56</f>
        <v>SC</v>
      </c>
      <c r="B57">
        <f>'rockfish release'!B56</f>
        <v>2010</v>
      </c>
      <c r="C57" t="str">
        <f>'rockfish release'!C56</f>
        <v>SKMA</v>
      </c>
      <c r="D57">
        <f>'rockfish release'!D56</f>
        <v>191</v>
      </c>
      <c r="E57">
        <f>'YE release'!E57</f>
        <v>81</v>
      </c>
      <c r="F57" s="13"/>
      <c r="G57" s="21"/>
      <c r="H57" s="18">
        <f t="shared" si="35"/>
        <v>0</v>
      </c>
      <c r="I57" s="69">
        <f t="shared" si="36"/>
        <v>0</v>
      </c>
      <c r="J57">
        <f t="shared" si="5"/>
        <v>0</v>
      </c>
      <c r="K57" s="9">
        <f t="shared" si="6"/>
        <v>0</v>
      </c>
      <c r="M57" s="2">
        <f>'rockfish release'!O56</f>
        <v>72.050954103475021</v>
      </c>
      <c r="N57">
        <f>'rockfish release'!P56</f>
        <v>10715.295821536021</v>
      </c>
      <c r="Q57" s="18">
        <f t="shared" si="32"/>
        <v>0</v>
      </c>
      <c r="R57" s="19">
        <f t="shared" si="33"/>
        <v>0</v>
      </c>
      <c r="S57">
        <f t="shared" si="7"/>
        <v>0</v>
      </c>
      <c r="T57" s="9">
        <f t="shared" si="8"/>
        <v>0</v>
      </c>
      <c r="V57" s="18">
        <f t="shared" si="34"/>
        <v>0</v>
      </c>
      <c r="W57" s="50">
        <f t="shared" si="34"/>
        <v>0</v>
      </c>
      <c r="X57">
        <f t="shared" si="9"/>
        <v>0</v>
      </c>
      <c r="Y57" s="9">
        <f t="shared" si="10"/>
        <v>0</v>
      </c>
    </row>
    <row r="58" spans="1:25" x14ac:dyDescent="0.25">
      <c r="A58" t="str">
        <f>'rockfish release'!A57</f>
        <v>SC</v>
      </c>
      <c r="B58">
        <f>'rockfish release'!B57</f>
        <v>2011</v>
      </c>
      <c r="C58" t="str">
        <f>'rockfish release'!C57</f>
        <v>SKMA</v>
      </c>
      <c r="D58">
        <f>'rockfish release'!D57</f>
        <v>231</v>
      </c>
      <c r="E58">
        <f>'YE release'!E58</f>
        <v>11</v>
      </c>
      <c r="F58" s="13"/>
      <c r="G58" s="21"/>
      <c r="H58" s="18">
        <f t="shared" si="35"/>
        <v>0</v>
      </c>
      <c r="I58" s="69">
        <f t="shared" si="36"/>
        <v>0</v>
      </c>
      <c r="J58">
        <f t="shared" si="5"/>
        <v>0</v>
      </c>
      <c r="K58" s="9">
        <f t="shared" si="6"/>
        <v>0</v>
      </c>
      <c r="M58" s="2">
        <f>'rockfish release'!O57</f>
        <v>0</v>
      </c>
      <c r="N58">
        <f>'rockfish release'!P57</f>
        <v>3965.1954041497575</v>
      </c>
      <c r="Q58" s="18">
        <f t="shared" si="32"/>
        <v>0</v>
      </c>
      <c r="R58" s="19">
        <f t="shared" si="33"/>
        <v>0</v>
      </c>
      <c r="S58">
        <f t="shared" si="7"/>
        <v>0</v>
      </c>
      <c r="T58" s="9">
        <f t="shared" si="8"/>
        <v>0</v>
      </c>
      <c r="V58" s="18">
        <f t="shared" si="34"/>
        <v>0</v>
      </c>
      <c r="W58" s="50">
        <f t="shared" si="34"/>
        <v>0</v>
      </c>
      <c r="X58">
        <f t="shared" si="9"/>
        <v>0</v>
      </c>
      <c r="Y58" s="9">
        <f t="shared" si="10"/>
        <v>0</v>
      </c>
    </row>
    <row r="59" spans="1:25" x14ac:dyDescent="0.25">
      <c r="A59" t="str">
        <f>'rockfish release'!A58</f>
        <v>SC</v>
      </c>
      <c r="B59">
        <f>'rockfish release'!B58</f>
        <v>2012</v>
      </c>
      <c r="C59" t="str">
        <f>'rockfish release'!C58</f>
        <v>SKMA</v>
      </c>
      <c r="D59">
        <f>'rockfish release'!D58</f>
        <v>134</v>
      </c>
      <c r="E59">
        <f>'YE release'!E59</f>
        <v>16</v>
      </c>
      <c r="F59" s="13"/>
      <c r="G59" s="21"/>
      <c r="H59" s="18">
        <f t="shared" si="35"/>
        <v>0</v>
      </c>
      <c r="I59" s="69">
        <f t="shared" si="36"/>
        <v>0</v>
      </c>
      <c r="J59">
        <f t="shared" si="5"/>
        <v>0</v>
      </c>
      <c r="K59" s="9">
        <f t="shared" si="6"/>
        <v>0</v>
      </c>
      <c r="M59" s="2">
        <f>'rockfish release'!O58</f>
        <v>93.411764705882376</v>
      </c>
      <c r="N59">
        <f>'rockfish release'!P58</f>
        <v>7580.0225080756945</v>
      </c>
      <c r="Q59" s="18">
        <f t="shared" si="32"/>
        <v>0</v>
      </c>
      <c r="R59" s="19">
        <f t="shared" si="33"/>
        <v>0</v>
      </c>
      <c r="S59">
        <f t="shared" si="7"/>
        <v>0</v>
      </c>
      <c r="T59" s="9">
        <f t="shared" si="8"/>
        <v>0</v>
      </c>
      <c r="V59" s="18">
        <f t="shared" si="34"/>
        <v>0</v>
      </c>
      <c r="W59" s="50">
        <f t="shared" si="34"/>
        <v>0</v>
      </c>
      <c r="X59">
        <f t="shared" si="9"/>
        <v>0</v>
      </c>
      <c r="Y59" s="9">
        <f t="shared" si="10"/>
        <v>0</v>
      </c>
    </row>
    <row r="60" spans="1:25" x14ac:dyDescent="0.25">
      <c r="A60" t="str">
        <f>'rockfish release'!A59</f>
        <v>SC</v>
      </c>
      <c r="B60">
        <f>'rockfish release'!B59</f>
        <v>2013</v>
      </c>
      <c r="C60" t="str">
        <f>'rockfish release'!C59</f>
        <v>SKMA</v>
      </c>
      <c r="D60">
        <f>'rockfish release'!D59</f>
        <v>201</v>
      </c>
      <c r="E60">
        <f>'YE release'!E60</f>
        <v>10</v>
      </c>
      <c r="F60" s="13"/>
      <c r="G60" s="21"/>
      <c r="H60" s="18">
        <f t="shared" si="35"/>
        <v>0</v>
      </c>
      <c r="I60" s="69">
        <f t="shared" si="36"/>
        <v>0</v>
      </c>
      <c r="J60">
        <f t="shared" si="5"/>
        <v>0</v>
      </c>
      <c r="K60" s="9">
        <f t="shared" si="6"/>
        <v>0</v>
      </c>
      <c r="M60" s="2">
        <f>'rockfish release'!O59</f>
        <v>38.732846715328463</v>
      </c>
      <c r="N60">
        <f>'rockfish release'!P59</f>
        <v>5877.7862948982529</v>
      </c>
      <c r="Q60" s="18">
        <f t="shared" si="32"/>
        <v>0</v>
      </c>
      <c r="R60" s="19">
        <f t="shared" si="33"/>
        <v>0</v>
      </c>
      <c r="S60">
        <f t="shared" si="7"/>
        <v>0</v>
      </c>
      <c r="T60" s="9">
        <f t="shared" si="8"/>
        <v>0</v>
      </c>
      <c r="V60" s="18">
        <f t="shared" si="34"/>
        <v>0</v>
      </c>
      <c r="W60" s="50">
        <f t="shared" si="34"/>
        <v>0</v>
      </c>
      <c r="X60">
        <f t="shared" si="9"/>
        <v>0</v>
      </c>
      <c r="Y60" s="9">
        <f t="shared" si="10"/>
        <v>0</v>
      </c>
    </row>
    <row r="61" spans="1:25" x14ac:dyDescent="0.25">
      <c r="A61" t="str">
        <f>'rockfish release'!A60</f>
        <v>SC</v>
      </c>
      <c r="B61">
        <f>'rockfish release'!B60</f>
        <v>2014</v>
      </c>
      <c r="C61" t="str">
        <f>'rockfish release'!C60</f>
        <v>SKMA</v>
      </c>
      <c r="D61">
        <f>'rockfish release'!D60</f>
        <v>237</v>
      </c>
      <c r="E61">
        <f>'YE release'!E61</f>
        <v>51</v>
      </c>
      <c r="F61" s="13"/>
      <c r="G61" s="21"/>
      <c r="H61" s="18">
        <f t="shared" si="35"/>
        <v>0</v>
      </c>
      <c r="I61" s="69">
        <f t="shared" si="36"/>
        <v>0</v>
      </c>
      <c r="J61">
        <f t="shared" si="5"/>
        <v>0</v>
      </c>
      <c r="K61" s="9">
        <f t="shared" si="6"/>
        <v>0</v>
      </c>
      <c r="M61" s="2">
        <f>'rockfish release'!O60</f>
        <v>443.77852348993281</v>
      </c>
      <c r="N61">
        <f>'rockfish release'!P60</f>
        <v>384758.14762319997</v>
      </c>
      <c r="Q61" s="18">
        <f t="shared" si="32"/>
        <v>0</v>
      </c>
      <c r="R61" s="19">
        <f t="shared" si="33"/>
        <v>0</v>
      </c>
      <c r="S61">
        <f t="shared" si="7"/>
        <v>0</v>
      </c>
      <c r="T61" s="9">
        <f t="shared" si="8"/>
        <v>0</v>
      </c>
      <c r="V61" s="18">
        <f t="shared" si="34"/>
        <v>0</v>
      </c>
      <c r="W61" s="50">
        <f t="shared" si="34"/>
        <v>0</v>
      </c>
      <c r="X61">
        <f t="shared" si="9"/>
        <v>0</v>
      </c>
      <c r="Y61" s="9">
        <f t="shared" si="10"/>
        <v>0</v>
      </c>
    </row>
    <row r="62" spans="1:25" x14ac:dyDescent="0.25">
      <c r="A62" t="str">
        <f>'rockfish release'!A61</f>
        <v>SC</v>
      </c>
      <c r="B62">
        <f>'rockfish release'!B61</f>
        <v>2015</v>
      </c>
      <c r="C62" t="str">
        <f>'rockfish release'!C61</f>
        <v>SKMA</v>
      </c>
      <c r="D62">
        <f>'rockfish release'!D61</f>
        <v>31</v>
      </c>
      <c r="E62">
        <f>'YE release'!E62</f>
        <v>2</v>
      </c>
      <c r="F62" s="13"/>
      <c r="G62" s="21"/>
      <c r="H62" s="18">
        <f t="shared" si="35"/>
        <v>0</v>
      </c>
      <c r="I62" s="69">
        <f t="shared" si="36"/>
        <v>0</v>
      </c>
      <c r="J62">
        <f t="shared" si="5"/>
        <v>0</v>
      </c>
      <c r="K62" s="9">
        <f t="shared" si="6"/>
        <v>0</v>
      </c>
      <c r="M62" s="2">
        <f>'rockfish release'!O61</f>
        <v>4.8960317460317455</v>
      </c>
      <c r="N62">
        <f>'rockfish release'!P61</f>
        <v>609.53103933267892</v>
      </c>
      <c r="Q62" s="18">
        <f t="shared" si="32"/>
        <v>0</v>
      </c>
      <c r="R62" s="19">
        <f t="shared" si="33"/>
        <v>0</v>
      </c>
      <c r="S62">
        <f t="shared" si="7"/>
        <v>0</v>
      </c>
      <c r="T62" s="9">
        <f t="shared" si="8"/>
        <v>0</v>
      </c>
      <c r="V62" s="18">
        <f t="shared" si="34"/>
        <v>0</v>
      </c>
      <c r="W62" s="50">
        <f t="shared" si="34"/>
        <v>0</v>
      </c>
      <c r="X62">
        <f t="shared" si="9"/>
        <v>0</v>
      </c>
      <c r="Y62" s="9">
        <f t="shared" si="10"/>
        <v>0</v>
      </c>
    </row>
    <row r="63" spans="1:25" x14ac:dyDescent="0.25">
      <c r="A63" t="str">
        <f>'rockfish release'!A62</f>
        <v>SC</v>
      </c>
      <c r="B63">
        <f>'rockfish release'!B62</f>
        <v>2016</v>
      </c>
      <c r="C63" t="str">
        <f>'rockfish release'!C62</f>
        <v>SKMA</v>
      </c>
      <c r="D63">
        <f>'rockfish release'!D62</f>
        <v>470</v>
      </c>
      <c r="E63">
        <f>'YE release'!E63</f>
        <v>11</v>
      </c>
      <c r="F63" s="13"/>
      <c r="G63" s="21"/>
      <c r="H63" s="18">
        <f t="shared" si="35"/>
        <v>0</v>
      </c>
      <c r="I63" s="69">
        <f t="shared" si="36"/>
        <v>0</v>
      </c>
      <c r="J63">
        <f t="shared" si="5"/>
        <v>0</v>
      </c>
      <c r="K63" s="9">
        <f t="shared" si="6"/>
        <v>0</v>
      </c>
      <c r="M63" s="2">
        <f>'rockfish release'!O62</f>
        <v>61.284898477157412</v>
      </c>
      <c r="N63">
        <f>'rockfish release'!P62</f>
        <v>18619.805243464329</v>
      </c>
      <c r="Q63" s="18">
        <f t="shared" si="32"/>
        <v>0</v>
      </c>
      <c r="R63" s="19">
        <f t="shared" si="33"/>
        <v>0</v>
      </c>
      <c r="S63">
        <f t="shared" si="7"/>
        <v>0</v>
      </c>
      <c r="T63" s="9">
        <f t="shared" si="8"/>
        <v>0</v>
      </c>
      <c r="V63" s="18">
        <f t="shared" si="34"/>
        <v>0</v>
      </c>
      <c r="W63" s="50">
        <f t="shared" si="34"/>
        <v>0</v>
      </c>
      <c r="X63">
        <f t="shared" si="9"/>
        <v>0</v>
      </c>
      <c r="Y63" s="9">
        <f t="shared" si="10"/>
        <v>0</v>
      </c>
    </row>
    <row r="64" spans="1:25" x14ac:dyDescent="0.25">
      <c r="A64" t="str">
        <f>'rockfish release'!A63</f>
        <v>SC</v>
      </c>
      <c r="B64">
        <f>'rockfish release'!B63</f>
        <v>2017</v>
      </c>
      <c r="C64" t="str">
        <f>'rockfish release'!C63</f>
        <v>SKMA</v>
      </c>
      <c r="D64">
        <f>'rockfish release'!D63</f>
        <v>205</v>
      </c>
      <c r="E64">
        <f>'YE release'!E64</f>
        <v>2</v>
      </c>
      <c r="F64" s="13"/>
      <c r="G64" s="21"/>
      <c r="H64" s="18">
        <f t="shared" si="35"/>
        <v>0</v>
      </c>
      <c r="I64" s="69">
        <f t="shared" si="36"/>
        <v>0</v>
      </c>
      <c r="J64">
        <f t="shared" si="5"/>
        <v>0</v>
      </c>
      <c r="K64" s="9">
        <f t="shared" si="6"/>
        <v>0</v>
      </c>
      <c r="M64" s="2">
        <f>'rockfish release'!O63</f>
        <v>222.51456310679612</v>
      </c>
      <c r="N64">
        <f>'rockfish release'!P63</f>
        <v>243050.23506657931</v>
      </c>
      <c r="Q64" s="18">
        <f t="shared" si="32"/>
        <v>0</v>
      </c>
      <c r="R64" s="19">
        <f t="shared" si="33"/>
        <v>0</v>
      </c>
      <c r="S64">
        <f t="shared" si="7"/>
        <v>0</v>
      </c>
      <c r="T64" s="9">
        <f t="shared" si="8"/>
        <v>0</v>
      </c>
      <c r="V64" s="18">
        <f t="shared" si="34"/>
        <v>0</v>
      </c>
      <c r="W64" s="50">
        <f t="shared" si="34"/>
        <v>0</v>
      </c>
      <c r="X64">
        <f t="shared" si="9"/>
        <v>0</v>
      </c>
      <c r="Y64" s="9">
        <f t="shared" si="10"/>
        <v>0</v>
      </c>
    </row>
    <row r="65" spans="1:25" x14ac:dyDescent="0.25">
      <c r="A65" t="str">
        <f>'rockfish release'!A64</f>
        <v>SC</v>
      </c>
      <c r="B65">
        <f>'rockfish release'!B64</f>
        <v>2018</v>
      </c>
      <c r="C65" t="str">
        <f>'rockfish release'!C64</f>
        <v>SKMA</v>
      </c>
      <c r="D65">
        <f>'rockfish release'!D64</f>
        <v>160</v>
      </c>
      <c r="E65">
        <f>'YE release'!E65</f>
        <v>2</v>
      </c>
      <c r="F65" s="13"/>
      <c r="G65" s="21"/>
      <c r="H65" s="18">
        <f t="shared" si="35"/>
        <v>0</v>
      </c>
      <c r="I65" s="69">
        <f t="shared" si="36"/>
        <v>0</v>
      </c>
      <c r="J65">
        <f t="shared" si="5"/>
        <v>0</v>
      </c>
      <c r="K65" s="9">
        <f t="shared" si="6"/>
        <v>0</v>
      </c>
      <c r="M65" s="2">
        <f>'rockfish release'!O64</f>
        <v>38.711340206185554</v>
      </c>
      <c r="N65">
        <f>'rockfish release'!P64</f>
        <v>2859.6263270141162</v>
      </c>
      <c r="Q65" s="18">
        <f t="shared" si="32"/>
        <v>0</v>
      </c>
      <c r="R65" s="19">
        <f t="shared" si="33"/>
        <v>0</v>
      </c>
      <c r="S65">
        <f t="shared" si="7"/>
        <v>0</v>
      </c>
      <c r="T65" s="9">
        <f t="shared" si="8"/>
        <v>0</v>
      </c>
      <c r="V65" s="18">
        <f t="shared" si="34"/>
        <v>0</v>
      </c>
      <c r="W65" s="50">
        <f t="shared" si="34"/>
        <v>0</v>
      </c>
      <c r="X65">
        <f t="shared" si="9"/>
        <v>0</v>
      </c>
      <c r="Y65" s="9">
        <f t="shared" si="10"/>
        <v>0</v>
      </c>
    </row>
    <row r="66" spans="1:25" x14ac:dyDescent="0.25">
      <c r="A66" t="str">
        <f>'rockfish release'!A65</f>
        <v>SC</v>
      </c>
      <c r="B66">
        <f>'rockfish release'!B65</f>
        <v>2019</v>
      </c>
      <c r="C66" t="str">
        <f>'rockfish release'!C65</f>
        <v>SKMA</v>
      </c>
      <c r="D66">
        <f>'rockfish release'!D65</f>
        <v>31</v>
      </c>
      <c r="E66">
        <f>'YE release'!E66</f>
        <v>8</v>
      </c>
      <c r="F66" s="13"/>
      <c r="G66" s="21"/>
      <c r="H66" s="18">
        <f t="shared" ref="H66" si="37">E66*F66</f>
        <v>0</v>
      </c>
      <c r="I66" s="69">
        <f t="shared" ref="I66" si="38">(E66^2)*G66</f>
        <v>0</v>
      </c>
      <c r="K66" s="9"/>
      <c r="M66" s="2">
        <f>'rockfish release'!O65</f>
        <v>13.151030927835052</v>
      </c>
      <c r="N66">
        <f>'rockfish release'!P65</f>
        <v>327.08862919499239</v>
      </c>
      <c r="Q66" s="18">
        <f t="shared" ref="Q66" si="39">M66*O66</f>
        <v>0</v>
      </c>
      <c r="R66" s="19">
        <f t="shared" ref="R66" si="40">(M66^2)*P66+(O66^2)*N66-(P66*N66)</f>
        <v>0</v>
      </c>
      <c r="S66">
        <f t="shared" ref="S66" si="41">SQRT(R66)</f>
        <v>0</v>
      </c>
      <c r="T66" s="9">
        <f t="shared" ref="T66" si="42">(1.96*S66)</f>
        <v>0</v>
      </c>
      <c r="V66" s="18">
        <f t="shared" ref="V66" si="43">Q66+H66</f>
        <v>0</v>
      </c>
      <c r="W66" s="50">
        <f t="shared" ref="W66" si="44">R66+I66</f>
        <v>0</v>
      </c>
      <c r="Y66" s="9"/>
    </row>
    <row r="67" spans="1:25" x14ac:dyDescent="0.25">
      <c r="A67" t="str">
        <f>'rockfish release'!A66</f>
        <v>SC</v>
      </c>
      <c r="B67">
        <f>'rockfish release'!B66</f>
        <v>1999</v>
      </c>
      <c r="C67" t="str">
        <f>'rockfish release'!C66</f>
        <v>CI</v>
      </c>
      <c r="D67">
        <f>'rockfish release'!D66</f>
        <v>621</v>
      </c>
      <c r="E67">
        <f>'YE release'!E67</f>
        <v>98</v>
      </c>
      <c r="F67" s="39"/>
      <c r="G67" s="39"/>
      <c r="H67" s="18">
        <f t="shared" ref="H67:H86" si="45">E67*F67</f>
        <v>0</v>
      </c>
      <c r="I67" s="8">
        <f t="shared" ref="I67:I86" si="46">(E67^2)*G67</f>
        <v>0</v>
      </c>
      <c r="J67">
        <f t="shared" si="5"/>
        <v>0</v>
      </c>
      <c r="K67" s="9">
        <f t="shared" si="6"/>
        <v>0</v>
      </c>
      <c r="M67" s="2">
        <f>'rockfish release'!O66</f>
        <v>1211.5727904993271</v>
      </c>
      <c r="N67">
        <f>'rockfish release'!P66</f>
        <v>419914.10578427842</v>
      </c>
      <c r="O67" s="13"/>
      <c r="P67" s="13"/>
      <c r="Q67" s="18">
        <f t="shared" ref="Q67:Q86" si="47">M67*O67</f>
        <v>0</v>
      </c>
      <c r="R67" s="19">
        <f t="shared" ref="R67:R86" si="48">(M67^2)*P67+(O67^2)*N67-(P67*N67)</f>
        <v>0</v>
      </c>
      <c r="S67">
        <f t="shared" si="7"/>
        <v>0</v>
      </c>
      <c r="T67" s="9">
        <f t="shared" si="8"/>
        <v>0</v>
      </c>
      <c r="V67" s="18">
        <f t="shared" ref="V67:W86" si="49">Q67+H67</f>
        <v>0</v>
      </c>
      <c r="W67" s="50">
        <f t="shared" si="49"/>
        <v>0</v>
      </c>
      <c r="X67">
        <f t="shared" si="9"/>
        <v>0</v>
      </c>
      <c r="Y67" s="9">
        <f t="shared" si="10"/>
        <v>0</v>
      </c>
    </row>
    <row r="68" spans="1:25" x14ac:dyDescent="0.25">
      <c r="A68" t="str">
        <f>'rockfish release'!A67</f>
        <v>SC</v>
      </c>
      <c r="B68">
        <f>'rockfish release'!B67</f>
        <v>2000</v>
      </c>
      <c r="C68" t="str">
        <f>'rockfish release'!C67</f>
        <v>CI</v>
      </c>
      <c r="D68">
        <f>'rockfish release'!D67</f>
        <v>774</v>
      </c>
      <c r="E68">
        <f>'YE release'!E68</f>
        <v>117</v>
      </c>
      <c r="F68" s="39"/>
      <c r="G68" s="39"/>
      <c r="H68" s="18">
        <f t="shared" si="45"/>
        <v>0</v>
      </c>
      <c r="I68" s="8">
        <f t="shared" si="46"/>
        <v>0</v>
      </c>
      <c r="J68">
        <f t="shared" si="5"/>
        <v>0</v>
      </c>
      <c r="K68" s="9">
        <f t="shared" si="6"/>
        <v>0</v>
      </c>
      <c r="M68" s="2">
        <f>'rockfish release'!O67</f>
        <v>1510.0762316368427</v>
      </c>
      <c r="N68">
        <f>'rockfish release'!P67</f>
        <v>652317.73290916253</v>
      </c>
      <c r="O68" s="37"/>
      <c r="P68" s="37"/>
      <c r="Q68" s="18">
        <f t="shared" si="47"/>
        <v>0</v>
      </c>
      <c r="R68" s="19">
        <f t="shared" si="48"/>
        <v>0</v>
      </c>
      <c r="S68">
        <f t="shared" si="7"/>
        <v>0</v>
      </c>
      <c r="T68" s="9">
        <f t="shared" si="8"/>
        <v>0</v>
      </c>
      <c r="V68" s="18">
        <f t="shared" si="49"/>
        <v>0</v>
      </c>
      <c r="W68" s="50">
        <f t="shared" si="49"/>
        <v>0</v>
      </c>
      <c r="X68">
        <f t="shared" si="9"/>
        <v>0</v>
      </c>
      <c r="Y68" s="9">
        <f t="shared" si="10"/>
        <v>0</v>
      </c>
    </row>
    <row r="69" spans="1:25" x14ac:dyDescent="0.25">
      <c r="A69" t="str">
        <f>'rockfish release'!A68</f>
        <v>SC</v>
      </c>
      <c r="B69">
        <f>'rockfish release'!B68</f>
        <v>2001</v>
      </c>
      <c r="C69" t="str">
        <f>'rockfish release'!C68</f>
        <v>CI</v>
      </c>
      <c r="D69">
        <f>'rockfish release'!D68</f>
        <v>730</v>
      </c>
      <c r="E69">
        <f>'YE release'!E69</f>
        <v>107</v>
      </c>
      <c r="F69" s="39"/>
      <c r="G69" s="39"/>
      <c r="H69" s="18">
        <f t="shared" si="45"/>
        <v>0</v>
      </c>
      <c r="I69" s="8">
        <f t="shared" si="46"/>
        <v>0</v>
      </c>
      <c r="J69">
        <f t="shared" ref="J69:J132" si="50">SQRT(I69)</f>
        <v>0</v>
      </c>
      <c r="K69" s="9">
        <f t="shared" ref="K69:K132" si="51">(1.96*J69)</f>
        <v>0</v>
      </c>
      <c r="M69" s="2">
        <f>'rockfish release'!O68</f>
        <v>1424.2321047737664</v>
      </c>
      <c r="N69">
        <f>'rockfish release'!P68</f>
        <v>580260.46756553883</v>
      </c>
      <c r="O69" s="13"/>
      <c r="P69" s="13"/>
      <c r="Q69" s="18">
        <f t="shared" si="47"/>
        <v>0</v>
      </c>
      <c r="R69" s="19">
        <f t="shared" si="48"/>
        <v>0</v>
      </c>
      <c r="S69">
        <f t="shared" ref="S69:S132" si="52">SQRT(R69)</f>
        <v>0</v>
      </c>
      <c r="T69" s="9">
        <f t="shared" ref="T69:T132" si="53">(1.96*S69)</f>
        <v>0</v>
      </c>
      <c r="V69" s="18">
        <f t="shared" si="49"/>
        <v>0</v>
      </c>
      <c r="W69" s="50">
        <f t="shared" si="49"/>
        <v>0</v>
      </c>
      <c r="X69">
        <f t="shared" ref="X69:X132" si="54">SQRT(W69)</f>
        <v>0</v>
      </c>
      <c r="Y69" s="9">
        <f t="shared" ref="Y69:Y132" si="55">(1.96*X69)</f>
        <v>0</v>
      </c>
    </row>
    <row r="70" spans="1:25" x14ac:dyDescent="0.25">
      <c r="A70" t="str">
        <f>'rockfish release'!A69</f>
        <v>SC</v>
      </c>
      <c r="B70">
        <f>'rockfish release'!B69</f>
        <v>2002</v>
      </c>
      <c r="C70" t="str">
        <f>'rockfish release'!C69</f>
        <v>CI</v>
      </c>
      <c r="D70">
        <f>'rockfish release'!D69</f>
        <v>1636</v>
      </c>
      <c r="E70">
        <f>'YE release'!E70</f>
        <v>135</v>
      </c>
      <c r="F70" s="39"/>
      <c r="G70" s="39"/>
      <c r="H70" s="18">
        <f t="shared" si="45"/>
        <v>0</v>
      </c>
      <c r="I70" s="8">
        <f t="shared" si="46"/>
        <v>0</v>
      </c>
      <c r="J70">
        <f t="shared" si="50"/>
        <v>0</v>
      </c>
      <c r="K70" s="9">
        <f t="shared" si="51"/>
        <v>0</v>
      </c>
      <c r="M70" s="2">
        <f>'rockfish release'!O69</f>
        <v>3191.8407169998382</v>
      </c>
      <c r="N70">
        <f>'rockfish release'!P69</f>
        <v>2914364.4593681637</v>
      </c>
      <c r="O70" s="37"/>
      <c r="P70" s="37"/>
      <c r="Q70" s="18">
        <f t="shared" si="47"/>
        <v>0</v>
      </c>
      <c r="R70" s="19">
        <f t="shared" si="48"/>
        <v>0</v>
      </c>
      <c r="S70">
        <f t="shared" si="52"/>
        <v>0</v>
      </c>
      <c r="T70" s="9">
        <f t="shared" si="53"/>
        <v>0</v>
      </c>
      <c r="V70" s="18">
        <f t="shared" si="49"/>
        <v>0</v>
      </c>
      <c r="W70" s="50">
        <f t="shared" si="49"/>
        <v>0</v>
      </c>
      <c r="X70">
        <f t="shared" si="54"/>
        <v>0</v>
      </c>
      <c r="Y70" s="9">
        <f t="shared" si="55"/>
        <v>0</v>
      </c>
    </row>
    <row r="71" spans="1:25" x14ac:dyDescent="0.25">
      <c r="A71" t="str">
        <f>'rockfish release'!A70</f>
        <v>SC</v>
      </c>
      <c r="B71">
        <f>'rockfish release'!B70</f>
        <v>2003</v>
      </c>
      <c r="C71" t="str">
        <f>'rockfish release'!C70</f>
        <v>CI</v>
      </c>
      <c r="D71">
        <f>'rockfish release'!D70</f>
        <v>3266</v>
      </c>
      <c r="E71">
        <f>'YE release'!E71</f>
        <v>337</v>
      </c>
      <c r="F71" s="39"/>
      <c r="G71" s="39"/>
      <c r="H71" s="18">
        <f t="shared" si="45"/>
        <v>0</v>
      </c>
      <c r="I71" s="8">
        <f t="shared" si="46"/>
        <v>0</v>
      </c>
      <c r="J71">
        <f t="shared" si="50"/>
        <v>0</v>
      </c>
      <c r="K71" s="9">
        <f t="shared" si="51"/>
        <v>0</v>
      </c>
      <c r="M71" s="2">
        <f>'rockfish release'!O70</f>
        <v>6371.9754167001647</v>
      </c>
      <c r="N71">
        <f>'rockfish release'!P70</f>
        <v>11614743.524052385</v>
      </c>
      <c r="O71" s="37"/>
      <c r="P71" s="37"/>
      <c r="Q71" s="18">
        <f t="shared" si="47"/>
        <v>0</v>
      </c>
      <c r="R71" s="19">
        <f t="shared" si="48"/>
        <v>0</v>
      </c>
      <c r="S71">
        <f t="shared" si="52"/>
        <v>0</v>
      </c>
      <c r="T71" s="9">
        <f t="shared" si="53"/>
        <v>0</v>
      </c>
      <c r="V71" s="18">
        <f t="shared" si="49"/>
        <v>0</v>
      </c>
      <c r="W71" s="50">
        <f t="shared" si="49"/>
        <v>0</v>
      </c>
      <c r="X71">
        <f t="shared" si="54"/>
        <v>0</v>
      </c>
      <c r="Y71" s="9">
        <f t="shared" si="55"/>
        <v>0</v>
      </c>
    </row>
    <row r="72" spans="1:25" x14ac:dyDescent="0.25">
      <c r="A72" t="str">
        <f>'rockfish release'!A71</f>
        <v>SC</v>
      </c>
      <c r="B72">
        <f>'rockfish release'!B71</f>
        <v>2004</v>
      </c>
      <c r="C72" t="str">
        <f>'rockfish release'!C71</f>
        <v>CI</v>
      </c>
      <c r="D72">
        <f>'rockfish release'!D71</f>
        <v>3521</v>
      </c>
      <c r="E72">
        <f>'YE release'!E72</f>
        <v>140</v>
      </c>
      <c r="F72" s="39"/>
      <c r="G72" s="39"/>
      <c r="H72" s="18">
        <f t="shared" si="45"/>
        <v>0</v>
      </c>
      <c r="I72" s="8">
        <f t="shared" si="46"/>
        <v>0</v>
      </c>
      <c r="J72">
        <f t="shared" si="50"/>
        <v>0</v>
      </c>
      <c r="K72" s="9">
        <f t="shared" si="51"/>
        <v>0</v>
      </c>
      <c r="M72" s="2">
        <f>'rockfish release'!O71</f>
        <v>6869.481151929358</v>
      </c>
      <c r="N72">
        <f>'rockfish release'!P71</f>
        <v>13499239.841013664</v>
      </c>
      <c r="O72" s="37"/>
      <c r="P72" s="37"/>
      <c r="Q72" s="18">
        <f t="shared" si="47"/>
        <v>0</v>
      </c>
      <c r="R72" s="19">
        <f t="shared" si="48"/>
        <v>0</v>
      </c>
      <c r="S72">
        <f t="shared" si="52"/>
        <v>0</v>
      </c>
      <c r="T72" s="9">
        <f t="shared" si="53"/>
        <v>0</v>
      </c>
      <c r="V72" s="18">
        <f t="shared" si="49"/>
        <v>0</v>
      </c>
      <c r="W72" s="50">
        <f t="shared" si="49"/>
        <v>0</v>
      </c>
      <c r="X72">
        <f t="shared" si="54"/>
        <v>0</v>
      </c>
      <c r="Y72" s="9">
        <f t="shared" si="55"/>
        <v>0</v>
      </c>
    </row>
    <row r="73" spans="1:25" x14ac:dyDescent="0.25">
      <c r="A73" t="str">
        <f>'rockfish release'!A72</f>
        <v>SC</v>
      </c>
      <c r="B73">
        <f>'rockfish release'!B72</f>
        <v>2005</v>
      </c>
      <c r="C73" t="str">
        <f>'rockfish release'!C72</f>
        <v>CI</v>
      </c>
      <c r="D73">
        <f>'rockfish release'!D72</f>
        <v>2204</v>
      </c>
      <c r="E73">
        <f>'YE release'!E73</f>
        <v>103</v>
      </c>
      <c r="F73" s="39"/>
      <c r="G73" s="39"/>
      <c r="H73" s="18">
        <f t="shared" si="45"/>
        <v>0</v>
      </c>
      <c r="I73" s="8">
        <f t="shared" si="46"/>
        <v>0</v>
      </c>
      <c r="J73">
        <f t="shared" si="50"/>
        <v>0</v>
      </c>
      <c r="K73" s="9">
        <f t="shared" si="51"/>
        <v>0</v>
      </c>
      <c r="M73" s="2">
        <f>'rockfish release'!O72</f>
        <v>4300.0103546868231</v>
      </c>
      <c r="N73">
        <f>'rockfish release'!P72</f>
        <v>5289327.3248523967</v>
      </c>
      <c r="O73" s="37"/>
      <c r="P73" s="37"/>
      <c r="Q73" s="18">
        <f t="shared" si="47"/>
        <v>0</v>
      </c>
      <c r="R73" s="19">
        <f t="shared" si="48"/>
        <v>0</v>
      </c>
      <c r="S73">
        <f t="shared" si="52"/>
        <v>0</v>
      </c>
      <c r="T73" s="9">
        <f t="shared" si="53"/>
        <v>0</v>
      </c>
      <c r="V73" s="18">
        <f t="shared" si="49"/>
        <v>0</v>
      </c>
      <c r="W73" s="50">
        <f t="shared" si="49"/>
        <v>0</v>
      </c>
      <c r="X73">
        <f t="shared" si="54"/>
        <v>0</v>
      </c>
      <c r="Y73" s="9">
        <f t="shared" si="55"/>
        <v>0</v>
      </c>
    </row>
    <row r="74" spans="1:25" x14ac:dyDescent="0.25">
      <c r="A74" t="str">
        <f>'rockfish release'!A73</f>
        <v>SC</v>
      </c>
      <c r="B74">
        <f>'rockfish release'!B73</f>
        <v>2006</v>
      </c>
      <c r="C74" t="str">
        <f>'rockfish release'!C73</f>
        <v>CI</v>
      </c>
      <c r="D74">
        <f>'rockfish release'!D73</f>
        <v>1504</v>
      </c>
      <c r="E74">
        <f>'YE release'!E74</f>
        <v>105</v>
      </c>
      <c r="F74" s="39"/>
      <c r="G74" s="40"/>
      <c r="H74" s="18">
        <f t="shared" si="45"/>
        <v>0</v>
      </c>
      <c r="I74" s="8">
        <f t="shared" si="46"/>
        <v>0</v>
      </c>
      <c r="J74">
        <f t="shared" si="50"/>
        <v>0</v>
      </c>
      <c r="K74" s="9">
        <f t="shared" si="51"/>
        <v>0</v>
      </c>
      <c r="M74" s="2">
        <f>'rockfish release'!O73</f>
        <v>2934.3083364106087</v>
      </c>
      <c r="N74">
        <f>'rockfish release'!P73</f>
        <v>2463048.3426547754</v>
      </c>
      <c r="O74" s="37"/>
      <c r="P74" s="37"/>
      <c r="Q74" s="18">
        <f t="shared" si="47"/>
        <v>0</v>
      </c>
      <c r="R74" s="19">
        <f t="shared" si="48"/>
        <v>0</v>
      </c>
      <c r="S74">
        <f t="shared" si="52"/>
        <v>0</v>
      </c>
      <c r="T74" s="9">
        <f t="shared" si="53"/>
        <v>0</v>
      </c>
      <c r="V74" s="18">
        <f t="shared" si="49"/>
        <v>0</v>
      </c>
      <c r="W74" s="50">
        <f t="shared" si="49"/>
        <v>0</v>
      </c>
      <c r="X74">
        <f t="shared" si="54"/>
        <v>0</v>
      </c>
      <c r="Y74" s="9">
        <f t="shared" si="55"/>
        <v>0</v>
      </c>
    </row>
    <row r="75" spans="1:25" x14ac:dyDescent="0.25">
      <c r="A75" t="str">
        <f>'rockfish release'!A74</f>
        <v>SC</v>
      </c>
      <c r="B75">
        <f>'rockfish release'!B74</f>
        <v>2007</v>
      </c>
      <c r="C75" t="str">
        <f>'rockfish release'!C74</f>
        <v>CI</v>
      </c>
      <c r="D75">
        <f>'rockfish release'!D74</f>
        <v>1262</v>
      </c>
      <c r="E75">
        <f>'YE release'!E75</f>
        <v>36</v>
      </c>
      <c r="F75" s="39"/>
      <c r="G75" s="40"/>
      <c r="H75" s="18">
        <f t="shared" si="45"/>
        <v>0</v>
      </c>
      <c r="I75" s="8">
        <f t="shared" si="46"/>
        <v>0</v>
      </c>
      <c r="J75">
        <f t="shared" si="50"/>
        <v>0</v>
      </c>
      <c r="K75" s="9">
        <f t="shared" si="51"/>
        <v>0</v>
      </c>
      <c r="M75" s="2">
        <f>'rockfish release'!O74</f>
        <v>2462.1656386636892</v>
      </c>
      <c r="N75">
        <f>'rockfish release'!P74</f>
        <v>1734187.1872873898</v>
      </c>
      <c r="O75" s="37"/>
      <c r="P75" s="37"/>
      <c r="Q75" s="18">
        <f t="shared" si="47"/>
        <v>0</v>
      </c>
      <c r="R75" s="19">
        <f t="shared" si="48"/>
        <v>0</v>
      </c>
      <c r="S75">
        <f t="shared" si="52"/>
        <v>0</v>
      </c>
      <c r="T75" s="9">
        <f t="shared" si="53"/>
        <v>0</v>
      </c>
      <c r="V75" s="18">
        <f t="shared" si="49"/>
        <v>0</v>
      </c>
      <c r="W75" s="50">
        <f t="shared" si="49"/>
        <v>0</v>
      </c>
      <c r="X75">
        <f t="shared" si="54"/>
        <v>0</v>
      </c>
      <c r="Y75" s="9">
        <f t="shared" si="55"/>
        <v>0</v>
      </c>
    </row>
    <row r="76" spans="1:25" x14ac:dyDescent="0.25">
      <c r="A76" t="str">
        <f>'rockfish release'!A75</f>
        <v>SC</v>
      </c>
      <c r="B76">
        <f>'rockfish release'!B75</f>
        <v>2008</v>
      </c>
      <c r="C76" t="str">
        <f>'rockfish release'!C75</f>
        <v>CI</v>
      </c>
      <c r="D76">
        <f>'rockfish release'!D75</f>
        <v>737</v>
      </c>
      <c r="E76">
        <f>'YE release'!E76</f>
        <v>48</v>
      </c>
      <c r="F76" s="39"/>
      <c r="G76" s="40"/>
      <c r="H76" s="18">
        <f t="shared" si="45"/>
        <v>0</v>
      </c>
      <c r="I76" s="8">
        <f t="shared" si="46"/>
        <v>0</v>
      </c>
      <c r="J76">
        <f t="shared" si="50"/>
        <v>0</v>
      </c>
      <c r="K76" s="9">
        <f t="shared" si="51"/>
        <v>0</v>
      </c>
      <c r="M76" s="2">
        <f>'rockfish release'!O75</f>
        <v>1437.8891249565286</v>
      </c>
      <c r="N76">
        <f>'rockfish release'!P75</f>
        <v>591442.10528636922</v>
      </c>
      <c r="O76" s="37"/>
      <c r="P76" s="37"/>
      <c r="Q76" s="18">
        <f t="shared" si="47"/>
        <v>0</v>
      </c>
      <c r="R76" s="19">
        <f t="shared" si="48"/>
        <v>0</v>
      </c>
      <c r="S76">
        <f t="shared" si="52"/>
        <v>0</v>
      </c>
      <c r="T76" s="9">
        <f t="shared" si="53"/>
        <v>0</v>
      </c>
      <c r="V76" s="18">
        <f t="shared" si="49"/>
        <v>0</v>
      </c>
      <c r="W76" s="50">
        <f t="shared" si="49"/>
        <v>0</v>
      </c>
      <c r="X76">
        <f t="shared" si="54"/>
        <v>0</v>
      </c>
      <c r="Y76" s="9">
        <f t="shared" si="55"/>
        <v>0</v>
      </c>
    </row>
    <row r="77" spans="1:25" x14ac:dyDescent="0.25">
      <c r="A77" t="str">
        <f>'rockfish release'!A76</f>
        <v>SC</v>
      </c>
      <c r="B77">
        <f>'rockfish release'!B76</f>
        <v>2009</v>
      </c>
      <c r="C77" t="str">
        <f>'rockfish release'!C76</f>
        <v>CI</v>
      </c>
      <c r="D77">
        <f>'rockfish release'!D76</f>
        <v>605</v>
      </c>
      <c r="E77">
        <f>'YE release'!E77</f>
        <v>67</v>
      </c>
      <c r="F77" s="39"/>
      <c r="G77" s="40"/>
      <c r="H77" s="18">
        <f t="shared" si="45"/>
        <v>0</v>
      </c>
      <c r="I77" s="8">
        <f t="shared" si="46"/>
        <v>0</v>
      </c>
      <c r="J77">
        <f t="shared" si="50"/>
        <v>0</v>
      </c>
      <c r="K77" s="9">
        <f t="shared" si="51"/>
        <v>0</v>
      </c>
      <c r="M77" s="2">
        <f>'rockfish release'!O76</f>
        <v>1180.3567443672994</v>
      </c>
      <c r="N77">
        <f>'rockfish release'!P76</f>
        <v>398554.77132797218</v>
      </c>
      <c r="O77" s="13"/>
      <c r="P77" s="13"/>
      <c r="Q77" s="18">
        <f t="shared" si="47"/>
        <v>0</v>
      </c>
      <c r="R77" s="19">
        <f t="shared" si="48"/>
        <v>0</v>
      </c>
      <c r="S77">
        <f t="shared" si="52"/>
        <v>0</v>
      </c>
      <c r="T77" s="9">
        <f t="shared" si="53"/>
        <v>0</v>
      </c>
      <c r="V77" s="18">
        <f t="shared" si="49"/>
        <v>0</v>
      </c>
      <c r="W77" s="50">
        <f t="shared" si="49"/>
        <v>0</v>
      </c>
      <c r="X77">
        <f t="shared" si="54"/>
        <v>0</v>
      </c>
      <c r="Y77" s="9">
        <f t="shared" si="55"/>
        <v>0</v>
      </c>
    </row>
    <row r="78" spans="1:25" x14ac:dyDescent="0.25">
      <c r="A78" t="str">
        <f>'rockfish release'!A77</f>
        <v>SC</v>
      </c>
      <c r="B78">
        <f>'rockfish release'!B77</f>
        <v>2010</v>
      </c>
      <c r="C78" t="str">
        <f>'rockfish release'!C77</f>
        <v>CI</v>
      </c>
      <c r="D78">
        <f>'rockfish release'!D77</f>
        <v>690</v>
      </c>
      <c r="E78">
        <f>'YE release'!E78</f>
        <v>144</v>
      </c>
      <c r="F78" s="13"/>
      <c r="G78" s="13"/>
      <c r="H78" s="18">
        <f t="shared" si="45"/>
        <v>0</v>
      </c>
      <c r="I78" s="8">
        <f t="shared" si="46"/>
        <v>0</v>
      </c>
      <c r="J78">
        <f t="shared" si="50"/>
        <v>0</v>
      </c>
      <c r="K78" s="9">
        <f t="shared" si="51"/>
        <v>0</v>
      </c>
      <c r="M78" s="2">
        <f>'rockfish release'!O77</f>
        <v>1346.1919894436969</v>
      </c>
      <c r="N78">
        <f>'rockfish release'!P77</f>
        <v>518412.47627688694</v>
      </c>
      <c r="O78" s="13"/>
      <c r="P78" s="13"/>
      <c r="Q78" s="18">
        <f t="shared" si="47"/>
        <v>0</v>
      </c>
      <c r="R78" s="19">
        <f t="shared" si="48"/>
        <v>0</v>
      </c>
      <c r="S78">
        <f t="shared" si="52"/>
        <v>0</v>
      </c>
      <c r="T78" s="9">
        <f t="shared" si="53"/>
        <v>0</v>
      </c>
      <c r="V78" s="18">
        <f t="shared" si="49"/>
        <v>0</v>
      </c>
      <c r="W78" s="50">
        <f t="shared" si="49"/>
        <v>0</v>
      </c>
      <c r="X78">
        <f t="shared" si="54"/>
        <v>0</v>
      </c>
      <c r="Y78" s="9">
        <f t="shared" si="55"/>
        <v>0</v>
      </c>
    </row>
    <row r="79" spans="1:25" x14ac:dyDescent="0.25">
      <c r="A79" t="str">
        <f>'rockfish release'!A78</f>
        <v>SC</v>
      </c>
      <c r="B79">
        <f>'rockfish release'!B78</f>
        <v>2011</v>
      </c>
      <c r="C79" t="str">
        <f>'rockfish release'!C78</f>
        <v>CI</v>
      </c>
      <c r="D79">
        <f>'rockfish release'!D78</f>
        <v>862</v>
      </c>
      <c r="E79">
        <f>'YE release'!E79</f>
        <v>222</v>
      </c>
      <c r="F79" s="13"/>
      <c r="G79" s="13"/>
      <c r="H79" s="18">
        <f t="shared" si="45"/>
        <v>0</v>
      </c>
      <c r="I79" s="8">
        <f t="shared" si="46"/>
        <v>0</v>
      </c>
      <c r="J79">
        <f t="shared" si="50"/>
        <v>0</v>
      </c>
      <c r="K79" s="9">
        <f t="shared" si="51"/>
        <v>0</v>
      </c>
      <c r="M79" s="2">
        <f>'rockfish release'!O78</f>
        <v>3933.1255813953494</v>
      </c>
      <c r="N79">
        <f>'rockfish release'!P78</f>
        <v>11556848.970422491</v>
      </c>
      <c r="O79" s="13"/>
      <c r="P79" s="13"/>
      <c r="Q79" s="18">
        <f t="shared" si="47"/>
        <v>0</v>
      </c>
      <c r="R79" s="19">
        <f t="shared" si="48"/>
        <v>0</v>
      </c>
      <c r="S79">
        <f t="shared" si="52"/>
        <v>0</v>
      </c>
      <c r="T79" s="9">
        <f t="shared" si="53"/>
        <v>0</v>
      </c>
      <c r="V79" s="18">
        <f t="shared" si="49"/>
        <v>0</v>
      </c>
      <c r="W79" s="50">
        <f t="shared" si="49"/>
        <v>0</v>
      </c>
      <c r="X79">
        <f t="shared" si="54"/>
        <v>0</v>
      </c>
      <c r="Y79" s="9">
        <f t="shared" si="55"/>
        <v>0</v>
      </c>
    </row>
    <row r="80" spans="1:25" x14ac:dyDescent="0.25">
      <c r="A80" t="str">
        <f>'rockfish release'!A79</f>
        <v>SC</v>
      </c>
      <c r="B80">
        <f>'rockfish release'!B79</f>
        <v>2012</v>
      </c>
      <c r="C80" t="str">
        <f>'rockfish release'!C79</f>
        <v>CI</v>
      </c>
      <c r="D80">
        <f>'rockfish release'!D79</f>
        <v>344</v>
      </c>
      <c r="E80">
        <f>'YE release'!E80</f>
        <v>46</v>
      </c>
      <c r="F80" s="13"/>
      <c r="G80" s="13"/>
      <c r="H80" s="18">
        <f t="shared" si="45"/>
        <v>0</v>
      </c>
      <c r="I80" s="8">
        <f t="shared" si="46"/>
        <v>0</v>
      </c>
      <c r="J80">
        <f t="shared" si="50"/>
        <v>0</v>
      </c>
      <c r="K80" s="9">
        <f t="shared" si="51"/>
        <v>0</v>
      </c>
      <c r="M80" s="2">
        <f>'rockfish release'!O79</f>
        <v>547.43630769230765</v>
      </c>
      <c r="N80">
        <f>'rockfish release'!P79</f>
        <v>207052.59868229774</v>
      </c>
      <c r="O80" s="13"/>
      <c r="P80" s="13"/>
      <c r="Q80" s="18">
        <f t="shared" si="47"/>
        <v>0</v>
      </c>
      <c r="R80" s="19">
        <f t="shared" si="48"/>
        <v>0</v>
      </c>
      <c r="S80">
        <f t="shared" si="52"/>
        <v>0</v>
      </c>
      <c r="T80" s="9">
        <f t="shared" si="53"/>
        <v>0</v>
      </c>
      <c r="V80" s="18">
        <f t="shared" si="49"/>
        <v>0</v>
      </c>
      <c r="W80" s="50">
        <f t="shared" si="49"/>
        <v>0</v>
      </c>
      <c r="X80">
        <f t="shared" si="54"/>
        <v>0</v>
      </c>
      <c r="Y80" s="9">
        <f t="shared" si="55"/>
        <v>0</v>
      </c>
    </row>
    <row r="81" spans="1:25" x14ac:dyDescent="0.25">
      <c r="A81" t="str">
        <f>'rockfish release'!A80</f>
        <v>SC</v>
      </c>
      <c r="B81">
        <f>'rockfish release'!B80</f>
        <v>2013</v>
      </c>
      <c r="C81" t="str">
        <f>'rockfish release'!C80</f>
        <v>CI</v>
      </c>
      <c r="D81">
        <f>'rockfish release'!D80</f>
        <v>564</v>
      </c>
      <c r="E81">
        <f>'YE release'!E81</f>
        <v>104</v>
      </c>
      <c r="F81" s="13"/>
      <c r="G81" s="13"/>
      <c r="H81" s="18">
        <f t="shared" si="45"/>
        <v>0</v>
      </c>
      <c r="I81" s="8">
        <f t="shared" si="46"/>
        <v>0</v>
      </c>
      <c r="J81">
        <f t="shared" si="50"/>
        <v>0</v>
      </c>
      <c r="K81" s="9">
        <f t="shared" si="51"/>
        <v>0</v>
      </c>
      <c r="M81" s="2">
        <f>'rockfish release'!O80</f>
        <v>834.85890200102631</v>
      </c>
      <c r="N81">
        <f>'rockfish release'!P80</f>
        <v>376691.77400375862</v>
      </c>
      <c r="O81" s="13"/>
      <c r="P81" s="13"/>
      <c r="Q81" s="18">
        <f t="shared" si="47"/>
        <v>0</v>
      </c>
      <c r="R81" s="19">
        <f t="shared" si="48"/>
        <v>0</v>
      </c>
      <c r="S81">
        <f t="shared" si="52"/>
        <v>0</v>
      </c>
      <c r="T81" s="9">
        <f t="shared" si="53"/>
        <v>0</v>
      </c>
      <c r="V81" s="18">
        <f t="shared" si="49"/>
        <v>0</v>
      </c>
      <c r="W81" s="50">
        <f t="shared" si="49"/>
        <v>0</v>
      </c>
      <c r="X81">
        <f t="shared" si="54"/>
        <v>0</v>
      </c>
      <c r="Y81" s="9">
        <f t="shared" si="55"/>
        <v>0</v>
      </c>
    </row>
    <row r="82" spans="1:25" x14ac:dyDescent="0.25">
      <c r="A82" t="str">
        <f>'rockfish release'!A81</f>
        <v>SC</v>
      </c>
      <c r="B82">
        <f>'rockfish release'!B81</f>
        <v>2014</v>
      </c>
      <c r="C82" t="str">
        <f>'rockfish release'!C81</f>
        <v>CI</v>
      </c>
      <c r="D82">
        <f>'rockfish release'!D81</f>
        <v>351</v>
      </c>
      <c r="E82">
        <f>'YE release'!E82</f>
        <v>64</v>
      </c>
      <c r="F82" s="13"/>
      <c r="G82" s="13"/>
      <c r="H82" s="18">
        <f t="shared" si="45"/>
        <v>0</v>
      </c>
      <c r="I82" s="8">
        <f t="shared" si="46"/>
        <v>0</v>
      </c>
      <c r="J82">
        <f t="shared" si="50"/>
        <v>0</v>
      </c>
      <c r="K82" s="9">
        <f t="shared" si="51"/>
        <v>0</v>
      </c>
      <c r="M82" s="2">
        <f>'rockfish release'!O81</f>
        <v>720.52342487883675</v>
      </c>
      <c r="N82">
        <f>'rockfish release'!P81</f>
        <v>414487.87274656334</v>
      </c>
      <c r="O82" s="13"/>
      <c r="P82" s="13"/>
      <c r="Q82" s="18">
        <f t="shared" si="47"/>
        <v>0</v>
      </c>
      <c r="R82" s="19">
        <f t="shared" si="48"/>
        <v>0</v>
      </c>
      <c r="S82">
        <f t="shared" si="52"/>
        <v>0</v>
      </c>
      <c r="T82" s="9">
        <f t="shared" si="53"/>
        <v>0</v>
      </c>
      <c r="V82" s="18">
        <f t="shared" si="49"/>
        <v>0</v>
      </c>
      <c r="W82" s="50">
        <f t="shared" si="49"/>
        <v>0</v>
      </c>
      <c r="X82">
        <f t="shared" si="54"/>
        <v>0</v>
      </c>
      <c r="Y82" s="9">
        <f t="shared" si="55"/>
        <v>0</v>
      </c>
    </row>
    <row r="83" spans="1:25" x14ac:dyDescent="0.25">
      <c r="A83" t="str">
        <f>'rockfish release'!A82</f>
        <v>SC</v>
      </c>
      <c r="B83">
        <f>'rockfish release'!B82</f>
        <v>2015</v>
      </c>
      <c r="C83" t="str">
        <f>'rockfish release'!C82</f>
        <v>CI</v>
      </c>
      <c r="D83">
        <f>'rockfish release'!D82</f>
        <v>609</v>
      </c>
      <c r="E83">
        <f>'YE release'!E83</f>
        <v>123</v>
      </c>
      <c r="F83" s="13"/>
      <c r="G83" s="13"/>
      <c r="H83" s="18">
        <f t="shared" si="45"/>
        <v>0</v>
      </c>
      <c r="I83" s="8">
        <f t="shared" si="46"/>
        <v>0</v>
      </c>
      <c r="J83">
        <f t="shared" si="50"/>
        <v>0</v>
      </c>
      <c r="K83" s="9">
        <f t="shared" si="51"/>
        <v>0</v>
      </c>
      <c r="M83" s="2">
        <f>'rockfish release'!O82</f>
        <v>1152.6606776180697</v>
      </c>
      <c r="N83">
        <f>'rockfish release'!P82</f>
        <v>990408.27553210699</v>
      </c>
      <c r="O83" s="13"/>
      <c r="P83" s="13"/>
      <c r="Q83" s="18">
        <f t="shared" si="47"/>
        <v>0</v>
      </c>
      <c r="R83" s="19">
        <f t="shared" si="48"/>
        <v>0</v>
      </c>
      <c r="S83">
        <f t="shared" si="52"/>
        <v>0</v>
      </c>
      <c r="T83" s="9">
        <f t="shared" si="53"/>
        <v>0</v>
      </c>
      <c r="V83" s="18">
        <f t="shared" si="49"/>
        <v>0</v>
      </c>
      <c r="W83" s="50">
        <f t="shared" si="49"/>
        <v>0</v>
      </c>
      <c r="X83">
        <f t="shared" si="54"/>
        <v>0</v>
      </c>
      <c r="Y83" s="9">
        <f t="shared" si="55"/>
        <v>0</v>
      </c>
    </row>
    <row r="84" spans="1:25" x14ac:dyDescent="0.25">
      <c r="A84" t="str">
        <f>'rockfish release'!A83</f>
        <v>SC</v>
      </c>
      <c r="B84">
        <f>'rockfish release'!B83</f>
        <v>2016</v>
      </c>
      <c r="C84" t="str">
        <f>'rockfish release'!C83</f>
        <v>CI</v>
      </c>
      <c r="D84">
        <f>'rockfish release'!D83</f>
        <v>441</v>
      </c>
      <c r="E84">
        <f>'YE release'!E84</f>
        <v>86</v>
      </c>
      <c r="F84" s="13"/>
      <c r="G84" s="13"/>
      <c r="H84" s="18">
        <f t="shared" si="45"/>
        <v>0</v>
      </c>
      <c r="I84" s="8">
        <f t="shared" si="46"/>
        <v>0</v>
      </c>
      <c r="J84">
        <f t="shared" si="50"/>
        <v>0</v>
      </c>
      <c r="K84" s="9">
        <f t="shared" si="51"/>
        <v>0</v>
      </c>
      <c r="M84" s="2">
        <f>'rockfish release'!O83</f>
        <v>588.20060043668127</v>
      </c>
      <c r="N84">
        <f>'rockfish release'!P83</f>
        <v>143523.43263146057</v>
      </c>
      <c r="O84" s="13"/>
      <c r="P84" s="13"/>
      <c r="Q84" s="18">
        <f t="shared" si="47"/>
        <v>0</v>
      </c>
      <c r="R84" s="19">
        <f t="shared" si="48"/>
        <v>0</v>
      </c>
      <c r="S84">
        <f t="shared" si="52"/>
        <v>0</v>
      </c>
      <c r="T84" s="9">
        <f t="shared" si="53"/>
        <v>0</v>
      </c>
      <c r="V84" s="18">
        <f t="shared" si="49"/>
        <v>0</v>
      </c>
      <c r="W84" s="50">
        <f t="shared" si="49"/>
        <v>0</v>
      </c>
      <c r="X84">
        <f t="shared" si="54"/>
        <v>0</v>
      </c>
      <c r="Y84" s="9">
        <f t="shared" si="55"/>
        <v>0</v>
      </c>
    </row>
    <row r="85" spans="1:25" x14ac:dyDescent="0.25">
      <c r="A85" t="str">
        <f>'rockfish release'!A84</f>
        <v>SC</v>
      </c>
      <c r="B85">
        <f>'rockfish release'!B84</f>
        <v>2017</v>
      </c>
      <c r="C85" t="str">
        <f>'rockfish release'!C84</f>
        <v>CI</v>
      </c>
      <c r="D85">
        <f>'rockfish release'!D84</f>
        <v>256</v>
      </c>
      <c r="E85">
        <f>'YE release'!E85</f>
        <v>28</v>
      </c>
      <c r="F85" s="13"/>
      <c r="G85" s="13"/>
      <c r="H85" s="18">
        <f t="shared" si="45"/>
        <v>0</v>
      </c>
      <c r="I85" s="8">
        <f t="shared" si="46"/>
        <v>0</v>
      </c>
      <c r="J85">
        <f t="shared" si="50"/>
        <v>0</v>
      </c>
      <c r="K85" s="9">
        <f t="shared" si="51"/>
        <v>0</v>
      </c>
      <c r="M85" s="2">
        <f>'rockfish release'!O84</f>
        <v>415.61685144124169</v>
      </c>
      <c r="N85">
        <f>'rockfish release'!P84</f>
        <v>116443.01477531147</v>
      </c>
      <c r="O85" s="13"/>
      <c r="P85" s="13"/>
      <c r="Q85" s="18">
        <f t="shared" si="47"/>
        <v>0</v>
      </c>
      <c r="R85" s="19">
        <f t="shared" si="48"/>
        <v>0</v>
      </c>
      <c r="S85">
        <f t="shared" si="52"/>
        <v>0</v>
      </c>
      <c r="T85" s="9">
        <f t="shared" si="53"/>
        <v>0</v>
      </c>
      <c r="V85" s="18">
        <f t="shared" si="49"/>
        <v>0</v>
      </c>
      <c r="W85" s="50">
        <f t="shared" si="49"/>
        <v>0</v>
      </c>
      <c r="X85">
        <f t="shared" si="54"/>
        <v>0</v>
      </c>
      <c r="Y85" s="9">
        <f t="shared" si="55"/>
        <v>0</v>
      </c>
    </row>
    <row r="86" spans="1:25" x14ac:dyDescent="0.25">
      <c r="A86" t="str">
        <f>'rockfish release'!A85</f>
        <v>SC</v>
      </c>
      <c r="B86">
        <f>'rockfish release'!B85</f>
        <v>2018</v>
      </c>
      <c r="C86" t="str">
        <f>'rockfish release'!C85</f>
        <v>CI</v>
      </c>
      <c r="D86">
        <f>'rockfish release'!D85</f>
        <v>378</v>
      </c>
      <c r="E86">
        <f>'YE release'!E86</f>
        <v>36</v>
      </c>
      <c r="F86" s="13"/>
      <c r="G86" s="13"/>
      <c r="H86" s="18">
        <f t="shared" si="45"/>
        <v>0</v>
      </c>
      <c r="I86" s="8">
        <f t="shared" si="46"/>
        <v>0</v>
      </c>
      <c r="J86">
        <f t="shared" si="50"/>
        <v>0</v>
      </c>
      <c r="K86" s="9">
        <f t="shared" si="51"/>
        <v>0</v>
      </c>
      <c r="M86" s="2">
        <f>'rockfish release'!O85</f>
        <v>1080.4914054600606</v>
      </c>
      <c r="N86">
        <f>'rockfish release'!P85</f>
        <v>1139629.6871772241</v>
      </c>
      <c r="O86" s="13"/>
      <c r="P86" s="13"/>
      <c r="Q86" s="18">
        <f t="shared" si="47"/>
        <v>0</v>
      </c>
      <c r="R86" s="19">
        <f t="shared" si="48"/>
        <v>0</v>
      </c>
      <c r="S86">
        <f t="shared" si="52"/>
        <v>0</v>
      </c>
      <c r="T86" s="9">
        <f t="shared" si="53"/>
        <v>0</v>
      </c>
      <c r="V86" s="18">
        <f t="shared" si="49"/>
        <v>0</v>
      </c>
      <c r="W86" s="50">
        <f t="shared" si="49"/>
        <v>0</v>
      </c>
      <c r="X86">
        <f t="shared" si="54"/>
        <v>0</v>
      </c>
      <c r="Y86" s="9">
        <f t="shared" si="55"/>
        <v>0</v>
      </c>
    </row>
    <row r="87" spans="1:25" x14ac:dyDescent="0.25">
      <c r="A87" t="str">
        <f>'rockfish release'!A86</f>
        <v>SC</v>
      </c>
      <c r="B87">
        <f>'rockfish release'!B86</f>
        <v>2019</v>
      </c>
      <c r="C87" t="str">
        <f>'rockfish release'!C86</f>
        <v>CI</v>
      </c>
      <c r="D87">
        <f>'rockfish release'!D86</f>
        <v>348</v>
      </c>
      <c r="E87">
        <f>'YE release'!E87</f>
        <v>42</v>
      </c>
      <c r="F87" s="13"/>
      <c r="G87" s="13"/>
      <c r="H87" s="18">
        <f t="shared" ref="H87" si="56">E87*F87</f>
        <v>0</v>
      </c>
      <c r="I87" s="8">
        <f t="shared" ref="I87" si="57">(E87^2)*G87</f>
        <v>0</v>
      </c>
      <c r="K87" s="9"/>
      <c r="M87" s="2">
        <f>'rockfish release'!O86</f>
        <v>547.29113924050637</v>
      </c>
      <c r="N87">
        <f>'rockfish release'!P86</f>
        <v>271302.84405913076</v>
      </c>
      <c r="O87" s="13"/>
      <c r="P87" s="13"/>
      <c r="Q87" s="18">
        <f t="shared" ref="Q87" si="58">M87*O87</f>
        <v>0</v>
      </c>
      <c r="R87" s="19">
        <f t="shared" ref="R87" si="59">(M87^2)*P87+(O87^2)*N87-(P87*N87)</f>
        <v>0</v>
      </c>
      <c r="S87">
        <f t="shared" ref="S87" si="60">SQRT(R87)</f>
        <v>0</v>
      </c>
      <c r="T87" s="9">
        <f t="shared" ref="T87" si="61">(1.96*S87)</f>
        <v>0</v>
      </c>
      <c r="V87" s="18">
        <f t="shared" ref="V87" si="62">Q87+H87</f>
        <v>0</v>
      </c>
      <c r="W87" s="50">
        <f t="shared" ref="W87" si="63">R87+I87</f>
        <v>0</v>
      </c>
      <c r="Y87" s="9"/>
    </row>
    <row r="88" spans="1:25" x14ac:dyDescent="0.25">
      <c r="A88" t="str">
        <f>'rockfish release'!A87</f>
        <v>SC</v>
      </c>
      <c r="B88">
        <f>'rockfish release'!B87</f>
        <v>1999</v>
      </c>
      <c r="C88" t="str">
        <f>'rockfish release'!C87</f>
        <v>EASTSIDE</v>
      </c>
      <c r="D88">
        <f>'rockfish release'!D87</f>
        <v>434</v>
      </c>
      <c r="E88">
        <f>'YE release'!E88</f>
        <v>133</v>
      </c>
      <c r="F88" s="39"/>
      <c r="G88" s="39"/>
      <c r="H88" s="18">
        <f t="shared" ref="H88:H107" si="64">E88*F88</f>
        <v>0</v>
      </c>
      <c r="I88" s="8">
        <f t="shared" ref="I88:I107" si="65">(E88^2)*G88</f>
        <v>0</v>
      </c>
      <c r="J88">
        <f t="shared" si="50"/>
        <v>0</v>
      </c>
      <c r="K88" s="9">
        <f t="shared" si="51"/>
        <v>0</v>
      </c>
      <c r="M88" s="2">
        <f>'rockfish release'!O87</f>
        <v>162.859496047015</v>
      </c>
      <c r="N88">
        <f>'rockfish release'!P87</f>
        <v>70201.723372615947</v>
      </c>
      <c r="O88" s="13"/>
      <c r="P88" s="13"/>
      <c r="Q88" s="18">
        <f t="shared" ref="Q88:Q107" si="66">M88*O88</f>
        <v>0</v>
      </c>
      <c r="R88" s="19">
        <f t="shared" ref="R88:R107" si="67">(M88^2)*P88+(O88^2)*N88-(P88*N88)</f>
        <v>0</v>
      </c>
      <c r="S88">
        <f t="shared" si="52"/>
        <v>0</v>
      </c>
      <c r="T88" s="9">
        <f t="shared" si="53"/>
        <v>0</v>
      </c>
      <c r="V88" s="18">
        <f t="shared" ref="V88:V107" si="68">Q88+H88</f>
        <v>0</v>
      </c>
      <c r="W88" s="50">
        <f t="shared" ref="W88:W107" si="69">I88</f>
        <v>0</v>
      </c>
      <c r="X88">
        <f t="shared" si="54"/>
        <v>0</v>
      </c>
      <c r="Y88" s="9">
        <f t="shared" si="55"/>
        <v>0</v>
      </c>
    </row>
    <row r="89" spans="1:25" x14ac:dyDescent="0.25">
      <c r="A89" t="str">
        <f>'rockfish release'!A88</f>
        <v>SC</v>
      </c>
      <c r="B89">
        <f>'rockfish release'!B88</f>
        <v>2000</v>
      </c>
      <c r="C89" t="str">
        <f>'rockfish release'!C88</f>
        <v>EASTSIDE</v>
      </c>
      <c r="D89">
        <f>'rockfish release'!D88</f>
        <v>1194</v>
      </c>
      <c r="E89">
        <f>'YE release'!E89</f>
        <v>159</v>
      </c>
      <c r="F89" s="39"/>
      <c r="G89" s="39"/>
      <c r="H89" s="18">
        <f t="shared" si="64"/>
        <v>0</v>
      </c>
      <c r="I89" s="8">
        <f t="shared" si="65"/>
        <v>0</v>
      </c>
      <c r="J89">
        <f t="shared" si="50"/>
        <v>0</v>
      </c>
      <c r="K89" s="9">
        <f t="shared" si="51"/>
        <v>0</v>
      </c>
      <c r="M89" s="2">
        <f>'rockfish release'!O88</f>
        <v>448.05124027681086</v>
      </c>
      <c r="N89">
        <f>'rockfish release'!P88</f>
        <v>531345.45277051278</v>
      </c>
      <c r="O89" s="13"/>
      <c r="P89" s="13"/>
      <c r="Q89" s="18">
        <f t="shared" si="66"/>
        <v>0</v>
      </c>
      <c r="R89" s="19">
        <f t="shared" si="67"/>
        <v>0</v>
      </c>
      <c r="S89">
        <f t="shared" si="52"/>
        <v>0</v>
      </c>
      <c r="T89" s="9">
        <f t="shared" si="53"/>
        <v>0</v>
      </c>
      <c r="V89" s="18">
        <f t="shared" si="68"/>
        <v>0</v>
      </c>
      <c r="W89" s="50">
        <f t="shared" si="69"/>
        <v>0</v>
      </c>
      <c r="X89">
        <f t="shared" si="54"/>
        <v>0</v>
      </c>
      <c r="Y89" s="9">
        <f t="shared" si="55"/>
        <v>0</v>
      </c>
    </row>
    <row r="90" spans="1:25" x14ac:dyDescent="0.25">
      <c r="A90" t="str">
        <f>'rockfish release'!A89</f>
        <v>SC</v>
      </c>
      <c r="B90">
        <f>'rockfish release'!B89</f>
        <v>2001</v>
      </c>
      <c r="C90" t="str">
        <f>'rockfish release'!C89</f>
        <v>EASTSIDE</v>
      </c>
      <c r="D90">
        <f>'rockfish release'!D89</f>
        <v>548</v>
      </c>
      <c r="E90">
        <f>'YE release'!E90</f>
        <v>163</v>
      </c>
      <c r="F90" s="39"/>
      <c r="G90" s="39"/>
      <c r="H90" s="18">
        <f t="shared" si="64"/>
        <v>0</v>
      </c>
      <c r="I90" s="8">
        <f t="shared" si="65"/>
        <v>0</v>
      </c>
      <c r="J90">
        <f t="shared" si="50"/>
        <v>0</v>
      </c>
      <c r="K90" s="9">
        <f t="shared" si="51"/>
        <v>0</v>
      </c>
      <c r="M90" s="2">
        <f>'rockfish release'!O89</f>
        <v>205.63825768148433</v>
      </c>
      <c r="N90">
        <f>'rockfish release'!P89</f>
        <v>111925.60011727823</v>
      </c>
      <c r="O90" s="13"/>
      <c r="P90" s="13"/>
      <c r="Q90" s="18">
        <f t="shared" si="66"/>
        <v>0</v>
      </c>
      <c r="R90" s="19">
        <f t="shared" si="67"/>
        <v>0</v>
      </c>
      <c r="S90">
        <f t="shared" si="52"/>
        <v>0</v>
      </c>
      <c r="T90" s="9">
        <f t="shared" si="53"/>
        <v>0</v>
      </c>
      <c r="V90" s="18">
        <f t="shared" si="68"/>
        <v>0</v>
      </c>
      <c r="W90" s="50">
        <f t="shared" si="69"/>
        <v>0</v>
      </c>
      <c r="X90">
        <f t="shared" si="54"/>
        <v>0</v>
      </c>
      <c r="Y90" s="9">
        <f t="shared" si="55"/>
        <v>0</v>
      </c>
    </row>
    <row r="91" spans="1:25" x14ac:dyDescent="0.25">
      <c r="A91" t="str">
        <f>'rockfish release'!A90</f>
        <v>SC</v>
      </c>
      <c r="B91">
        <f>'rockfish release'!B90</f>
        <v>2002</v>
      </c>
      <c r="C91" t="str">
        <f>'rockfish release'!C90</f>
        <v>EASTSIDE</v>
      </c>
      <c r="D91">
        <f>'rockfish release'!D90</f>
        <v>736</v>
      </c>
      <c r="E91">
        <f>'YE release'!E91</f>
        <v>41</v>
      </c>
      <c r="F91" s="39"/>
      <c r="G91" s="39"/>
      <c r="H91" s="18">
        <f t="shared" si="64"/>
        <v>0</v>
      </c>
      <c r="I91" s="8">
        <f t="shared" si="65"/>
        <v>0</v>
      </c>
      <c r="J91">
        <f t="shared" si="50"/>
        <v>0</v>
      </c>
      <c r="K91" s="9">
        <f t="shared" si="51"/>
        <v>0</v>
      </c>
      <c r="M91" s="2">
        <f>'rockfish release'!O90</f>
        <v>276.18568914885498</v>
      </c>
      <c r="N91">
        <f>'rockfish release'!P90</f>
        <v>201894.24676703988</v>
      </c>
      <c r="O91" s="13"/>
      <c r="P91" s="13"/>
      <c r="Q91" s="18">
        <f t="shared" si="66"/>
        <v>0</v>
      </c>
      <c r="R91" s="19">
        <f t="shared" si="67"/>
        <v>0</v>
      </c>
      <c r="S91">
        <f t="shared" si="52"/>
        <v>0</v>
      </c>
      <c r="T91" s="9">
        <f t="shared" si="53"/>
        <v>0</v>
      </c>
      <c r="V91" s="18">
        <f t="shared" si="68"/>
        <v>0</v>
      </c>
      <c r="W91" s="50">
        <f t="shared" si="69"/>
        <v>0</v>
      </c>
      <c r="X91">
        <f t="shared" si="54"/>
        <v>0</v>
      </c>
      <c r="Y91" s="9">
        <f t="shared" si="55"/>
        <v>0</v>
      </c>
    </row>
    <row r="92" spans="1:25" x14ac:dyDescent="0.25">
      <c r="A92" t="str">
        <f>'rockfish release'!A91</f>
        <v>SC</v>
      </c>
      <c r="B92">
        <f>'rockfish release'!B91</f>
        <v>2003</v>
      </c>
      <c r="C92" t="str">
        <f>'rockfish release'!C91</f>
        <v>EASTSIDE</v>
      </c>
      <c r="D92">
        <f>'rockfish release'!D91</f>
        <v>878</v>
      </c>
      <c r="E92">
        <f>'YE release'!E92</f>
        <v>44</v>
      </c>
      <c r="F92" s="39"/>
      <c r="G92" s="39"/>
      <c r="H92" s="18">
        <f t="shared" si="64"/>
        <v>0</v>
      </c>
      <c r="I92" s="8">
        <f t="shared" si="65"/>
        <v>0</v>
      </c>
      <c r="J92">
        <f t="shared" si="50"/>
        <v>0</v>
      </c>
      <c r="K92" s="9">
        <f t="shared" si="51"/>
        <v>0</v>
      </c>
      <c r="M92" s="2">
        <f>'rockfish release'!O91</f>
        <v>329.47151504442195</v>
      </c>
      <c r="N92">
        <f>'rockfish release'!P91</f>
        <v>287314.36917526205</v>
      </c>
      <c r="O92" s="13"/>
      <c r="P92" s="13"/>
      <c r="Q92" s="18">
        <f t="shared" si="66"/>
        <v>0</v>
      </c>
      <c r="R92" s="19">
        <f t="shared" si="67"/>
        <v>0</v>
      </c>
      <c r="S92">
        <f t="shared" si="52"/>
        <v>0</v>
      </c>
      <c r="T92" s="9">
        <f t="shared" si="53"/>
        <v>0</v>
      </c>
      <c r="V92" s="18">
        <f t="shared" si="68"/>
        <v>0</v>
      </c>
      <c r="W92" s="50">
        <f t="shared" si="69"/>
        <v>0</v>
      </c>
      <c r="X92">
        <f t="shared" si="54"/>
        <v>0</v>
      </c>
      <c r="Y92" s="9">
        <f t="shared" si="55"/>
        <v>0</v>
      </c>
    </row>
    <row r="93" spans="1:25" x14ac:dyDescent="0.25">
      <c r="A93" t="str">
        <f>'rockfish release'!A92</f>
        <v>SC</v>
      </c>
      <c r="B93">
        <f>'rockfish release'!B92</f>
        <v>2004</v>
      </c>
      <c r="C93" t="str">
        <f>'rockfish release'!C92</f>
        <v>EASTSIDE</v>
      </c>
      <c r="D93">
        <f>'rockfish release'!D92</f>
        <v>453</v>
      </c>
      <c r="E93">
        <f>'YE release'!E93</f>
        <v>33</v>
      </c>
      <c r="F93" s="39"/>
      <c r="G93" s="39"/>
      <c r="H93" s="18">
        <f t="shared" si="64"/>
        <v>0</v>
      </c>
      <c r="I93" s="8">
        <f t="shared" si="65"/>
        <v>0</v>
      </c>
      <c r="J93">
        <f t="shared" si="50"/>
        <v>0</v>
      </c>
      <c r="K93" s="9">
        <f t="shared" si="51"/>
        <v>0</v>
      </c>
      <c r="M93" s="2">
        <f>'rockfish release'!O92</f>
        <v>169.98928965275991</v>
      </c>
      <c r="N93">
        <f>'rockfish release'!P92</f>
        <v>76482.965509838526</v>
      </c>
      <c r="O93" s="13"/>
      <c r="P93" s="13"/>
      <c r="Q93" s="18">
        <f t="shared" si="66"/>
        <v>0</v>
      </c>
      <c r="R93" s="19">
        <f t="shared" si="67"/>
        <v>0</v>
      </c>
      <c r="S93">
        <f t="shared" si="52"/>
        <v>0</v>
      </c>
      <c r="T93" s="9">
        <f t="shared" si="53"/>
        <v>0</v>
      </c>
      <c r="V93" s="18">
        <f t="shared" si="68"/>
        <v>0</v>
      </c>
      <c r="W93" s="50">
        <f t="shared" si="69"/>
        <v>0</v>
      </c>
      <c r="X93">
        <f t="shared" si="54"/>
        <v>0</v>
      </c>
      <c r="Y93" s="9">
        <f t="shared" si="55"/>
        <v>0</v>
      </c>
    </row>
    <row r="94" spans="1:25" x14ac:dyDescent="0.25">
      <c r="A94" t="str">
        <f>'rockfish release'!A93</f>
        <v>SC</v>
      </c>
      <c r="B94">
        <f>'rockfish release'!B93</f>
        <v>2005</v>
      </c>
      <c r="C94" t="str">
        <f>'rockfish release'!C93</f>
        <v>EASTSIDE</v>
      </c>
      <c r="D94">
        <f>'rockfish release'!D93</f>
        <v>744</v>
      </c>
      <c r="E94">
        <f>'YE release'!E94</f>
        <v>47</v>
      </c>
      <c r="F94" s="39"/>
      <c r="G94" s="39"/>
      <c r="H94" s="18">
        <f t="shared" si="64"/>
        <v>0</v>
      </c>
      <c r="I94" s="8">
        <f t="shared" si="65"/>
        <v>0</v>
      </c>
      <c r="J94">
        <f t="shared" si="50"/>
        <v>0</v>
      </c>
      <c r="K94" s="9">
        <f t="shared" si="51"/>
        <v>0</v>
      </c>
      <c r="M94" s="2">
        <f>'rockfish release'!O93</f>
        <v>279.1877075091686</v>
      </c>
      <c r="N94">
        <f>'rockfish release'!P93</f>
        <v>206307.10542156521</v>
      </c>
      <c r="O94" s="13"/>
      <c r="P94" s="13"/>
      <c r="Q94" s="18">
        <f t="shared" si="66"/>
        <v>0</v>
      </c>
      <c r="R94" s="19">
        <f t="shared" si="67"/>
        <v>0</v>
      </c>
      <c r="S94">
        <f t="shared" si="52"/>
        <v>0</v>
      </c>
      <c r="T94" s="9">
        <f t="shared" si="53"/>
        <v>0</v>
      </c>
      <c r="V94" s="18">
        <f t="shared" si="68"/>
        <v>0</v>
      </c>
      <c r="W94" s="50">
        <f t="shared" si="69"/>
        <v>0</v>
      </c>
      <c r="X94">
        <f t="shared" si="54"/>
        <v>0</v>
      </c>
      <c r="Y94" s="9">
        <f t="shared" si="55"/>
        <v>0</v>
      </c>
    </row>
    <row r="95" spans="1:25" x14ac:dyDescent="0.25">
      <c r="A95" t="str">
        <f>'rockfish release'!A94</f>
        <v>SC</v>
      </c>
      <c r="B95">
        <f>'rockfish release'!B94</f>
        <v>2006</v>
      </c>
      <c r="C95" t="str">
        <f>'rockfish release'!C94</f>
        <v>EASTSIDE</v>
      </c>
      <c r="D95">
        <f>'rockfish release'!D94</f>
        <v>822</v>
      </c>
      <c r="E95">
        <f>'YE release'!E95</f>
        <v>27</v>
      </c>
      <c r="F95" s="39"/>
      <c r="G95" s="40"/>
      <c r="H95" s="18">
        <f t="shared" si="64"/>
        <v>0</v>
      </c>
      <c r="I95" s="8">
        <f t="shared" si="65"/>
        <v>0</v>
      </c>
      <c r="J95">
        <f t="shared" si="50"/>
        <v>0</v>
      </c>
      <c r="K95" s="9">
        <f t="shared" si="51"/>
        <v>0</v>
      </c>
      <c r="M95" s="2">
        <f>'rockfish release'!O94</f>
        <v>308.45738652222667</v>
      </c>
      <c r="N95">
        <f>'rockfish release'!P94</f>
        <v>251832.60026387597</v>
      </c>
      <c r="O95" s="13"/>
      <c r="P95" s="13"/>
      <c r="Q95" s="18">
        <f t="shared" si="66"/>
        <v>0</v>
      </c>
      <c r="R95" s="19">
        <f t="shared" si="67"/>
        <v>0</v>
      </c>
      <c r="S95">
        <f t="shared" si="52"/>
        <v>0</v>
      </c>
      <c r="T95" s="9">
        <f t="shared" si="53"/>
        <v>0</v>
      </c>
      <c r="V95" s="18">
        <f t="shared" si="68"/>
        <v>0</v>
      </c>
      <c r="W95" s="50">
        <f t="shared" si="69"/>
        <v>0</v>
      </c>
      <c r="X95">
        <f t="shared" si="54"/>
        <v>0</v>
      </c>
      <c r="Y95" s="9">
        <f t="shared" si="55"/>
        <v>0</v>
      </c>
    </row>
    <row r="96" spans="1:25" x14ac:dyDescent="0.25">
      <c r="A96" t="str">
        <f>'rockfish release'!A95</f>
        <v>SC</v>
      </c>
      <c r="B96">
        <f>'rockfish release'!B95</f>
        <v>2007</v>
      </c>
      <c r="C96" t="str">
        <f>'rockfish release'!C95</f>
        <v>EASTSIDE</v>
      </c>
      <c r="D96">
        <f>'rockfish release'!D95</f>
        <v>2661</v>
      </c>
      <c r="E96">
        <f>'YE release'!E96</f>
        <v>50</v>
      </c>
      <c r="F96" s="39"/>
      <c r="G96" s="40"/>
      <c r="H96" s="18">
        <f t="shared" si="64"/>
        <v>0</v>
      </c>
      <c r="I96" s="8">
        <f t="shared" si="65"/>
        <v>0</v>
      </c>
      <c r="J96">
        <f t="shared" si="50"/>
        <v>0</v>
      </c>
      <c r="K96" s="9">
        <f t="shared" si="51"/>
        <v>0</v>
      </c>
      <c r="M96" s="2">
        <f>'rockfish release'!O95</f>
        <v>998.54635709932472</v>
      </c>
      <c r="N96">
        <f>'rockfish release'!P95</f>
        <v>2639113.4727077819</v>
      </c>
      <c r="O96" s="13"/>
      <c r="P96" s="13"/>
      <c r="Q96" s="18">
        <f t="shared" si="66"/>
        <v>0</v>
      </c>
      <c r="R96" s="19">
        <f t="shared" si="67"/>
        <v>0</v>
      </c>
      <c r="S96">
        <f t="shared" si="52"/>
        <v>0</v>
      </c>
      <c r="T96" s="9">
        <f t="shared" si="53"/>
        <v>0</v>
      </c>
      <c r="V96" s="18">
        <f t="shared" si="68"/>
        <v>0</v>
      </c>
      <c r="W96" s="50">
        <f t="shared" si="69"/>
        <v>0</v>
      </c>
      <c r="X96">
        <f t="shared" si="54"/>
        <v>0</v>
      </c>
      <c r="Y96" s="9">
        <f t="shared" si="55"/>
        <v>0</v>
      </c>
    </row>
    <row r="97" spans="1:25" x14ac:dyDescent="0.25">
      <c r="A97" t="str">
        <f>'rockfish release'!A96</f>
        <v>SC</v>
      </c>
      <c r="B97">
        <f>'rockfish release'!B96</f>
        <v>2008</v>
      </c>
      <c r="C97" t="str">
        <f>'rockfish release'!C96</f>
        <v>EASTSIDE</v>
      </c>
      <c r="D97">
        <f>'rockfish release'!D96</f>
        <v>902</v>
      </c>
      <c r="E97">
        <f>'YE release'!E97</f>
        <v>116</v>
      </c>
      <c r="F97" s="39"/>
      <c r="G97" s="40"/>
      <c r="H97" s="18">
        <f t="shared" si="64"/>
        <v>0</v>
      </c>
      <c r="I97" s="8">
        <f t="shared" si="65"/>
        <v>0</v>
      </c>
      <c r="J97">
        <f t="shared" si="50"/>
        <v>0</v>
      </c>
      <c r="K97" s="9">
        <f t="shared" si="51"/>
        <v>0</v>
      </c>
      <c r="M97" s="2">
        <f>'rockfish release'!O96</f>
        <v>338.47757012536294</v>
      </c>
      <c r="N97">
        <f>'rockfish release'!P96</f>
        <v>303236.44026658998</v>
      </c>
      <c r="O97" s="13"/>
      <c r="P97" s="13"/>
      <c r="Q97" s="18">
        <f t="shared" si="66"/>
        <v>0</v>
      </c>
      <c r="R97" s="19">
        <f t="shared" si="67"/>
        <v>0</v>
      </c>
      <c r="S97">
        <f t="shared" si="52"/>
        <v>0</v>
      </c>
      <c r="T97" s="9">
        <f t="shared" si="53"/>
        <v>0</v>
      </c>
      <c r="V97" s="18">
        <f t="shared" si="68"/>
        <v>0</v>
      </c>
      <c r="W97" s="50">
        <f t="shared" si="69"/>
        <v>0</v>
      </c>
      <c r="X97">
        <f t="shared" si="54"/>
        <v>0</v>
      </c>
      <c r="Y97" s="9">
        <f t="shared" si="55"/>
        <v>0</v>
      </c>
    </row>
    <row r="98" spans="1:25" x14ac:dyDescent="0.25">
      <c r="A98" t="str">
        <f>'rockfish release'!A97</f>
        <v>SC</v>
      </c>
      <c r="B98">
        <f>'rockfish release'!B97</f>
        <v>2009</v>
      </c>
      <c r="C98" t="str">
        <f>'rockfish release'!C97</f>
        <v>EASTSIDE</v>
      </c>
      <c r="D98">
        <f>'rockfish release'!D97</f>
        <v>637</v>
      </c>
      <c r="E98">
        <f>'YE release'!E98</f>
        <v>33</v>
      </c>
      <c r="F98" s="39"/>
      <c r="G98" s="40"/>
      <c r="H98" s="18">
        <f t="shared" si="64"/>
        <v>0</v>
      </c>
      <c r="I98" s="8">
        <f t="shared" si="65"/>
        <v>0</v>
      </c>
      <c r="J98">
        <f t="shared" si="50"/>
        <v>0</v>
      </c>
      <c r="K98" s="9">
        <f t="shared" si="51"/>
        <v>0</v>
      </c>
      <c r="M98" s="2">
        <f>'rockfish release'!O97</f>
        <v>239.03571193997368</v>
      </c>
      <c r="N98">
        <f>'rockfish release'!P97</f>
        <v>151233.21312399392</v>
      </c>
      <c r="O98" s="13"/>
      <c r="P98" s="13"/>
      <c r="Q98" s="18">
        <f t="shared" si="66"/>
        <v>0</v>
      </c>
      <c r="R98" s="19">
        <f t="shared" si="67"/>
        <v>0</v>
      </c>
      <c r="S98">
        <f t="shared" si="52"/>
        <v>0</v>
      </c>
      <c r="T98" s="9">
        <f t="shared" si="53"/>
        <v>0</v>
      </c>
      <c r="V98" s="18">
        <f t="shared" si="68"/>
        <v>0</v>
      </c>
      <c r="W98" s="50">
        <f t="shared" si="69"/>
        <v>0</v>
      </c>
      <c r="X98">
        <f t="shared" si="54"/>
        <v>0</v>
      </c>
      <c r="Y98" s="9">
        <f t="shared" si="55"/>
        <v>0</v>
      </c>
    </row>
    <row r="99" spans="1:25" x14ac:dyDescent="0.25">
      <c r="A99" t="str">
        <f>'rockfish release'!A98</f>
        <v>SC</v>
      </c>
      <c r="B99">
        <f>'rockfish release'!B98</f>
        <v>2010</v>
      </c>
      <c r="C99" t="str">
        <f>'rockfish release'!C98</f>
        <v>EASTSIDE</v>
      </c>
      <c r="D99">
        <f>'rockfish release'!D98</f>
        <v>1209</v>
      </c>
      <c r="E99">
        <f>'YE release'!E99</f>
        <v>195</v>
      </c>
      <c r="F99" s="39"/>
      <c r="G99" s="40"/>
      <c r="H99" s="18">
        <f t="shared" si="64"/>
        <v>0</v>
      </c>
      <c r="I99" s="8">
        <f t="shared" si="65"/>
        <v>0</v>
      </c>
      <c r="J99">
        <f t="shared" si="50"/>
        <v>0</v>
      </c>
      <c r="K99" s="9">
        <f t="shared" si="51"/>
        <v>0</v>
      </c>
      <c r="M99" s="2">
        <f>'rockfish release'!O98</f>
        <v>453.6800247023989</v>
      </c>
      <c r="N99">
        <f>'rockfish release'!P98</f>
        <v>544779.70025382063</v>
      </c>
      <c r="O99" s="13"/>
      <c r="P99" s="13"/>
      <c r="Q99" s="18">
        <f t="shared" si="66"/>
        <v>0</v>
      </c>
      <c r="R99" s="19">
        <f t="shared" si="67"/>
        <v>0</v>
      </c>
      <c r="S99">
        <f t="shared" si="52"/>
        <v>0</v>
      </c>
      <c r="T99" s="9">
        <f t="shared" si="53"/>
        <v>0</v>
      </c>
      <c r="V99" s="18">
        <f t="shared" si="68"/>
        <v>0</v>
      </c>
      <c r="W99" s="50">
        <f t="shared" si="69"/>
        <v>0</v>
      </c>
      <c r="X99">
        <f t="shared" si="54"/>
        <v>0</v>
      </c>
      <c r="Y99" s="9">
        <f t="shared" si="55"/>
        <v>0</v>
      </c>
    </row>
    <row r="100" spans="1:25" x14ac:dyDescent="0.25">
      <c r="A100" t="str">
        <f>'rockfish release'!A99</f>
        <v>SC</v>
      </c>
      <c r="B100">
        <f>'rockfish release'!B99</f>
        <v>2011</v>
      </c>
      <c r="C100" t="str">
        <f>'rockfish release'!C99</f>
        <v>EASTSIDE</v>
      </c>
      <c r="D100">
        <f>'rockfish release'!D99</f>
        <v>491</v>
      </c>
      <c r="E100">
        <f>'YE release'!E100</f>
        <v>2</v>
      </c>
      <c r="F100" s="13"/>
      <c r="G100" s="13"/>
      <c r="H100" s="18">
        <f t="shared" si="64"/>
        <v>0</v>
      </c>
      <c r="I100" s="8">
        <f t="shared" si="65"/>
        <v>0</v>
      </c>
      <c r="J100">
        <f t="shared" si="50"/>
        <v>0</v>
      </c>
      <c r="K100" s="9">
        <f t="shared" si="51"/>
        <v>0</v>
      </c>
      <c r="M100" s="2">
        <f>'rockfish release'!O99</f>
        <v>71.087542087542033</v>
      </c>
      <c r="N100">
        <f>'rockfish release'!P99</f>
        <v>14775.888674929201</v>
      </c>
      <c r="O100" s="13"/>
      <c r="P100" s="13"/>
      <c r="Q100" s="18">
        <f t="shared" si="66"/>
        <v>0</v>
      </c>
      <c r="R100" s="19">
        <f t="shared" si="67"/>
        <v>0</v>
      </c>
      <c r="S100">
        <f t="shared" si="52"/>
        <v>0</v>
      </c>
      <c r="T100" s="9">
        <f t="shared" si="53"/>
        <v>0</v>
      </c>
      <c r="V100" s="18">
        <f t="shared" si="68"/>
        <v>0</v>
      </c>
      <c r="W100" s="50">
        <f t="shared" si="69"/>
        <v>0</v>
      </c>
      <c r="X100">
        <f t="shared" si="54"/>
        <v>0</v>
      </c>
      <c r="Y100" s="9">
        <f t="shared" si="55"/>
        <v>0</v>
      </c>
    </row>
    <row r="101" spans="1:25" x14ac:dyDescent="0.25">
      <c r="A101" t="str">
        <f>'rockfish release'!A100</f>
        <v>SC</v>
      </c>
      <c r="B101">
        <f>'rockfish release'!B100</f>
        <v>2012</v>
      </c>
      <c r="C101" t="str">
        <f>'rockfish release'!C100</f>
        <v>EASTSIDE</v>
      </c>
      <c r="D101">
        <f>'rockfish release'!D100</f>
        <v>540</v>
      </c>
      <c r="E101">
        <f>'YE release'!E101</f>
        <v>16</v>
      </c>
      <c r="F101" s="13"/>
      <c r="G101" s="13"/>
      <c r="H101" s="18">
        <f t="shared" si="64"/>
        <v>0</v>
      </c>
      <c r="I101" s="8">
        <f t="shared" si="65"/>
        <v>0</v>
      </c>
      <c r="J101">
        <f t="shared" si="50"/>
        <v>0</v>
      </c>
      <c r="K101" s="9">
        <f t="shared" si="51"/>
        <v>0</v>
      </c>
      <c r="M101" s="2">
        <f>'rockfish release'!O100</f>
        <v>458.47058823529403</v>
      </c>
      <c r="N101">
        <f>'rockfish release'!P100</f>
        <v>1490481.068122806</v>
      </c>
      <c r="O101" s="13"/>
      <c r="P101" s="13"/>
      <c r="Q101" s="18">
        <f t="shared" si="66"/>
        <v>0</v>
      </c>
      <c r="R101" s="19">
        <f t="shared" si="67"/>
        <v>0</v>
      </c>
      <c r="S101">
        <f t="shared" si="52"/>
        <v>0</v>
      </c>
      <c r="T101" s="9">
        <f t="shared" si="53"/>
        <v>0</v>
      </c>
      <c r="V101" s="18">
        <f t="shared" si="68"/>
        <v>0</v>
      </c>
      <c r="W101" s="50">
        <f t="shared" si="69"/>
        <v>0</v>
      </c>
      <c r="X101">
        <f t="shared" si="54"/>
        <v>0</v>
      </c>
      <c r="Y101" s="9">
        <f t="shared" si="55"/>
        <v>0</v>
      </c>
    </row>
    <row r="102" spans="1:25" x14ac:dyDescent="0.25">
      <c r="A102" t="str">
        <f>'rockfish release'!A101</f>
        <v>SC</v>
      </c>
      <c r="B102">
        <f>'rockfish release'!B101</f>
        <v>2013</v>
      </c>
      <c r="C102" t="str">
        <f>'rockfish release'!C101</f>
        <v>EASTSIDE</v>
      </c>
      <c r="D102">
        <f>'rockfish release'!D101</f>
        <v>635</v>
      </c>
      <c r="E102">
        <f>'YE release'!E102</f>
        <v>7</v>
      </c>
      <c r="F102" s="13"/>
      <c r="G102" s="13"/>
      <c r="H102" s="18">
        <f t="shared" si="64"/>
        <v>0</v>
      </c>
      <c r="I102" s="8">
        <f t="shared" si="65"/>
        <v>0</v>
      </c>
      <c r="J102">
        <f t="shared" si="50"/>
        <v>0</v>
      </c>
      <c r="K102" s="9">
        <f t="shared" si="51"/>
        <v>0</v>
      </c>
      <c r="M102" s="2">
        <f>'rockfish release'!O101</f>
        <v>47.370160528800739</v>
      </c>
      <c r="N102">
        <f>'rockfish release'!P101</f>
        <v>68725.118908531891</v>
      </c>
      <c r="O102" s="13"/>
      <c r="P102" s="13"/>
      <c r="Q102" s="18">
        <f t="shared" si="66"/>
        <v>0</v>
      </c>
      <c r="R102" s="19">
        <f t="shared" si="67"/>
        <v>0</v>
      </c>
      <c r="S102">
        <f t="shared" si="52"/>
        <v>0</v>
      </c>
      <c r="T102" s="9">
        <f t="shared" si="53"/>
        <v>0</v>
      </c>
      <c r="V102" s="18">
        <f t="shared" si="68"/>
        <v>0</v>
      </c>
      <c r="W102" s="50">
        <f t="shared" si="69"/>
        <v>0</v>
      </c>
      <c r="X102">
        <f t="shared" si="54"/>
        <v>0</v>
      </c>
      <c r="Y102" s="9">
        <f t="shared" si="55"/>
        <v>0</v>
      </c>
    </row>
    <row r="103" spans="1:25" x14ac:dyDescent="0.25">
      <c r="A103" t="str">
        <f>'rockfish release'!A102</f>
        <v>SC</v>
      </c>
      <c r="B103">
        <f>'rockfish release'!B102</f>
        <v>2014</v>
      </c>
      <c r="C103" t="str">
        <f>'rockfish release'!C102</f>
        <v>EASTSIDE</v>
      </c>
      <c r="D103">
        <f>'rockfish release'!D102</f>
        <v>835</v>
      </c>
      <c r="E103">
        <f>'YE release'!E103</f>
        <v>10</v>
      </c>
      <c r="F103" s="13"/>
      <c r="G103" s="13"/>
      <c r="H103" s="18">
        <f t="shared" si="64"/>
        <v>0</v>
      </c>
      <c r="I103" s="8">
        <f t="shared" si="65"/>
        <v>0</v>
      </c>
      <c r="J103">
        <f t="shared" si="50"/>
        <v>0</v>
      </c>
      <c r="K103" s="9">
        <f t="shared" si="51"/>
        <v>0</v>
      </c>
      <c r="M103" s="2">
        <f>'rockfish release'!O102</f>
        <v>34.065210407966561</v>
      </c>
      <c r="N103">
        <f>'rockfish release'!P102</f>
        <v>3250.7424273281285</v>
      </c>
      <c r="O103" s="13"/>
      <c r="P103" s="13"/>
      <c r="Q103" s="18">
        <f t="shared" si="66"/>
        <v>0</v>
      </c>
      <c r="R103" s="19">
        <f t="shared" si="67"/>
        <v>0</v>
      </c>
      <c r="S103">
        <f t="shared" si="52"/>
        <v>0</v>
      </c>
      <c r="T103" s="9">
        <f t="shared" si="53"/>
        <v>0</v>
      </c>
      <c r="V103" s="18">
        <f t="shared" si="68"/>
        <v>0</v>
      </c>
      <c r="W103" s="50">
        <f t="shared" si="69"/>
        <v>0</v>
      </c>
      <c r="X103">
        <f t="shared" si="54"/>
        <v>0</v>
      </c>
      <c r="Y103" s="9">
        <f t="shared" si="55"/>
        <v>0</v>
      </c>
    </row>
    <row r="104" spans="1:25" x14ac:dyDescent="0.25">
      <c r="A104" t="str">
        <f>'rockfish release'!A103</f>
        <v>SC</v>
      </c>
      <c r="B104">
        <f>'rockfish release'!B103</f>
        <v>2015</v>
      </c>
      <c r="C104" t="str">
        <f>'rockfish release'!C103</f>
        <v>EASTSIDE</v>
      </c>
      <c r="D104">
        <f>'rockfish release'!D103</f>
        <v>769</v>
      </c>
      <c r="E104">
        <f>'YE release'!E104</f>
        <v>11</v>
      </c>
      <c r="F104" s="13"/>
      <c r="G104" s="13"/>
      <c r="H104" s="18">
        <f t="shared" si="64"/>
        <v>0</v>
      </c>
      <c r="I104" s="8">
        <f t="shared" si="65"/>
        <v>0</v>
      </c>
      <c r="J104">
        <f t="shared" si="50"/>
        <v>0</v>
      </c>
      <c r="K104" s="9">
        <f t="shared" si="51"/>
        <v>0</v>
      </c>
      <c r="M104" s="2">
        <f>'rockfish release'!O103</f>
        <v>51.545289855072497</v>
      </c>
      <c r="N104">
        <f>'rockfish release'!P103</f>
        <v>68872.735103343221</v>
      </c>
      <c r="O104" s="13"/>
      <c r="P104" s="13"/>
      <c r="Q104" s="18">
        <f t="shared" si="66"/>
        <v>0</v>
      </c>
      <c r="R104" s="19">
        <f t="shared" si="67"/>
        <v>0</v>
      </c>
      <c r="S104">
        <f t="shared" si="52"/>
        <v>0</v>
      </c>
      <c r="T104" s="9">
        <f t="shared" si="53"/>
        <v>0</v>
      </c>
      <c r="V104" s="18">
        <f t="shared" si="68"/>
        <v>0</v>
      </c>
      <c r="W104" s="50">
        <f t="shared" si="69"/>
        <v>0</v>
      </c>
      <c r="X104">
        <f t="shared" si="54"/>
        <v>0</v>
      </c>
      <c r="Y104" s="9">
        <f t="shared" si="55"/>
        <v>0</v>
      </c>
    </row>
    <row r="105" spans="1:25" x14ac:dyDescent="0.25">
      <c r="A105" t="str">
        <f>'rockfish release'!A104</f>
        <v>SC</v>
      </c>
      <c r="B105">
        <f>'rockfish release'!B104</f>
        <v>2016</v>
      </c>
      <c r="C105" t="str">
        <f>'rockfish release'!C104</f>
        <v>EASTSIDE</v>
      </c>
      <c r="D105">
        <f>'rockfish release'!D104</f>
        <v>1006</v>
      </c>
      <c r="E105">
        <f>'YE release'!E105</f>
        <v>10</v>
      </c>
      <c r="F105" s="13"/>
      <c r="G105" s="13"/>
      <c r="H105" s="18">
        <f t="shared" si="64"/>
        <v>0</v>
      </c>
      <c r="I105" s="8">
        <f t="shared" si="65"/>
        <v>0</v>
      </c>
      <c r="J105">
        <f t="shared" si="50"/>
        <v>0</v>
      </c>
      <c r="K105" s="9">
        <f t="shared" si="51"/>
        <v>0</v>
      </c>
      <c r="M105" s="2">
        <f>'rockfish release'!O104</f>
        <v>738.60291734197722</v>
      </c>
      <c r="N105">
        <f>'rockfish release'!P104</f>
        <v>1565888.8041370797</v>
      </c>
      <c r="O105" s="13"/>
      <c r="P105" s="13"/>
      <c r="Q105" s="18">
        <f t="shared" si="66"/>
        <v>0</v>
      </c>
      <c r="R105" s="19">
        <f t="shared" si="67"/>
        <v>0</v>
      </c>
      <c r="S105">
        <f t="shared" si="52"/>
        <v>0</v>
      </c>
      <c r="T105" s="9">
        <f t="shared" si="53"/>
        <v>0</v>
      </c>
      <c r="V105" s="18">
        <f t="shared" si="68"/>
        <v>0</v>
      </c>
      <c r="W105" s="50">
        <f t="shared" si="69"/>
        <v>0</v>
      </c>
      <c r="X105">
        <f t="shared" si="54"/>
        <v>0</v>
      </c>
      <c r="Y105" s="9">
        <f t="shared" si="55"/>
        <v>0</v>
      </c>
    </row>
    <row r="106" spans="1:25" x14ac:dyDescent="0.25">
      <c r="A106" t="str">
        <f>'rockfish release'!A105</f>
        <v>SC</v>
      </c>
      <c r="B106">
        <f>'rockfish release'!B105</f>
        <v>2017</v>
      </c>
      <c r="C106" t="str">
        <f>'rockfish release'!C105</f>
        <v>EASTSIDE</v>
      </c>
      <c r="D106">
        <f>'rockfish release'!D105</f>
        <v>745</v>
      </c>
      <c r="E106">
        <f>'YE release'!E106</f>
        <v>0</v>
      </c>
      <c r="F106" s="13"/>
      <c r="G106" s="13"/>
      <c r="H106" s="18">
        <f t="shared" si="64"/>
        <v>0</v>
      </c>
      <c r="I106" s="8">
        <f t="shared" si="65"/>
        <v>0</v>
      </c>
      <c r="J106">
        <f t="shared" si="50"/>
        <v>0</v>
      </c>
      <c r="K106" s="9">
        <f t="shared" si="51"/>
        <v>0</v>
      </c>
      <c r="M106" s="2">
        <f>'rockfish release'!O105</f>
        <v>2528.141304347826</v>
      </c>
      <c r="N106">
        <f>'rockfish release'!P105</f>
        <v>60137626.14791777</v>
      </c>
      <c r="O106" s="13"/>
      <c r="P106" s="13"/>
      <c r="Q106" s="18">
        <f t="shared" si="66"/>
        <v>0</v>
      </c>
      <c r="R106" s="19">
        <f t="shared" si="67"/>
        <v>0</v>
      </c>
      <c r="S106">
        <f t="shared" si="52"/>
        <v>0</v>
      </c>
      <c r="T106" s="9">
        <f t="shared" si="53"/>
        <v>0</v>
      </c>
      <c r="V106" s="18">
        <f t="shared" si="68"/>
        <v>0</v>
      </c>
      <c r="W106" s="50">
        <f t="shared" si="69"/>
        <v>0</v>
      </c>
      <c r="X106">
        <f t="shared" si="54"/>
        <v>0</v>
      </c>
      <c r="Y106" s="9">
        <f t="shared" si="55"/>
        <v>0</v>
      </c>
    </row>
    <row r="107" spans="1:25" x14ac:dyDescent="0.25">
      <c r="A107" t="str">
        <f>'rockfish release'!A106</f>
        <v>SC</v>
      </c>
      <c r="B107">
        <f>'rockfish release'!B106</f>
        <v>2018</v>
      </c>
      <c r="C107" t="str">
        <f>'rockfish release'!C106</f>
        <v>EASTSIDE</v>
      </c>
      <c r="D107">
        <f>'rockfish release'!D106</f>
        <v>730</v>
      </c>
      <c r="E107">
        <f>'YE release'!E107</f>
        <v>71</v>
      </c>
      <c r="F107" s="13"/>
      <c r="G107" s="13"/>
      <c r="H107" s="18">
        <f t="shared" si="64"/>
        <v>0</v>
      </c>
      <c r="I107" s="8">
        <f t="shared" si="65"/>
        <v>0</v>
      </c>
      <c r="J107">
        <f t="shared" si="50"/>
        <v>0</v>
      </c>
      <c r="K107" s="9">
        <f t="shared" si="51"/>
        <v>0</v>
      </c>
      <c r="M107" s="2">
        <f>'rockfish release'!O106</f>
        <v>218.11574697173626</v>
      </c>
      <c r="N107">
        <f>'rockfish release'!P106</f>
        <v>204519.58191929138</v>
      </c>
      <c r="O107" s="13"/>
      <c r="P107" s="13"/>
      <c r="Q107" s="18">
        <f t="shared" si="66"/>
        <v>0</v>
      </c>
      <c r="R107" s="19">
        <f t="shared" si="67"/>
        <v>0</v>
      </c>
      <c r="S107">
        <f t="shared" si="52"/>
        <v>0</v>
      </c>
      <c r="T107" s="9">
        <f t="shared" si="53"/>
        <v>0</v>
      </c>
      <c r="V107" s="18">
        <f t="shared" si="68"/>
        <v>0</v>
      </c>
      <c r="W107" s="50">
        <f t="shared" si="69"/>
        <v>0</v>
      </c>
      <c r="X107">
        <f t="shared" si="54"/>
        <v>0</v>
      </c>
      <c r="Y107" s="9">
        <f t="shared" si="55"/>
        <v>0</v>
      </c>
    </row>
    <row r="108" spans="1:25" x14ac:dyDescent="0.25">
      <c r="A108" t="str">
        <f>'rockfish release'!A107</f>
        <v>SC</v>
      </c>
      <c r="B108">
        <f>'rockfish release'!B107</f>
        <v>2019</v>
      </c>
      <c r="C108" t="str">
        <f>'rockfish release'!C107</f>
        <v>EASTSIDE</v>
      </c>
      <c r="D108">
        <f>'rockfish release'!D107</f>
        <v>675</v>
      </c>
      <c r="E108">
        <f>'YE release'!E108</f>
        <v>0</v>
      </c>
      <c r="F108" s="13"/>
      <c r="G108" s="13"/>
      <c r="H108" s="18">
        <f t="shared" ref="H108" si="70">E108*F108</f>
        <v>0</v>
      </c>
      <c r="I108" s="8">
        <f t="shared" ref="I108" si="71">(E108^2)*G108</f>
        <v>0</v>
      </c>
      <c r="K108" s="9"/>
      <c r="M108" s="2">
        <f>'rockfish release'!O107</f>
        <v>437.38789237668175</v>
      </c>
      <c r="N108">
        <f>'rockfish release'!P107</f>
        <v>2196614.6727796867</v>
      </c>
      <c r="O108" s="13"/>
      <c r="P108" s="13"/>
      <c r="Q108" s="18">
        <f t="shared" ref="Q108" si="72">M108*O108</f>
        <v>0</v>
      </c>
      <c r="R108" s="19">
        <f t="shared" ref="R108" si="73">(M108^2)*P108+(O108^2)*N108-(P108*N108)</f>
        <v>0</v>
      </c>
      <c r="S108">
        <f t="shared" ref="S108" si="74">SQRT(R108)</f>
        <v>0</v>
      </c>
      <c r="T108" s="9">
        <f t="shared" ref="T108" si="75">(1.96*S108)</f>
        <v>0</v>
      </c>
      <c r="V108" s="18">
        <f t="shared" ref="V108" si="76">Q108+H108</f>
        <v>0</v>
      </c>
      <c r="W108" s="50">
        <f t="shared" ref="W108" si="77">I108</f>
        <v>0</v>
      </c>
      <c r="Y108" s="9"/>
    </row>
    <row r="109" spans="1:25" x14ac:dyDescent="0.25">
      <c r="A109" t="str">
        <f>'rockfish release'!A108</f>
        <v>SC</v>
      </c>
      <c r="B109">
        <f>'rockfish release'!B108</f>
        <v>1999</v>
      </c>
      <c r="C109" t="str">
        <f>'rockfish release'!C108</f>
        <v>NG</v>
      </c>
      <c r="D109">
        <f>'rockfish release'!D108</f>
        <v>3209</v>
      </c>
      <c r="E109">
        <f>'YE release'!E109</f>
        <v>125</v>
      </c>
      <c r="F109" s="13"/>
      <c r="G109" s="13"/>
      <c r="H109" s="18">
        <f t="shared" ref="H109:H128" si="78">E109*F109</f>
        <v>0</v>
      </c>
      <c r="I109" s="8">
        <f t="shared" ref="I109:I128" si="79">(E109^2)*G109</f>
        <v>0</v>
      </c>
      <c r="J109">
        <f t="shared" si="50"/>
        <v>0</v>
      </c>
      <c r="K109" s="9">
        <f t="shared" si="51"/>
        <v>0</v>
      </c>
      <c r="M109" s="2">
        <f>'rockfish release'!O108</f>
        <v>3707.3175962775076</v>
      </c>
      <c r="N109">
        <f>'rockfish release'!P108</f>
        <v>2137459.1917773169</v>
      </c>
      <c r="O109" s="13"/>
      <c r="P109" s="13"/>
      <c r="Q109" s="18">
        <f t="shared" ref="Q109:Q128" si="80">M109*O109</f>
        <v>0</v>
      </c>
      <c r="R109" s="51">
        <f t="shared" ref="R109:R128" si="81">(M109^2)*P109+(O109^2)*N109-(P109*N109)</f>
        <v>0</v>
      </c>
      <c r="S109">
        <f t="shared" si="52"/>
        <v>0</v>
      </c>
      <c r="T109" s="9">
        <f t="shared" si="53"/>
        <v>0</v>
      </c>
      <c r="V109" s="18">
        <f t="shared" ref="V109:W128" si="82">Q109+H109</f>
        <v>0</v>
      </c>
      <c r="W109" s="50">
        <f t="shared" si="82"/>
        <v>0</v>
      </c>
      <c r="X109">
        <f t="shared" si="54"/>
        <v>0</v>
      </c>
      <c r="Y109" s="9">
        <f t="shared" si="55"/>
        <v>0</v>
      </c>
    </row>
    <row r="110" spans="1:25" x14ac:dyDescent="0.25">
      <c r="A110" t="str">
        <f>'rockfish release'!A109</f>
        <v>SC</v>
      </c>
      <c r="B110">
        <f>'rockfish release'!B109</f>
        <v>2000</v>
      </c>
      <c r="C110" t="str">
        <f>'rockfish release'!C109</f>
        <v>NG</v>
      </c>
      <c r="D110">
        <f>'rockfish release'!D109</f>
        <v>6487</v>
      </c>
      <c r="E110">
        <f>'YE release'!E110</f>
        <v>1077</v>
      </c>
      <c r="F110" s="13"/>
      <c r="G110" s="13"/>
      <c r="H110" s="18">
        <f t="shared" si="78"/>
        <v>0</v>
      </c>
      <c r="I110" s="8">
        <f t="shared" si="79"/>
        <v>0</v>
      </c>
      <c r="J110">
        <f t="shared" si="50"/>
        <v>0</v>
      </c>
      <c r="K110" s="9">
        <f t="shared" si="51"/>
        <v>0</v>
      </c>
      <c r="M110" s="2">
        <f>'rockfish release'!O109</f>
        <v>7494.3500302437496</v>
      </c>
      <c r="N110">
        <f>'rockfish release'!P109</f>
        <v>8734663.8024410233</v>
      </c>
      <c r="O110" s="13"/>
      <c r="P110" s="13"/>
      <c r="Q110" s="18">
        <f t="shared" si="80"/>
        <v>0</v>
      </c>
      <c r="R110" s="51">
        <f t="shared" si="81"/>
        <v>0</v>
      </c>
      <c r="S110">
        <f t="shared" si="52"/>
        <v>0</v>
      </c>
      <c r="T110" s="9">
        <f t="shared" si="53"/>
        <v>0</v>
      </c>
      <c r="V110" s="18">
        <f t="shared" si="82"/>
        <v>0</v>
      </c>
      <c r="W110" s="50">
        <f t="shared" si="82"/>
        <v>0</v>
      </c>
      <c r="X110">
        <f t="shared" si="54"/>
        <v>0</v>
      </c>
      <c r="Y110" s="9">
        <f t="shared" si="55"/>
        <v>0</v>
      </c>
    </row>
    <row r="111" spans="1:25" x14ac:dyDescent="0.25">
      <c r="A111" t="str">
        <f>'rockfish release'!A110</f>
        <v>SC</v>
      </c>
      <c r="B111">
        <f>'rockfish release'!B110</f>
        <v>2001</v>
      </c>
      <c r="C111" t="str">
        <f>'rockfish release'!C110</f>
        <v>NG</v>
      </c>
      <c r="D111">
        <f>'rockfish release'!D110</f>
        <v>5305</v>
      </c>
      <c r="E111">
        <f>'YE release'!E111</f>
        <v>284</v>
      </c>
      <c r="F111" s="13"/>
      <c r="G111" s="13"/>
      <c r="H111" s="18">
        <f t="shared" si="78"/>
        <v>0</v>
      </c>
      <c r="I111" s="8">
        <f t="shared" si="79"/>
        <v>0</v>
      </c>
      <c r="J111">
        <f t="shared" si="50"/>
        <v>0</v>
      </c>
      <c r="K111" s="9">
        <f t="shared" si="51"/>
        <v>0</v>
      </c>
      <c r="M111" s="2">
        <f>'rockfish release'!O110</f>
        <v>6128.8002020106505</v>
      </c>
      <c r="N111">
        <f>'rockfish release'!P110</f>
        <v>5841564.4717163835</v>
      </c>
      <c r="O111" s="13"/>
      <c r="P111" s="13"/>
      <c r="Q111" s="18">
        <f t="shared" si="80"/>
        <v>0</v>
      </c>
      <c r="R111" s="51">
        <f t="shared" si="81"/>
        <v>0</v>
      </c>
      <c r="S111">
        <f t="shared" si="52"/>
        <v>0</v>
      </c>
      <c r="T111" s="9">
        <f t="shared" si="53"/>
        <v>0</v>
      </c>
      <c r="V111" s="18">
        <f t="shared" si="82"/>
        <v>0</v>
      </c>
      <c r="W111" s="50">
        <f t="shared" si="82"/>
        <v>0</v>
      </c>
      <c r="X111">
        <f t="shared" si="54"/>
        <v>0</v>
      </c>
      <c r="Y111" s="9">
        <f t="shared" si="55"/>
        <v>0</v>
      </c>
    </row>
    <row r="112" spans="1:25" x14ac:dyDescent="0.25">
      <c r="A112" t="str">
        <f>'rockfish release'!A111</f>
        <v>SC</v>
      </c>
      <c r="B112">
        <f>'rockfish release'!B111</f>
        <v>2002</v>
      </c>
      <c r="C112" t="str">
        <f>'rockfish release'!C111</f>
        <v>NG</v>
      </c>
      <c r="D112">
        <f>'rockfish release'!D111</f>
        <v>3882</v>
      </c>
      <c r="E112">
        <f>'YE release'!E112</f>
        <v>274</v>
      </c>
      <c r="F112" s="13"/>
      <c r="G112" s="13"/>
      <c r="H112" s="18">
        <f t="shared" si="78"/>
        <v>0</v>
      </c>
      <c r="I112" s="8">
        <f t="shared" si="79"/>
        <v>0</v>
      </c>
      <c r="J112">
        <f t="shared" si="50"/>
        <v>0</v>
      </c>
      <c r="K112" s="9">
        <f t="shared" si="51"/>
        <v>0</v>
      </c>
      <c r="M112" s="2">
        <f>'rockfish release'!O111</f>
        <v>4484.8260856183497</v>
      </c>
      <c r="N112">
        <f>'rockfish release'!P111</f>
        <v>3128019.5583049804</v>
      </c>
      <c r="O112" s="13"/>
      <c r="P112" s="13"/>
      <c r="Q112" s="18">
        <f t="shared" si="80"/>
        <v>0</v>
      </c>
      <c r="R112" s="51">
        <f t="shared" si="81"/>
        <v>0</v>
      </c>
      <c r="S112">
        <f t="shared" si="52"/>
        <v>0</v>
      </c>
      <c r="T112" s="9">
        <f t="shared" si="53"/>
        <v>0</v>
      </c>
      <c r="V112" s="18">
        <f t="shared" si="82"/>
        <v>0</v>
      </c>
      <c r="W112" s="50">
        <f t="shared" si="82"/>
        <v>0</v>
      </c>
      <c r="X112">
        <f t="shared" si="54"/>
        <v>0</v>
      </c>
      <c r="Y112" s="9">
        <f t="shared" si="55"/>
        <v>0</v>
      </c>
    </row>
    <row r="113" spans="1:25" x14ac:dyDescent="0.25">
      <c r="A113" t="str">
        <f>'rockfish release'!A112</f>
        <v>SC</v>
      </c>
      <c r="B113">
        <f>'rockfish release'!B112</f>
        <v>2003</v>
      </c>
      <c r="C113" t="str">
        <f>'rockfish release'!C112</f>
        <v>NG</v>
      </c>
      <c r="D113">
        <f>'rockfish release'!D112</f>
        <v>4229</v>
      </c>
      <c r="E113">
        <f>'YE release'!E113</f>
        <v>608</v>
      </c>
      <c r="F113" s="13"/>
      <c r="G113" s="13"/>
      <c r="H113" s="18">
        <f t="shared" si="78"/>
        <v>0</v>
      </c>
      <c r="I113" s="8">
        <f t="shared" si="79"/>
        <v>0</v>
      </c>
      <c r="J113">
        <f t="shared" si="50"/>
        <v>0</v>
      </c>
      <c r="K113" s="9">
        <f t="shared" si="51"/>
        <v>0</v>
      </c>
      <c r="M113" s="2">
        <f>'rockfish release'!O112</f>
        <v>4885.7108490674909</v>
      </c>
      <c r="N113">
        <f>'rockfish release'!P112</f>
        <v>3712220.5286072767</v>
      </c>
      <c r="O113" s="13"/>
      <c r="P113" s="13"/>
      <c r="Q113" s="18">
        <f t="shared" si="80"/>
        <v>0</v>
      </c>
      <c r="R113" s="51">
        <f t="shared" si="81"/>
        <v>0</v>
      </c>
      <c r="S113">
        <f t="shared" si="52"/>
        <v>0</v>
      </c>
      <c r="T113" s="9">
        <f t="shared" si="53"/>
        <v>0</v>
      </c>
      <c r="V113" s="18">
        <f t="shared" si="82"/>
        <v>0</v>
      </c>
      <c r="W113" s="50">
        <f t="shared" si="82"/>
        <v>0</v>
      </c>
      <c r="X113">
        <f t="shared" si="54"/>
        <v>0</v>
      </c>
      <c r="Y113" s="9">
        <f t="shared" si="55"/>
        <v>0</v>
      </c>
    </row>
    <row r="114" spans="1:25" x14ac:dyDescent="0.25">
      <c r="A114" t="str">
        <f>'rockfish release'!A113</f>
        <v>SC</v>
      </c>
      <c r="B114">
        <f>'rockfish release'!B113</f>
        <v>2004</v>
      </c>
      <c r="C114" t="str">
        <f>'rockfish release'!C113</f>
        <v>NG</v>
      </c>
      <c r="D114">
        <f>'rockfish release'!D113</f>
        <v>4972</v>
      </c>
      <c r="E114">
        <f>'YE release'!E114</f>
        <v>394</v>
      </c>
      <c r="F114" s="13"/>
      <c r="G114" s="13"/>
      <c r="H114" s="18">
        <f t="shared" si="78"/>
        <v>0</v>
      </c>
      <c r="I114" s="8">
        <f t="shared" si="79"/>
        <v>0</v>
      </c>
      <c r="J114">
        <f t="shared" si="50"/>
        <v>0</v>
      </c>
      <c r="K114" s="9">
        <f t="shared" si="51"/>
        <v>0</v>
      </c>
      <c r="M114" s="2">
        <f>'rockfish release'!O113</f>
        <v>5744.0894635998029</v>
      </c>
      <c r="N114">
        <f>'rockfish release'!P113</f>
        <v>5131220.0279598515</v>
      </c>
      <c r="O114" s="13"/>
      <c r="P114" s="13"/>
      <c r="Q114" s="18">
        <f t="shared" si="80"/>
        <v>0</v>
      </c>
      <c r="R114" s="51">
        <f t="shared" si="81"/>
        <v>0</v>
      </c>
      <c r="S114">
        <f t="shared" si="52"/>
        <v>0</v>
      </c>
      <c r="T114" s="9">
        <f t="shared" si="53"/>
        <v>0</v>
      </c>
      <c r="V114" s="18">
        <f t="shared" si="82"/>
        <v>0</v>
      </c>
      <c r="W114" s="50">
        <f t="shared" si="82"/>
        <v>0</v>
      </c>
      <c r="X114">
        <f t="shared" si="54"/>
        <v>0</v>
      </c>
      <c r="Y114" s="9">
        <f t="shared" si="55"/>
        <v>0</v>
      </c>
    </row>
    <row r="115" spans="1:25" x14ac:dyDescent="0.25">
      <c r="A115" t="str">
        <f>'rockfish release'!A114</f>
        <v>SC</v>
      </c>
      <c r="B115">
        <f>'rockfish release'!B114</f>
        <v>2005</v>
      </c>
      <c r="C115" t="str">
        <f>'rockfish release'!C114</f>
        <v>NG</v>
      </c>
      <c r="D115">
        <f>'rockfish release'!D114</f>
        <v>4991</v>
      </c>
      <c r="E115">
        <f>'YE release'!E115</f>
        <v>529</v>
      </c>
      <c r="F115" s="13"/>
      <c r="G115" s="13"/>
      <c r="H115" s="18">
        <f t="shared" si="78"/>
        <v>0</v>
      </c>
      <c r="I115" s="8">
        <f t="shared" si="79"/>
        <v>0</v>
      </c>
      <c r="J115">
        <f t="shared" si="50"/>
        <v>0</v>
      </c>
      <c r="K115" s="9">
        <f t="shared" si="51"/>
        <v>0</v>
      </c>
      <c r="M115" s="2">
        <f>'rockfish release'!O114</f>
        <v>5766.0399261517741</v>
      </c>
      <c r="N115">
        <f>'rockfish release'!P114</f>
        <v>5170511.8464407185</v>
      </c>
      <c r="O115" s="13"/>
      <c r="P115" s="13"/>
      <c r="Q115" s="18">
        <f t="shared" si="80"/>
        <v>0</v>
      </c>
      <c r="R115" s="51">
        <f t="shared" si="81"/>
        <v>0</v>
      </c>
      <c r="S115">
        <f t="shared" si="52"/>
        <v>0</v>
      </c>
      <c r="T115" s="9">
        <f t="shared" si="53"/>
        <v>0</v>
      </c>
      <c r="V115" s="18">
        <f t="shared" si="82"/>
        <v>0</v>
      </c>
      <c r="W115" s="50">
        <f t="shared" si="82"/>
        <v>0</v>
      </c>
      <c r="X115">
        <f t="shared" si="54"/>
        <v>0</v>
      </c>
      <c r="Y115" s="9">
        <f t="shared" si="55"/>
        <v>0</v>
      </c>
    </row>
    <row r="116" spans="1:25" x14ac:dyDescent="0.25">
      <c r="A116" t="str">
        <f>'rockfish release'!A115</f>
        <v>SC</v>
      </c>
      <c r="B116">
        <f>'rockfish release'!B115</f>
        <v>2006</v>
      </c>
      <c r="C116" t="str">
        <f>'rockfish release'!C115</f>
        <v>NG</v>
      </c>
      <c r="D116">
        <f>'rockfish release'!D115</f>
        <v>3683</v>
      </c>
      <c r="E116">
        <f>'YE release'!E116</f>
        <v>440</v>
      </c>
      <c r="F116" s="13"/>
      <c r="G116" s="13"/>
      <c r="H116" s="18">
        <f t="shared" si="78"/>
        <v>0</v>
      </c>
      <c r="I116" s="8">
        <f t="shared" si="79"/>
        <v>0</v>
      </c>
      <c r="J116">
        <f t="shared" si="50"/>
        <v>0</v>
      </c>
      <c r="K116" s="9">
        <f t="shared" si="51"/>
        <v>0</v>
      </c>
      <c r="M116" s="2">
        <f>'rockfish release'!O115</f>
        <v>4254.9238725740297</v>
      </c>
      <c r="N116">
        <f>'rockfish release'!P115</f>
        <v>2815540.8673867746</v>
      </c>
      <c r="O116" s="13"/>
      <c r="P116" s="13"/>
      <c r="Q116" s="18">
        <f t="shared" si="80"/>
        <v>0</v>
      </c>
      <c r="R116" s="51">
        <f t="shared" si="81"/>
        <v>0</v>
      </c>
      <c r="S116">
        <f t="shared" si="52"/>
        <v>0</v>
      </c>
      <c r="T116" s="9">
        <f t="shared" si="53"/>
        <v>0</v>
      </c>
      <c r="V116" s="18">
        <f t="shared" si="82"/>
        <v>0</v>
      </c>
      <c r="W116" s="50">
        <f t="shared" si="82"/>
        <v>0</v>
      </c>
      <c r="X116">
        <f t="shared" si="54"/>
        <v>0</v>
      </c>
      <c r="Y116" s="9">
        <f t="shared" si="55"/>
        <v>0</v>
      </c>
    </row>
    <row r="117" spans="1:25" x14ac:dyDescent="0.25">
      <c r="A117" t="str">
        <f>'rockfish release'!A116</f>
        <v>SC</v>
      </c>
      <c r="B117">
        <f>'rockfish release'!B116</f>
        <v>2007</v>
      </c>
      <c r="C117" t="str">
        <f>'rockfish release'!C116</f>
        <v>NG</v>
      </c>
      <c r="D117">
        <f>'rockfish release'!D116</f>
        <v>3175</v>
      </c>
      <c r="E117">
        <f>'YE release'!E117</f>
        <v>359</v>
      </c>
      <c r="F117" s="13"/>
      <c r="G117" s="13"/>
      <c r="H117" s="18">
        <f t="shared" si="78"/>
        <v>0</v>
      </c>
      <c r="I117" s="8">
        <f t="shared" si="79"/>
        <v>0</v>
      </c>
      <c r="J117">
        <f t="shared" si="50"/>
        <v>0</v>
      </c>
      <c r="K117" s="9">
        <f t="shared" si="51"/>
        <v>0</v>
      </c>
      <c r="M117" s="2">
        <f>'rockfish release'!O116</f>
        <v>3668.0378211845082</v>
      </c>
      <c r="N117">
        <f>'rockfish release'!P116</f>
        <v>2092405.5197583043</v>
      </c>
      <c r="O117" s="13"/>
      <c r="P117" s="13"/>
      <c r="Q117" s="18">
        <f t="shared" si="80"/>
        <v>0</v>
      </c>
      <c r="R117" s="51">
        <f t="shared" si="81"/>
        <v>0</v>
      </c>
      <c r="S117">
        <f t="shared" si="52"/>
        <v>0</v>
      </c>
      <c r="T117" s="9">
        <f t="shared" si="53"/>
        <v>0</v>
      </c>
      <c r="V117" s="18">
        <f t="shared" si="82"/>
        <v>0</v>
      </c>
      <c r="W117" s="50">
        <f t="shared" si="82"/>
        <v>0</v>
      </c>
      <c r="X117">
        <f t="shared" si="54"/>
        <v>0</v>
      </c>
      <c r="Y117" s="9">
        <f t="shared" si="55"/>
        <v>0</v>
      </c>
    </row>
    <row r="118" spans="1:25" x14ac:dyDescent="0.25">
      <c r="A118" t="str">
        <f>'rockfish release'!A117</f>
        <v>SC</v>
      </c>
      <c r="B118">
        <f>'rockfish release'!B117</f>
        <v>2008</v>
      </c>
      <c r="C118" t="str">
        <f>'rockfish release'!C117</f>
        <v>NG</v>
      </c>
      <c r="D118">
        <f>'rockfish release'!D117</f>
        <v>2762</v>
      </c>
      <c r="E118">
        <f>'YE release'!E118</f>
        <v>396</v>
      </c>
      <c r="F118" s="13"/>
      <c r="G118" s="13"/>
      <c r="H118" s="18">
        <f t="shared" si="78"/>
        <v>0</v>
      </c>
      <c r="I118" s="8">
        <f t="shared" si="79"/>
        <v>0</v>
      </c>
      <c r="J118">
        <f t="shared" si="50"/>
        <v>0</v>
      </c>
      <c r="K118" s="9">
        <f t="shared" si="51"/>
        <v>0</v>
      </c>
      <c r="M118" s="2">
        <f>'rockfish release'!O117</f>
        <v>3190.9040825548382</v>
      </c>
      <c r="N118">
        <f>'rockfish release'!P117</f>
        <v>1583455.0748461601</v>
      </c>
      <c r="O118" s="13"/>
      <c r="P118" s="13"/>
      <c r="Q118" s="18">
        <f t="shared" si="80"/>
        <v>0</v>
      </c>
      <c r="R118" s="51">
        <f t="shared" si="81"/>
        <v>0</v>
      </c>
      <c r="S118">
        <f t="shared" si="52"/>
        <v>0</v>
      </c>
      <c r="T118" s="9">
        <f t="shared" si="53"/>
        <v>0</v>
      </c>
      <c r="V118" s="18">
        <f t="shared" si="82"/>
        <v>0</v>
      </c>
      <c r="W118" s="50">
        <f t="shared" si="82"/>
        <v>0</v>
      </c>
      <c r="X118">
        <f t="shared" si="54"/>
        <v>0</v>
      </c>
      <c r="Y118" s="9">
        <f t="shared" si="55"/>
        <v>0</v>
      </c>
    </row>
    <row r="119" spans="1:25" x14ac:dyDescent="0.25">
      <c r="A119" t="str">
        <f>'rockfish release'!A118</f>
        <v>SC</v>
      </c>
      <c r="B119">
        <f>'rockfish release'!B118</f>
        <v>2009</v>
      </c>
      <c r="C119" t="str">
        <f>'rockfish release'!C118</f>
        <v>NG</v>
      </c>
      <c r="D119">
        <f>'rockfish release'!D118</f>
        <v>1655</v>
      </c>
      <c r="E119">
        <f>'YE release'!E119</f>
        <v>220</v>
      </c>
      <c r="F119" s="13"/>
      <c r="G119" s="13"/>
      <c r="H119" s="18">
        <f t="shared" si="78"/>
        <v>0</v>
      </c>
      <c r="I119" s="8">
        <f t="shared" si="79"/>
        <v>0</v>
      </c>
      <c r="J119">
        <f t="shared" si="50"/>
        <v>0</v>
      </c>
      <c r="K119" s="9">
        <f t="shared" si="51"/>
        <v>0</v>
      </c>
      <c r="M119" s="2">
        <f>'rockfish release'!O118</f>
        <v>1912.0008170268852</v>
      </c>
      <c r="N119">
        <f>'rockfish release'!P118</f>
        <v>568531.31911523244</v>
      </c>
      <c r="O119" s="13"/>
      <c r="P119" s="13"/>
      <c r="Q119" s="18">
        <f t="shared" si="80"/>
        <v>0</v>
      </c>
      <c r="R119" s="51">
        <f t="shared" si="81"/>
        <v>0</v>
      </c>
      <c r="S119">
        <f t="shared" si="52"/>
        <v>0</v>
      </c>
      <c r="T119" s="9">
        <f t="shared" si="53"/>
        <v>0</v>
      </c>
      <c r="V119" s="18">
        <f t="shared" si="82"/>
        <v>0</v>
      </c>
      <c r="W119" s="50">
        <f t="shared" si="82"/>
        <v>0</v>
      </c>
      <c r="X119">
        <f t="shared" si="54"/>
        <v>0</v>
      </c>
      <c r="Y119" s="9">
        <f t="shared" si="55"/>
        <v>0</v>
      </c>
    </row>
    <row r="120" spans="1:25" x14ac:dyDescent="0.25">
      <c r="A120" t="str">
        <f>'rockfish release'!A119</f>
        <v>SC</v>
      </c>
      <c r="B120">
        <f>'rockfish release'!B119</f>
        <v>2010</v>
      </c>
      <c r="C120" t="str">
        <f>'rockfish release'!C119</f>
        <v>NG</v>
      </c>
      <c r="D120">
        <f>'rockfish release'!D119</f>
        <v>1667</v>
      </c>
      <c r="E120">
        <f>'YE release'!E120</f>
        <v>297</v>
      </c>
      <c r="F120" s="13"/>
      <c r="G120" s="13"/>
      <c r="H120" s="18">
        <f t="shared" si="78"/>
        <v>0</v>
      </c>
      <c r="I120" s="8">
        <f t="shared" si="79"/>
        <v>0</v>
      </c>
      <c r="J120">
        <f t="shared" si="50"/>
        <v>0</v>
      </c>
      <c r="K120" s="9">
        <f t="shared" si="51"/>
        <v>0</v>
      </c>
      <c r="M120" s="2">
        <f>'rockfish release'!O119</f>
        <v>1925.8642670597087</v>
      </c>
      <c r="N120">
        <f>'rockfish release'!P119</f>
        <v>576805.77170519042</v>
      </c>
      <c r="O120" s="13"/>
      <c r="P120" s="13"/>
      <c r="Q120" s="18">
        <f t="shared" si="80"/>
        <v>0</v>
      </c>
      <c r="R120" s="51">
        <f t="shared" si="81"/>
        <v>0</v>
      </c>
      <c r="S120">
        <f t="shared" si="52"/>
        <v>0</v>
      </c>
      <c r="T120" s="9">
        <f t="shared" si="53"/>
        <v>0</v>
      </c>
      <c r="V120" s="18">
        <f t="shared" si="82"/>
        <v>0</v>
      </c>
      <c r="W120" s="50">
        <f t="shared" si="82"/>
        <v>0</v>
      </c>
      <c r="X120">
        <f t="shared" si="54"/>
        <v>0</v>
      </c>
      <c r="Y120" s="9">
        <f t="shared" si="55"/>
        <v>0</v>
      </c>
    </row>
    <row r="121" spans="1:25" x14ac:dyDescent="0.25">
      <c r="A121" t="str">
        <f>'rockfish release'!A120</f>
        <v>SC</v>
      </c>
      <c r="B121">
        <f>'rockfish release'!B120</f>
        <v>2011</v>
      </c>
      <c r="C121" t="str">
        <f>'rockfish release'!C120</f>
        <v>NG</v>
      </c>
      <c r="D121">
        <f>'rockfish release'!D120</f>
        <v>1572</v>
      </c>
      <c r="E121">
        <f>'YE release'!E121</f>
        <v>349</v>
      </c>
      <c r="F121" s="13"/>
      <c r="G121" s="13"/>
      <c r="H121" s="18">
        <f t="shared" si="78"/>
        <v>0</v>
      </c>
      <c r="I121" s="8">
        <f t="shared" si="79"/>
        <v>0</v>
      </c>
      <c r="J121">
        <f t="shared" si="50"/>
        <v>0</v>
      </c>
      <c r="K121" s="9">
        <f t="shared" si="51"/>
        <v>0</v>
      </c>
      <c r="M121" s="2">
        <f>'rockfish release'!O120</f>
        <v>2275.6784090909091</v>
      </c>
      <c r="N121">
        <f>'rockfish release'!P120</f>
        <v>892264.95911748335</v>
      </c>
      <c r="O121" s="13"/>
      <c r="P121" s="13"/>
      <c r="Q121" s="18">
        <f t="shared" si="80"/>
        <v>0</v>
      </c>
      <c r="R121" s="51">
        <f t="shared" si="81"/>
        <v>0</v>
      </c>
      <c r="S121">
        <f t="shared" si="52"/>
        <v>0</v>
      </c>
      <c r="T121" s="9">
        <f t="shared" si="53"/>
        <v>0</v>
      </c>
      <c r="V121" s="18">
        <f t="shared" si="82"/>
        <v>0</v>
      </c>
      <c r="W121" s="50">
        <f t="shared" si="82"/>
        <v>0</v>
      </c>
      <c r="X121">
        <f t="shared" si="54"/>
        <v>0</v>
      </c>
      <c r="Y121" s="9">
        <f t="shared" si="55"/>
        <v>0</v>
      </c>
    </row>
    <row r="122" spans="1:25" x14ac:dyDescent="0.25">
      <c r="A122" t="str">
        <f>'rockfish release'!A121</f>
        <v>SC</v>
      </c>
      <c r="B122">
        <f>'rockfish release'!B121</f>
        <v>2012</v>
      </c>
      <c r="C122" t="str">
        <f>'rockfish release'!C121</f>
        <v>NG</v>
      </c>
      <c r="D122">
        <f>'rockfish release'!D121</f>
        <v>1193</v>
      </c>
      <c r="E122">
        <f>'YE release'!E122</f>
        <v>333</v>
      </c>
      <c r="F122" s="13"/>
      <c r="G122" s="13"/>
      <c r="H122" s="18">
        <f t="shared" si="78"/>
        <v>0</v>
      </c>
      <c r="I122" s="8">
        <f t="shared" si="79"/>
        <v>0</v>
      </c>
      <c r="J122">
        <f t="shared" si="50"/>
        <v>0</v>
      </c>
      <c r="K122" s="9">
        <f t="shared" si="51"/>
        <v>0</v>
      </c>
      <c r="M122" s="2">
        <f>'rockfish release'!O121</f>
        <v>949.13010468192806</v>
      </c>
      <c r="N122">
        <f>'rockfish release'!P121</f>
        <v>240497.98554259419</v>
      </c>
      <c r="O122" s="13"/>
      <c r="P122" s="13"/>
      <c r="Q122" s="18">
        <f t="shared" si="80"/>
        <v>0</v>
      </c>
      <c r="R122" s="51">
        <f t="shared" si="81"/>
        <v>0</v>
      </c>
      <c r="S122">
        <f t="shared" si="52"/>
        <v>0</v>
      </c>
      <c r="T122" s="9">
        <f t="shared" si="53"/>
        <v>0</v>
      </c>
      <c r="V122" s="18">
        <f t="shared" si="82"/>
        <v>0</v>
      </c>
      <c r="W122" s="50">
        <f t="shared" si="82"/>
        <v>0</v>
      </c>
      <c r="X122">
        <f t="shared" si="54"/>
        <v>0</v>
      </c>
      <c r="Y122" s="9">
        <f t="shared" si="55"/>
        <v>0</v>
      </c>
    </row>
    <row r="123" spans="1:25" x14ac:dyDescent="0.25">
      <c r="A123" t="str">
        <f>'rockfish release'!A122</f>
        <v>SC</v>
      </c>
      <c r="B123">
        <f>'rockfish release'!B122</f>
        <v>2013</v>
      </c>
      <c r="C123" t="str">
        <f>'rockfish release'!C122</f>
        <v>NG</v>
      </c>
      <c r="D123">
        <f>'rockfish release'!D122</f>
        <v>1672</v>
      </c>
      <c r="E123">
        <f>'YE release'!E123</f>
        <v>414</v>
      </c>
      <c r="F123" s="13"/>
      <c r="G123" s="13"/>
      <c r="H123" s="18">
        <f t="shared" si="78"/>
        <v>0</v>
      </c>
      <c r="I123" s="8">
        <f t="shared" si="79"/>
        <v>0</v>
      </c>
      <c r="J123">
        <f t="shared" si="50"/>
        <v>0</v>
      </c>
      <c r="K123" s="9">
        <f t="shared" si="51"/>
        <v>0</v>
      </c>
      <c r="M123" s="2">
        <f>'rockfish release'!O122</f>
        <v>2602.9620253164558</v>
      </c>
      <c r="N123">
        <f>'rockfish release'!P122</f>
        <v>2110427.8950474532</v>
      </c>
      <c r="O123" s="13"/>
      <c r="P123" s="13"/>
      <c r="Q123" s="18">
        <f t="shared" si="80"/>
        <v>0</v>
      </c>
      <c r="R123" s="51">
        <f t="shared" si="81"/>
        <v>0</v>
      </c>
      <c r="S123">
        <f t="shared" si="52"/>
        <v>0</v>
      </c>
      <c r="T123" s="9">
        <f t="shared" si="53"/>
        <v>0</v>
      </c>
      <c r="V123" s="18">
        <f t="shared" si="82"/>
        <v>0</v>
      </c>
      <c r="W123" s="50">
        <f t="shared" si="82"/>
        <v>0</v>
      </c>
      <c r="X123">
        <f t="shared" si="54"/>
        <v>0</v>
      </c>
      <c r="Y123" s="9">
        <f t="shared" si="55"/>
        <v>0</v>
      </c>
    </row>
    <row r="124" spans="1:25" x14ac:dyDescent="0.25">
      <c r="A124" t="str">
        <f>'rockfish release'!A123</f>
        <v>SC</v>
      </c>
      <c r="B124">
        <f>'rockfish release'!B123</f>
        <v>2014</v>
      </c>
      <c r="C124" t="str">
        <f>'rockfish release'!C123</f>
        <v>NG</v>
      </c>
      <c r="D124">
        <f>'rockfish release'!D123</f>
        <v>1570</v>
      </c>
      <c r="E124">
        <f>'YE release'!E124</f>
        <v>350</v>
      </c>
      <c r="F124" s="13"/>
      <c r="G124" s="13"/>
      <c r="H124" s="18">
        <f t="shared" si="78"/>
        <v>0</v>
      </c>
      <c r="I124" s="8">
        <f t="shared" si="79"/>
        <v>0</v>
      </c>
      <c r="J124">
        <f t="shared" si="50"/>
        <v>0</v>
      </c>
      <c r="K124" s="9">
        <f t="shared" si="51"/>
        <v>0</v>
      </c>
      <c r="M124" s="2">
        <f>'rockfish release'!O123</f>
        <v>3083.2881210736723</v>
      </c>
      <c r="N124">
        <f>'rockfish release'!P123</f>
        <v>2945178.4390610256</v>
      </c>
      <c r="O124" s="13"/>
      <c r="P124" s="13"/>
      <c r="Q124" s="18">
        <f t="shared" si="80"/>
        <v>0</v>
      </c>
      <c r="R124" s="51">
        <f t="shared" si="81"/>
        <v>0</v>
      </c>
      <c r="S124">
        <f t="shared" si="52"/>
        <v>0</v>
      </c>
      <c r="T124" s="9">
        <f t="shared" si="53"/>
        <v>0</v>
      </c>
      <c r="V124" s="18">
        <f t="shared" si="82"/>
        <v>0</v>
      </c>
      <c r="W124" s="50">
        <f t="shared" si="82"/>
        <v>0</v>
      </c>
      <c r="X124">
        <f t="shared" si="54"/>
        <v>0</v>
      </c>
      <c r="Y124" s="9">
        <f t="shared" si="55"/>
        <v>0</v>
      </c>
    </row>
    <row r="125" spans="1:25" x14ac:dyDescent="0.25">
      <c r="A125" t="str">
        <f>'rockfish release'!A124</f>
        <v>SC</v>
      </c>
      <c r="B125">
        <f>'rockfish release'!B124</f>
        <v>2015</v>
      </c>
      <c r="C125" t="str">
        <f>'rockfish release'!C124</f>
        <v>NG</v>
      </c>
      <c r="D125">
        <f>'rockfish release'!D124</f>
        <v>2088</v>
      </c>
      <c r="E125">
        <f>'YE release'!E125</f>
        <v>346</v>
      </c>
      <c r="F125" s="13"/>
      <c r="G125" s="13"/>
      <c r="H125" s="18">
        <f t="shared" si="78"/>
        <v>0</v>
      </c>
      <c r="I125" s="8">
        <f t="shared" si="79"/>
        <v>0</v>
      </c>
      <c r="J125">
        <f t="shared" si="50"/>
        <v>0</v>
      </c>
      <c r="K125" s="9">
        <f t="shared" si="51"/>
        <v>0</v>
      </c>
      <c r="M125" s="2">
        <f>'rockfish release'!O124</f>
        <v>1923.7752808988762</v>
      </c>
      <c r="N125">
        <f>'rockfish release'!P124</f>
        <v>1041844.5175399669</v>
      </c>
      <c r="O125" s="13"/>
      <c r="P125" s="13"/>
      <c r="Q125" s="18">
        <f t="shared" si="80"/>
        <v>0</v>
      </c>
      <c r="R125" s="51">
        <f t="shared" si="81"/>
        <v>0</v>
      </c>
      <c r="S125">
        <f t="shared" si="52"/>
        <v>0</v>
      </c>
      <c r="T125" s="9">
        <f t="shared" si="53"/>
        <v>0</v>
      </c>
      <c r="V125" s="18">
        <f t="shared" si="82"/>
        <v>0</v>
      </c>
      <c r="W125" s="50">
        <f t="shared" si="82"/>
        <v>0</v>
      </c>
      <c r="X125">
        <f t="shared" si="54"/>
        <v>0</v>
      </c>
      <c r="Y125" s="9">
        <f t="shared" si="55"/>
        <v>0</v>
      </c>
    </row>
    <row r="126" spans="1:25" x14ac:dyDescent="0.25">
      <c r="A126" t="str">
        <f>'rockfish release'!A125</f>
        <v>SC</v>
      </c>
      <c r="B126">
        <f>'rockfish release'!B125</f>
        <v>2016</v>
      </c>
      <c r="C126" t="str">
        <f>'rockfish release'!C125</f>
        <v>NG</v>
      </c>
      <c r="D126">
        <f>'rockfish release'!D125</f>
        <v>2900</v>
      </c>
      <c r="E126">
        <f>'YE release'!E126</f>
        <v>738</v>
      </c>
      <c r="F126" s="13"/>
      <c r="G126" s="13"/>
      <c r="H126" s="18">
        <f t="shared" si="78"/>
        <v>0</v>
      </c>
      <c r="I126" s="8">
        <f t="shared" si="79"/>
        <v>0</v>
      </c>
      <c r="J126">
        <f t="shared" si="50"/>
        <v>0</v>
      </c>
      <c r="K126" s="9">
        <f t="shared" si="51"/>
        <v>0</v>
      </c>
      <c r="M126" s="2">
        <f>'rockfish release'!O125</f>
        <v>2935.5314499765882</v>
      </c>
      <c r="N126">
        <f>'rockfish release'!P125</f>
        <v>2018848.2847185002</v>
      </c>
      <c r="O126" s="13"/>
      <c r="P126" s="13"/>
      <c r="Q126" s="18">
        <f t="shared" si="80"/>
        <v>0</v>
      </c>
      <c r="R126" s="51">
        <f t="shared" si="81"/>
        <v>0</v>
      </c>
      <c r="S126">
        <f t="shared" si="52"/>
        <v>0</v>
      </c>
      <c r="T126" s="9">
        <f t="shared" si="53"/>
        <v>0</v>
      </c>
      <c r="V126" s="18">
        <f t="shared" si="82"/>
        <v>0</v>
      </c>
      <c r="W126" s="50">
        <f t="shared" si="82"/>
        <v>0</v>
      </c>
      <c r="X126">
        <f t="shared" si="54"/>
        <v>0</v>
      </c>
      <c r="Y126" s="9">
        <f t="shared" si="55"/>
        <v>0</v>
      </c>
    </row>
    <row r="127" spans="1:25" x14ac:dyDescent="0.25">
      <c r="A127" t="str">
        <f>'rockfish release'!A126</f>
        <v>SC</v>
      </c>
      <c r="B127">
        <f>'rockfish release'!B126</f>
        <v>2017</v>
      </c>
      <c r="C127" t="str">
        <f>'rockfish release'!C126</f>
        <v>NG</v>
      </c>
      <c r="D127">
        <f>'rockfish release'!D126</f>
        <v>1281</v>
      </c>
      <c r="E127">
        <f>'YE release'!E127</f>
        <v>422</v>
      </c>
      <c r="F127" s="13"/>
      <c r="G127" s="13"/>
      <c r="H127" s="18">
        <f t="shared" si="78"/>
        <v>0</v>
      </c>
      <c r="I127" s="8">
        <f t="shared" si="79"/>
        <v>0</v>
      </c>
      <c r="J127">
        <f t="shared" si="50"/>
        <v>0</v>
      </c>
      <c r="K127" s="9">
        <f t="shared" si="51"/>
        <v>0</v>
      </c>
      <c r="M127" s="2">
        <f>'rockfish release'!O126</f>
        <v>1309.5412844036696</v>
      </c>
      <c r="N127">
        <f>'rockfish release'!P126</f>
        <v>666136.04778705724</v>
      </c>
      <c r="O127" s="13"/>
      <c r="P127" s="13"/>
      <c r="Q127" s="18">
        <f t="shared" si="80"/>
        <v>0</v>
      </c>
      <c r="R127" s="51">
        <f t="shared" si="81"/>
        <v>0</v>
      </c>
      <c r="S127">
        <f t="shared" si="52"/>
        <v>0</v>
      </c>
      <c r="T127" s="9">
        <f t="shared" si="53"/>
        <v>0</v>
      </c>
      <c r="V127" s="18">
        <f t="shared" si="82"/>
        <v>0</v>
      </c>
      <c r="W127" s="50">
        <f t="shared" si="82"/>
        <v>0</v>
      </c>
      <c r="X127">
        <f t="shared" si="54"/>
        <v>0</v>
      </c>
      <c r="Y127" s="9">
        <f t="shared" si="55"/>
        <v>0</v>
      </c>
    </row>
    <row r="128" spans="1:25" x14ac:dyDescent="0.25">
      <c r="A128" t="str">
        <f>'rockfish release'!A127</f>
        <v>SC</v>
      </c>
      <c r="B128">
        <f>'rockfish release'!B127</f>
        <v>2018</v>
      </c>
      <c r="C128" t="str">
        <f>'rockfish release'!C127</f>
        <v>NG</v>
      </c>
      <c r="D128">
        <f>'rockfish release'!D127</f>
        <v>2876</v>
      </c>
      <c r="E128">
        <f>'YE release'!E128</f>
        <v>921</v>
      </c>
      <c r="F128" s="13"/>
      <c r="G128" s="13"/>
      <c r="H128" s="18">
        <f t="shared" si="78"/>
        <v>0</v>
      </c>
      <c r="I128" s="8">
        <f t="shared" si="79"/>
        <v>0</v>
      </c>
      <c r="J128">
        <f t="shared" si="50"/>
        <v>0</v>
      </c>
      <c r="K128" s="9">
        <f t="shared" si="51"/>
        <v>0</v>
      </c>
      <c r="M128" s="2">
        <f>'rockfish release'!O127</f>
        <v>2808.9590021470203</v>
      </c>
      <c r="N128">
        <f>'rockfish release'!P127</f>
        <v>2622776.2416290417</v>
      </c>
      <c r="O128" s="13"/>
      <c r="P128" s="13"/>
      <c r="Q128" s="18">
        <f t="shared" si="80"/>
        <v>0</v>
      </c>
      <c r="R128" s="51">
        <f t="shared" si="81"/>
        <v>0</v>
      </c>
      <c r="S128">
        <f t="shared" si="52"/>
        <v>0</v>
      </c>
      <c r="T128" s="9">
        <f t="shared" si="53"/>
        <v>0</v>
      </c>
      <c r="V128" s="18">
        <f t="shared" si="82"/>
        <v>0</v>
      </c>
      <c r="W128" s="50">
        <f t="shared" si="82"/>
        <v>0</v>
      </c>
      <c r="X128">
        <f t="shared" si="54"/>
        <v>0</v>
      </c>
      <c r="Y128" s="9">
        <f t="shared" si="55"/>
        <v>0</v>
      </c>
    </row>
    <row r="129" spans="1:25" x14ac:dyDescent="0.25">
      <c r="A129" t="str">
        <f>'rockfish release'!A128</f>
        <v>SC</v>
      </c>
      <c r="B129">
        <f>'rockfish release'!B128</f>
        <v>2019</v>
      </c>
      <c r="C129" t="str">
        <f>'rockfish release'!C128</f>
        <v>NG</v>
      </c>
      <c r="D129">
        <f>'rockfish release'!D128</f>
        <v>3435</v>
      </c>
      <c r="E129">
        <f>'YE release'!E129</f>
        <v>806</v>
      </c>
      <c r="F129" s="13"/>
      <c r="G129" s="13"/>
      <c r="H129" s="18">
        <f t="shared" ref="H129" si="83">E129*F129</f>
        <v>0</v>
      </c>
      <c r="I129" s="8">
        <f t="shared" ref="I129" si="84">(E129^2)*G129</f>
        <v>0</v>
      </c>
      <c r="K129" s="9"/>
      <c r="M129" s="2">
        <f>'rockfish release'!O128</f>
        <v>3945.7570335636719</v>
      </c>
      <c r="N129">
        <f>'rockfish release'!P128</f>
        <v>2905309.8792155185</v>
      </c>
      <c r="O129" s="13"/>
      <c r="P129" s="13"/>
      <c r="Q129" s="18">
        <f t="shared" ref="Q129" si="85">M129*O129</f>
        <v>0</v>
      </c>
      <c r="R129" s="51">
        <f t="shared" ref="R129" si="86">(M129^2)*P129+(O129^2)*N129-(P129*N129)</f>
        <v>0</v>
      </c>
      <c r="S129">
        <f t="shared" ref="S129" si="87">SQRT(R129)</f>
        <v>0</v>
      </c>
      <c r="T129" s="9">
        <f t="shared" ref="T129" si="88">(1.96*S129)</f>
        <v>0</v>
      </c>
      <c r="V129" s="18">
        <f t="shared" ref="V129" si="89">Q129+H129</f>
        <v>0</v>
      </c>
      <c r="W129" s="50">
        <f t="shared" ref="W129" si="90">R129+I129</f>
        <v>0</v>
      </c>
      <c r="Y129" s="9"/>
    </row>
    <row r="130" spans="1:25" x14ac:dyDescent="0.25">
      <c r="A130" t="str">
        <f>'rockfish release'!A129</f>
        <v>SC</v>
      </c>
      <c r="B130">
        <f>'rockfish release'!B129</f>
        <v>1999</v>
      </c>
      <c r="C130" t="str">
        <f>'rockfish release'!C129</f>
        <v>NORTHEAS</v>
      </c>
      <c r="D130">
        <f>'rockfish release'!D129</f>
        <v>1736</v>
      </c>
      <c r="E130">
        <f>'YE release'!E130</f>
        <v>110</v>
      </c>
      <c r="F130" s="39"/>
      <c r="G130" s="39"/>
      <c r="H130" s="18">
        <f t="shared" ref="H130:H149" si="91">E130*F130</f>
        <v>0</v>
      </c>
      <c r="I130" s="8">
        <f t="shared" ref="I130:I149" si="92">(E130^2)*G130</f>
        <v>0</v>
      </c>
      <c r="J130">
        <f t="shared" si="50"/>
        <v>0</v>
      </c>
      <c r="K130" s="9">
        <f t="shared" si="51"/>
        <v>0</v>
      </c>
      <c r="M130" s="2">
        <f>'rockfish release'!O129</f>
        <v>3114.8433996588765</v>
      </c>
      <c r="N130">
        <f>'rockfish release'!P129</f>
        <v>3312896.0950870859</v>
      </c>
      <c r="O130" s="13"/>
      <c r="P130" s="13"/>
      <c r="Q130" s="18">
        <f t="shared" ref="Q130:Q149" si="93">M130*O130</f>
        <v>0</v>
      </c>
      <c r="R130" s="51">
        <f t="shared" ref="R130:R149" si="94">(M130^2)*P130+(O130^2)*N130-(P130*N130)</f>
        <v>0</v>
      </c>
      <c r="S130">
        <f t="shared" si="52"/>
        <v>0</v>
      </c>
      <c r="T130" s="9">
        <f t="shared" si="53"/>
        <v>0</v>
      </c>
      <c r="V130" s="18">
        <f t="shared" ref="V130:W149" si="95">Q130+H130</f>
        <v>0</v>
      </c>
      <c r="W130" s="51">
        <f t="shared" si="95"/>
        <v>0</v>
      </c>
      <c r="X130">
        <f t="shared" si="54"/>
        <v>0</v>
      </c>
      <c r="Y130" s="9">
        <f t="shared" si="55"/>
        <v>0</v>
      </c>
    </row>
    <row r="131" spans="1:25" x14ac:dyDescent="0.25">
      <c r="A131" t="str">
        <f>'rockfish release'!A130</f>
        <v>SC</v>
      </c>
      <c r="B131">
        <f>'rockfish release'!B130</f>
        <v>2000</v>
      </c>
      <c r="C131" t="str">
        <f>'rockfish release'!C130</f>
        <v>NORTHEAS</v>
      </c>
      <c r="D131">
        <f>'rockfish release'!D130</f>
        <v>2051</v>
      </c>
      <c r="E131">
        <f>'YE release'!E131</f>
        <v>174</v>
      </c>
      <c r="F131" s="39"/>
      <c r="G131" s="39"/>
      <c r="H131" s="18">
        <f t="shared" si="91"/>
        <v>0</v>
      </c>
      <c r="I131" s="8">
        <f t="shared" si="92"/>
        <v>0</v>
      </c>
      <c r="J131">
        <f t="shared" si="50"/>
        <v>0</v>
      </c>
      <c r="K131" s="9">
        <f t="shared" si="51"/>
        <v>0</v>
      </c>
      <c r="M131" s="2">
        <f>'rockfish release'!O130</f>
        <v>3680.036758467947</v>
      </c>
      <c r="N131">
        <f>'rockfish release'!P130</f>
        <v>4624232.8444837937</v>
      </c>
      <c r="O131" s="13"/>
      <c r="P131" s="13"/>
      <c r="Q131" s="18">
        <f t="shared" si="93"/>
        <v>0</v>
      </c>
      <c r="R131" s="51">
        <f t="shared" si="94"/>
        <v>0</v>
      </c>
      <c r="S131">
        <f t="shared" si="52"/>
        <v>0</v>
      </c>
      <c r="T131" s="9">
        <f t="shared" si="53"/>
        <v>0</v>
      </c>
      <c r="V131" s="18">
        <f t="shared" si="95"/>
        <v>0</v>
      </c>
      <c r="W131" s="50">
        <f t="shared" si="95"/>
        <v>0</v>
      </c>
      <c r="X131">
        <f t="shared" si="54"/>
        <v>0</v>
      </c>
      <c r="Y131" s="9">
        <f t="shared" si="55"/>
        <v>0</v>
      </c>
    </row>
    <row r="132" spans="1:25" x14ac:dyDescent="0.25">
      <c r="A132" t="str">
        <f>'rockfish release'!A131</f>
        <v>SC</v>
      </c>
      <c r="B132">
        <f>'rockfish release'!B131</f>
        <v>2001</v>
      </c>
      <c r="C132" t="str">
        <f>'rockfish release'!C131</f>
        <v>NORTHEAS</v>
      </c>
      <c r="D132">
        <f>'rockfish release'!D131</f>
        <v>1891</v>
      </c>
      <c r="E132">
        <f>'YE release'!E132</f>
        <v>104</v>
      </c>
      <c r="F132" s="39"/>
      <c r="G132" s="39"/>
      <c r="H132" s="18">
        <f t="shared" si="91"/>
        <v>0</v>
      </c>
      <c r="I132" s="8">
        <f t="shared" si="92"/>
        <v>0</v>
      </c>
      <c r="J132">
        <f t="shared" si="50"/>
        <v>0</v>
      </c>
      <c r="K132" s="9">
        <f t="shared" si="51"/>
        <v>0</v>
      </c>
      <c r="M132" s="2">
        <f>'rockfish release'!O131</f>
        <v>3392.9544174855628</v>
      </c>
      <c r="N132">
        <f>'rockfish release'!P131</f>
        <v>3930894.8883351549</v>
      </c>
      <c r="O132" s="13"/>
      <c r="P132" s="13"/>
      <c r="Q132" s="18">
        <f t="shared" si="93"/>
        <v>0</v>
      </c>
      <c r="R132" s="51">
        <f t="shared" si="94"/>
        <v>0</v>
      </c>
      <c r="S132">
        <f t="shared" si="52"/>
        <v>0</v>
      </c>
      <c r="T132" s="9">
        <f t="shared" si="53"/>
        <v>0</v>
      </c>
      <c r="V132" s="18">
        <f t="shared" si="95"/>
        <v>0</v>
      </c>
      <c r="W132" s="50">
        <f t="shared" si="95"/>
        <v>0</v>
      </c>
      <c r="X132">
        <f t="shared" si="54"/>
        <v>0</v>
      </c>
      <c r="Y132" s="9">
        <f t="shared" si="55"/>
        <v>0</v>
      </c>
    </row>
    <row r="133" spans="1:25" x14ac:dyDescent="0.25">
      <c r="A133" t="str">
        <f>'rockfish release'!A132</f>
        <v>SC</v>
      </c>
      <c r="B133">
        <f>'rockfish release'!B132</f>
        <v>2002</v>
      </c>
      <c r="C133" t="str">
        <f>'rockfish release'!C132</f>
        <v>NORTHEAS</v>
      </c>
      <c r="D133">
        <f>'rockfish release'!D132</f>
        <v>1913</v>
      </c>
      <c r="E133">
        <f>'YE release'!E133</f>
        <v>131</v>
      </c>
      <c r="F133" s="39"/>
      <c r="G133" s="39"/>
      <c r="H133" s="18">
        <f t="shared" si="91"/>
        <v>0</v>
      </c>
      <c r="I133" s="8">
        <f t="shared" si="92"/>
        <v>0</v>
      </c>
      <c r="J133">
        <f t="shared" ref="J133:J196" si="96">SQRT(I133)</f>
        <v>0</v>
      </c>
      <c r="K133" s="9">
        <f t="shared" ref="K133:K196" si="97">(1.96*J133)</f>
        <v>0</v>
      </c>
      <c r="M133" s="2">
        <f>'rockfish release'!O132</f>
        <v>3432.4282393706399</v>
      </c>
      <c r="N133">
        <f>'rockfish release'!P132</f>
        <v>4022891.4428667496</v>
      </c>
      <c r="O133" s="13"/>
      <c r="P133" s="13"/>
      <c r="Q133" s="18">
        <f t="shared" si="93"/>
        <v>0</v>
      </c>
      <c r="R133" s="51">
        <f t="shared" si="94"/>
        <v>0</v>
      </c>
      <c r="S133">
        <f t="shared" ref="S133:S196" si="98">SQRT(R133)</f>
        <v>0</v>
      </c>
      <c r="T133" s="9">
        <f t="shared" ref="T133:T196" si="99">(1.96*S133)</f>
        <v>0</v>
      </c>
      <c r="V133" s="18">
        <f t="shared" si="95"/>
        <v>0</v>
      </c>
      <c r="W133" s="50">
        <f t="shared" si="95"/>
        <v>0</v>
      </c>
      <c r="X133">
        <f t="shared" ref="X133:X196" si="100">SQRT(W133)</f>
        <v>0</v>
      </c>
      <c r="Y133" s="9">
        <f t="shared" ref="Y133:Y196" si="101">(1.96*X133)</f>
        <v>0</v>
      </c>
    </row>
    <row r="134" spans="1:25" x14ac:dyDescent="0.25">
      <c r="A134" t="str">
        <f>'rockfish release'!A133</f>
        <v>SC</v>
      </c>
      <c r="B134">
        <f>'rockfish release'!B133</f>
        <v>2003</v>
      </c>
      <c r="C134" t="str">
        <f>'rockfish release'!C133</f>
        <v>NORTHEAS</v>
      </c>
      <c r="D134">
        <f>'rockfish release'!D133</f>
        <v>3121</v>
      </c>
      <c r="E134">
        <f>'YE release'!E134</f>
        <v>95</v>
      </c>
      <c r="F134" s="39"/>
      <c r="G134" s="39"/>
      <c r="H134" s="18">
        <f t="shared" si="91"/>
        <v>0</v>
      </c>
      <c r="I134" s="8">
        <f t="shared" si="92"/>
        <v>0</v>
      </c>
      <c r="J134">
        <f t="shared" si="96"/>
        <v>0</v>
      </c>
      <c r="K134" s="9">
        <f t="shared" si="97"/>
        <v>0</v>
      </c>
      <c r="M134" s="2">
        <f>'rockfish release'!O133</f>
        <v>5599.8999137876472</v>
      </c>
      <c r="N134">
        <f>'rockfish release'!P133</f>
        <v>10707692.989785686</v>
      </c>
      <c r="O134" s="13"/>
      <c r="P134" s="13"/>
      <c r="Q134" s="18">
        <f t="shared" si="93"/>
        <v>0</v>
      </c>
      <c r="R134" s="51">
        <f t="shared" si="94"/>
        <v>0</v>
      </c>
      <c r="S134">
        <f t="shared" si="98"/>
        <v>0</v>
      </c>
      <c r="T134" s="9">
        <f t="shared" si="99"/>
        <v>0</v>
      </c>
      <c r="V134" s="18">
        <f t="shared" si="95"/>
        <v>0</v>
      </c>
      <c r="W134" s="50">
        <f t="shared" si="95"/>
        <v>0</v>
      </c>
      <c r="X134">
        <f t="shared" si="100"/>
        <v>0</v>
      </c>
      <c r="Y134" s="9">
        <f t="shared" si="101"/>
        <v>0</v>
      </c>
    </row>
    <row r="135" spans="1:25" x14ac:dyDescent="0.25">
      <c r="A135" t="str">
        <f>'rockfish release'!A134</f>
        <v>SC</v>
      </c>
      <c r="B135">
        <f>'rockfish release'!B134</f>
        <v>2004</v>
      </c>
      <c r="C135" t="str">
        <f>'rockfish release'!C134</f>
        <v>NORTHEAS</v>
      </c>
      <c r="D135">
        <f>'rockfish release'!D134</f>
        <v>1756</v>
      </c>
      <c r="E135">
        <f>'YE release'!E135</f>
        <v>158</v>
      </c>
      <c r="F135" s="39"/>
      <c r="G135" s="39"/>
      <c r="H135" s="18">
        <f t="shared" si="91"/>
        <v>0</v>
      </c>
      <c r="I135" s="8">
        <f t="shared" si="92"/>
        <v>0</v>
      </c>
      <c r="J135">
        <f t="shared" si="96"/>
        <v>0</v>
      </c>
      <c r="K135" s="9">
        <f t="shared" si="97"/>
        <v>0</v>
      </c>
      <c r="M135" s="2">
        <f>'rockfish release'!O134</f>
        <v>3150.7286922816747</v>
      </c>
      <c r="N135">
        <f>'rockfish release'!P134</f>
        <v>3389669.8185419007</v>
      </c>
      <c r="O135" s="13"/>
      <c r="P135" s="13"/>
      <c r="Q135" s="18">
        <f t="shared" si="93"/>
        <v>0</v>
      </c>
      <c r="R135" s="51">
        <f t="shared" si="94"/>
        <v>0</v>
      </c>
      <c r="S135">
        <f t="shared" si="98"/>
        <v>0</v>
      </c>
      <c r="T135" s="9">
        <f t="shared" si="99"/>
        <v>0</v>
      </c>
      <c r="V135" s="18">
        <f t="shared" si="95"/>
        <v>0</v>
      </c>
      <c r="W135" s="50">
        <f t="shared" si="95"/>
        <v>0</v>
      </c>
      <c r="X135">
        <f t="shared" si="100"/>
        <v>0</v>
      </c>
      <c r="Y135" s="9">
        <f t="shared" si="101"/>
        <v>0</v>
      </c>
    </row>
    <row r="136" spans="1:25" x14ac:dyDescent="0.25">
      <c r="A136" t="str">
        <f>'rockfish release'!A135</f>
        <v>SC</v>
      </c>
      <c r="B136">
        <f>'rockfish release'!B135</f>
        <v>2005</v>
      </c>
      <c r="C136" t="str">
        <f>'rockfish release'!C135</f>
        <v>NORTHEAS</v>
      </c>
      <c r="D136">
        <f>'rockfish release'!D135</f>
        <v>4080</v>
      </c>
      <c r="E136">
        <f>'YE release'!E136</f>
        <v>199</v>
      </c>
      <c r="F136" s="39"/>
      <c r="G136" s="39"/>
      <c r="H136" s="18">
        <f t="shared" si="91"/>
        <v>0</v>
      </c>
      <c r="I136" s="8">
        <f t="shared" si="92"/>
        <v>0</v>
      </c>
      <c r="J136">
        <f t="shared" si="96"/>
        <v>0</v>
      </c>
      <c r="K136" s="9">
        <f t="shared" si="97"/>
        <v>0</v>
      </c>
      <c r="M136" s="2">
        <f>'rockfish release'!O135</f>
        <v>7320.5996950508161</v>
      </c>
      <c r="N136">
        <f>'rockfish release'!P135</f>
        <v>18299056.559539404</v>
      </c>
      <c r="O136" s="13"/>
      <c r="P136" s="13"/>
      <c r="Q136" s="18">
        <f t="shared" si="93"/>
        <v>0</v>
      </c>
      <c r="R136" s="51">
        <f t="shared" si="94"/>
        <v>0</v>
      </c>
      <c r="S136">
        <f t="shared" si="98"/>
        <v>0</v>
      </c>
      <c r="T136" s="9">
        <f t="shared" si="99"/>
        <v>0</v>
      </c>
      <c r="V136" s="18">
        <f t="shared" si="95"/>
        <v>0</v>
      </c>
      <c r="W136" s="50">
        <f t="shared" si="95"/>
        <v>0</v>
      </c>
      <c r="X136">
        <f t="shared" si="100"/>
        <v>0</v>
      </c>
      <c r="Y136" s="9">
        <f t="shared" si="101"/>
        <v>0</v>
      </c>
    </row>
    <row r="137" spans="1:25" x14ac:dyDescent="0.25">
      <c r="A137" t="str">
        <f>'rockfish release'!A136</f>
        <v>SC</v>
      </c>
      <c r="B137">
        <f>'rockfish release'!B136</f>
        <v>2006</v>
      </c>
      <c r="C137" t="str">
        <f>'rockfish release'!C136</f>
        <v>NORTHEAS</v>
      </c>
      <c r="D137">
        <f>'rockfish release'!D136</f>
        <v>1667</v>
      </c>
      <c r="E137">
        <f>'YE release'!E137</f>
        <v>62</v>
      </c>
      <c r="F137" s="39"/>
      <c r="G137" s="40"/>
      <c r="H137" s="18">
        <f t="shared" si="91"/>
        <v>0</v>
      </c>
      <c r="I137" s="8">
        <f t="shared" si="92"/>
        <v>0</v>
      </c>
      <c r="J137">
        <f t="shared" si="96"/>
        <v>0</v>
      </c>
      <c r="K137" s="9">
        <f t="shared" si="97"/>
        <v>0</v>
      </c>
      <c r="M137" s="2">
        <f>'rockfish release'!O136</f>
        <v>2991.0391401102233</v>
      </c>
      <c r="N137">
        <f>'rockfish release'!P136</f>
        <v>3054777.4283738164</v>
      </c>
      <c r="O137" s="13"/>
      <c r="P137" s="13"/>
      <c r="Q137" s="18">
        <f t="shared" si="93"/>
        <v>0</v>
      </c>
      <c r="R137" s="51">
        <f t="shared" si="94"/>
        <v>0</v>
      </c>
      <c r="S137">
        <f t="shared" si="98"/>
        <v>0</v>
      </c>
      <c r="T137" s="9">
        <f t="shared" si="99"/>
        <v>0</v>
      </c>
      <c r="V137" s="18">
        <f t="shared" si="95"/>
        <v>0</v>
      </c>
      <c r="W137" s="50">
        <f t="shared" si="95"/>
        <v>0</v>
      </c>
      <c r="X137">
        <f t="shared" si="100"/>
        <v>0</v>
      </c>
      <c r="Y137" s="9">
        <f t="shared" si="101"/>
        <v>0</v>
      </c>
    </row>
    <row r="138" spans="1:25" x14ac:dyDescent="0.25">
      <c r="A138" t="str">
        <f>'rockfish release'!A137</f>
        <v>SC</v>
      </c>
      <c r="B138">
        <f>'rockfish release'!B137</f>
        <v>2007</v>
      </c>
      <c r="C138" t="str">
        <f>'rockfish release'!C137</f>
        <v>NORTHEAS</v>
      </c>
      <c r="D138">
        <f>'rockfish release'!D137</f>
        <v>1731</v>
      </c>
      <c r="E138">
        <f>'YE release'!E138</f>
        <v>179</v>
      </c>
      <c r="F138" s="39"/>
      <c r="G138" s="40"/>
      <c r="H138" s="18">
        <f t="shared" si="91"/>
        <v>0</v>
      </c>
      <c r="I138" s="8">
        <f t="shared" si="92"/>
        <v>0</v>
      </c>
      <c r="J138">
        <f t="shared" si="96"/>
        <v>0</v>
      </c>
      <c r="K138" s="9">
        <f t="shared" si="97"/>
        <v>0</v>
      </c>
      <c r="M138" s="2">
        <f>'rockfish release'!O137</f>
        <v>3105.8720765031776</v>
      </c>
      <c r="N138">
        <f>'rockfish release'!P137</f>
        <v>3293840.0742381569</v>
      </c>
      <c r="O138" s="13"/>
      <c r="P138" s="13"/>
      <c r="Q138" s="18">
        <f t="shared" si="93"/>
        <v>0</v>
      </c>
      <c r="R138" s="51">
        <f t="shared" si="94"/>
        <v>0</v>
      </c>
      <c r="S138">
        <f t="shared" si="98"/>
        <v>0</v>
      </c>
      <c r="T138" s="9">
        <f t="shared" si="99"/>
        <v>0</v>
      </c>
      <c r="V138" s="18">
        <f t="shared" si="95"/>
        <v>0</v>
      </c>
      <c r="W138" s="50">
        <f t="shared" si="95"/>
        <v>0</v>
      </c>
      <c r="X138">
        <f t="shared" si="100"/>
        <v>0</v>
      </c>
      <c r="Y138" s="9">
        <f t="shared" si="101"/>
        <v>0</v>
      </c>
    </row>
    <row r="139" spans="1:25" x14ac:dyDescent="0.25">
      <c r="A139" t="str">
        <f>'rockfish release'!A138</f>
        <v>SC</v>
      </c>
      <c r="B139">
        <f>'rockfish release'!B138</f>
        <v>2008</v>
      </c>
      <c r="C139" t="str">
        <f>'rockfish release'!C138</f>
        <v>NORTHEAS</v>
      </c>
      <c r="D139">
        <f>'rockfish release'!D138</f>
        <v>1565</v>
      </c>
      <c r="E139">
        <f>'YE release'!E139</f>
        <v>117</v>
      </c>
      <c r="F139" s="39"/>
      <c r="G139" s="40"/>
      <c r="H139" s="18">
        <f t="shared" si="91"/>
        <v>0</v>
      </c>
      <c r="I139" s="8">
        <f t="shared" si="92"/>
        <v>0</v>
      </c>
      <c r="J139">
        <f t="shared" si="96"/>
        <v>0</v>
      </c>
      <c r="K139" s="9">
        <f t="shared" si="97"/>
        <v>0</v>
      </c>
      <c r="M139" s="2">
        <f>'rockfish release'!O138</f>
        <v>2808.0241477339532</v>
      </c>
      <c r="N139">
        <f>'rockfish release'!P138</f>
        <v>2692384.3474888206</v>
      </c>
      <c r="O139" s="13"/>
      <c r="P139" s="13"/>
      <c r="Q139" s="18">
        <f t="shared" si="93"/>
        <v>0</v>
      </c>
      <c r="R139" s="51">
        <f t="shared" si="94"/>
        <v>0</v>
      </c>
      <c r="S139">
        <f t="shared" si="98"/>
        <v>0</v>
      </c>
      <c r="T139" s="9">
        <f t="shared" si="99"/>
        <v>0</v>
      </c>
      <c r="V139" s="18">
        <f t="shared" si="95"/>
        <v>0</v>
      </c>
      <c r="W139" s="50">
        <f t="shared" si="95"/>
        <v>0</v>
      </c>
      <c r="X139">
        <f t="shared" si="100"/>
        <v>0</v>
      </c>
      <c r="Y139" s="9">
        <f t="shared" si="101"/>
        <v>0</v>
      </c>
    </row>
    <row r="140" spans="1:25" x14ac:dyDescent="0.25">
      <c r="A140" t="str">
        <f>'rockfish release'!A139</f>
        <v>SC</v>
      </c>
      <c r="B140">
        <f>'rockfish release'!B139</f>
        <v>2009</v>
      </c>
      <c r="C140" t="str">
        <f>'rockfish release'!C139</f>
        <v>NORTHEAS</v>
      </c>
      <c r="D140">
        <f>'rockfish release'!D139</f>
        <v>1317</v>
      </c>
      <c r="E140">
        <f>'YE release'!E140</f>
        <v>39</v>
      </c>
      <c r="F140" s="39"/>
      <c r="G140" s="40"/>
      <c r="H140" s="18">
        <f t="shared" si="91"/>
        <v>0</v>
      </c>
      <c r="I140" s="8">
        <f t="shared" si="92"/>
        <v>0</v>
      </c>
      <c r="J140">
        <f t="shared" si="96"/>
        <v>0</v>
      </c>
      <c r="K140" s="9">
        <f t="shared" si="97"/>
        <v>0</v>
      </c>
      <c r="M140" s="2">
        <f>'rockfish release'!O139</f>
        <v>2363.0465192112561</v>
      </c>
      <c r="N140">
        <f>'rockfish release'!P139</f>
        <v>1906689.2729298193</v>
      </c>
      <c r="O140" s="13"/>
      <c r="P140" s="13"/>
      <c r="Q140" s="18">
        <f t="shared" si="93"/>
        <v>0</v>
      </c>
      <c r="R140" s="51">
        <f t="shared" si="94"/>
        <v>0</v>
      </c>
      <c r="S140">
        <f t="shared" si="98"/>
        <v>0</v>
      </c>
      <c r="T140" s="9">
        <f t="shared" si="99"/>
        <v>0</v>
      </c>
      <c r="V140" s="18">
        <f t="shared" si="95"/>
        <v>0</v>
      </c>
      <c r="W140" s="50">
        <f t="shared" si="95"/>
        <v>0</v>
      </c>
      <c r="X140">
        <f t="shared" si="100"/>
        <v>0</v>
      </c>
      <c r="Y140" s="9">
        <f t="shared" si="101"/>
        <v>0</v>
      </c>
    </row>
    <row r="141" spans="1:25" x14ac:dyDescent="0.25">
      <c r="A141" t="str">
        <f>'rockfish release'!A140</f>
        <v>SC</v>
      </c>
      <c r="B141">
        <f>'rockfish release'!B140</f>
        <v>2010</v>
      </c>
      <c r="C141" t="str">
        <f>'rockfish release'!C140</f>
        <v>NORTHEAS</v>
      </c>
      <c r="D141">
        <f>'rockfish release'!D140</f>
        <v>975</v>
      </c>
      <c r="E141">
        <f>'YE release'!E141</f>
        <v>108</v>
      </c>
      <c r="F141" s="39"/>
      <c r="G141" s="40"/>
      <c r="H141" s="18">
        <f t="shared" si="91"/>
        <v>0</v>
      </c>
      <c r="I141" s="8">
        <f t="shared" si="92"/>
        <v>0</v>
      </c>
      <c r="J141">
        <f t="shared" si="96"/>
        <v>0</v>
      </c>
      <c r="K141" s="9">
        <f t="shared" si="97"/>
        <v>0</v>
      </c>
      <c r="M141" s="2">
        <f>'rockfish release'!O140</f>
        <v>1749.4080153614086</v>
      </c>
      <c r="N141">
        <f>'rockfish release'!P140</f>
        <v>1045003.1623601587</v>
      </c>
      <c r="O141" s="37"/>
      <c r="P141" s="37"/>
      <c r="Q141" s="18">
        <f t="shared" si="93"/>
        <v>0</v>
      </c>
      <c r="R141" s="51">
        <f t="shared" si="94"/>
        <v>0</v>
      </c>
      <c r="S141">
        <f t="shared" si="98"/>
        <v>0</v>
      </c>
      <c r="T141" s="9">
        <f t="shared" si="99"/>
        <v>0</v>
      </c>
      <c r="V141" s="18">
        <f t="shared" si="95"/>
        <v>0</v>
      </c>
      <c r="W141" s="50">
        <f t="shared" si="95"/>
        <v>0</v>
      </c>
      <c r="X141">
        <f t="shared" si="100"/>
        <v>0</v>
      </c>
      <c r="Y141" s="9">
        <f t="shared" si="101"/>
        <v>0</v>
      </c>
    </row>
    <row r="142" spans="1:25" x14ac:dyDescent="0.25">
      <c r="A142" t="str">
        <f>'rockfish release'!A141</f>
        <v>SC</v>
      </c>
      <c r="B142">
        <f>'rockfish release'!B141</f>
        <v>2011</v>
      </c>
      <c r="C142" t="str">
        <f>'rockfish release'!C141</f>
        <v>NORTHEAS</v>
      </c>
      <c r="D142">
        <f>'rockfish release'!D141</f>
        <v>1219</v>
      </c>
      <c r="E142">
        <f>'YE release'!E142</f>
        <v>78</v>
      </c>
      <c r="F142" s="39"/>
      <c r="G142" s="40"/>
      <c r="H142" s="18">
        <f t="shared" si="91"/>
        <v>0</v>
      </c>
      <c r="I142" s="8">
        <f t="shared" si="92"/>
        <v>0</v>
      </c>
      <c r="J142">
        <f t="shared" si="96"/>
        <v>0</v>
      </c>
      <c r="K142" s="9">
        <f t="shared" si="97"/>
        <v>0</v>
      </c>
      <c r="M142" s="2">
        <f>'rockfish release'!O141</f>
        <v>2616.6798149500855</v>
      </c>
      <c r="N142">
        <f>'rockfish release'!P141</f>
        <v>2544045.9494767035</v>
      </c>
      <c r="O142" s="13"/>
      <c r="P142" s="13"/>
      <c r="Q142" s="18">
        <f t="shared" si="93"/>
        <v>0</v>
      </c>
      <c r="R142" s="51">
        <f t="shared" si="94"/>
        <v>0</v>
      </c>
      <c r="S142">
        <f t="shared" si="98"/>
        <v>0</v>
      </c>
      <c r="T142" s="9">
        <f t="shared" si="99"/>
        <v>0</v>
      </c>
      <c r="V142" s="18">
        <f t="shared" si="95"/>
        <v>0</v>
      </c>
      <c r="W142" s="50">
        <f t="shared" si="95"/>
        <v>0</v>
      </c>
      <c r="X142">
        <f t="shared" si="100"/>
        <v>0</v>
      </c>
      <c r="Y142" s="9">
        <f t="shared" si="101"/>
        <v>0</v>
      </c>
    </row>
    <row r="143" spans="1:25" x14ac:dyDescent="0.25">
      <c r="A143" t="str">
        <f>'rockfish release'!A142</f>
        <v>SC</v>
      </c>
      <c r="B143">
        <f>'rockfish release'!B142</f>
        <v>2012</v>
      </c>
      <c r="C143" t="str">
        <f>'rockfish release'!C142</f>
        <v>NORTHEAS</v>
      </c>
      <c r="D143">
        <f>'rockfish release'!D142</f>
        <v>898</v>
      </c>
      <c r="E143">
        <f>'YE release'!E143</f>
        <v>57</v>
      </c>
      <c r="F143" s="39"/>
      <c r="G143" s="40"/>
      <c r="H143" s="18">
        <f t="shared" si="91"/>
        <v>0</v>
      </c>
      <c r="I143" s="8">
        <f t="shared" si="92"/>
        <v>0</v>
      </c>
      <c r="J143">
        <f t="shared" si="96"/>
        <v>0</v>
      </c>
      <c r="K143" s="9">
        <f t="shared" si="97"/>
        <v>0</v>
      </c>
      <c r="M143" s="2">
        <f>'rockfish release'!O142</f>
        <v>4246.1969775924963</v>
      </c>
      <c r="N143">
        <f>'rockfish release'!P142</f>
        <v>24972801.19999427</v>
      </c>
      <c r="O143" s="13"/>
      <c r="P143" s="13"/>
      <c r="Q143" s="18">
        <f t="shared" si="93"/>
        <v>0</v>
      </c>
      <c r="R143" s="51">
        <f t="shared" si="94"/>
        <v>0</v>
      </c>
      <c r="S143">
        <f t="shared" si="98"/>
        <v>0</v>
      </c>
      <c r="T143" s="9">
        <f t="shared" si="99"/>
        <v>0</v>
      </c>
      <c r="V143" s="18">
        <f t="shared" si="95"/>
        <v>0</v>
      </c>
      <c r="W143" s="50">
        <f t="shared" si="95"/>
        <v>0</v>
      </c>
      <c r="X143">
        <f t="shared" si="100"/>
        <v>0</v>
      </c>
      <c r="Y143" s="9">
        <f t="shared" si="101"/>
        <v>0</v>
      </c>
    </row>
    <row r="144" spans="1:25" x14ac:dyDescent="0.25">
      <c r="A144" t="str">
        <f>'rockfish release'!A143</f>
        <v>SC</v>
      </c>
      <c r="B144">
        <f>'rockfish release'!B143</f>
        <v>2013</v>
      </c>
      <c r="C144" t="str">
        <f>'rockfish release'!C143</f>
        <v>NORTHEAS</v>
      </c>
      <c r="D144">
        <f>'rockfish release'!D143</f>
        <v>624</v>
      </c>
      <c r="E144">
        <f>'YE release'!E144</f>
        <v>15</v>
      </c>
      <c r="F144" s="13"/>
      <c r="G144" s="13"/>
      <c r="H144" s="18">
        <f t="shared" si="91"/>
        <v>0</v>
      </c>
      <c r="I144" s="8">
        <f t="shared" si="92"/>
        <v>0</v>
      </c>
      <c r="J144">
        <f t="shared" si="96"/>
        <v>0</v>
      </c>
      <c r="K144" s="9">
        <f t="shared" si="97"/>
        <v>0</v>
      </c>
      <c r="M144" s="2">
        <f>'rockfish release'!O143</f>
        <v>1016.9872340425534</v>
      </c>
      <c r="N144">
        <f>'rockfish release'!P143</f>
        <v>459340.41122659273</v>
      </c>
      <c r="O144" s="13"/>
      <c r="P144" s="13"/>
      <c r="Q144" s="18">
        <f t="shared" si="93"/>
        <v>0</v>
      </c>
      <c r="R144" s="51">
        <f t="shared" si="94"/>
        <v>0</v>
      </c>
      <c r="S144">
        <f t="shared" si="98"/>
        <v>0</v>
      </c>
      <c r="T144" s="9">
        <f t="shared" si="99"/>
        <v>0</v>
      </c>
      <c r="V144" s="18">
        <f t="shared" si="95"/>
        <v>0</v>
      </c>
      <c r="W144" s="50">
        <f t="shared" si="95"/>
        <v>0</v>
      </c>
      <c r="X144">
        <f t="shared" si="100"/>
        <v>0</v>
      </c>
      <c r="Y144" s="9">
        <f t="shared" si="101"/>
        <v>0</v>
      </c>
    </row>
    <row r="145" spans="1:25" x14ac:dyDescent="0.25">
      <c r="A145" t="str">
        <f>'rockfish release'!A144</f>
        <v>SC</v>
      </c>
      <c r="B145">
        <f>'rockfish release'!B144</f>
        <v>2014</v>
      </c>
      <c r="C145" t="str">
        <f>'rockfish release'!C144</f>
        <v>NORTHEAS</v>
      </c>
      <c r="D145">
        <f>'rockfish release'!D144</f>
        <v>958</v>
      </c>
      <c r="E145">
        <f>'YE release'!E145</f>
        <v>59</v>
      </c>
      <c r="F145" s="13"/>
      <c r="G145" s="13"/>
      <c r="H145" s="18">
        <f t="shared" si="91"/>
        <v>0</v>
      </c>
      <c r="I145" s="8">
        <f t="shared" si="92"/>
        <v>0</v>
      </c>
      <c r="J145">
        <f t="shared" si="96"/>
        <v>0</v>
      </c>
      <c r="K145" s="9">
        <f t="shared" si="97"/>
        <v>0</v>
      </c>
      <c r="M145" s="2">
        <f>'rockfish release'!O144</f>
        <v>1259.2714932126696</v>
      </c>
      <c r="N145">
        <f>'rockfish release'!P144</f>
        <v>1496236.1643266424</v>
      </c>
      <c r="O145" s="13"/>
      <c r="P145" s="13"/>
      <c r="Q145" s="18">
        <f t="shared" si="93"/>
        <v>0</v>
      </c>
      <c r="R145" s="51">
        <f t="shared" si="94"/>
        <v>0</v>
      </c>
      <c r="S145">
        <f t="shared" si="98"/>
        <v>0</v>
      </c>
      <c r="T145" s="9">
        <f t="shared" si="99"/>
        <v>0</v>
      </c>
      <c r="V145" s="18">
        <f t="shared" si="95"/>
        <v>0</v>
      </c>
      <c r="W145" s="50">
        <f t="shared" si="95"/>
        <v>0</v>
      </c>
      <c r="X145">
        <f t="shared" si="100"/>
        <v>0</v>
      </c>
      <c r="Y145" s="9">
        <f t="shared" si="101"/>
        <v>0</v>
      </c>
    </row>
    <row r="146" spans="1:25" x14ac:dyDescent="0.25">
      <c r="A146" t="str">
        <f>'rockfish release'!A145</f>
        <v>SC</v>
      </c>
      <c r="B146">
        <f>'rockfish release'!B145</f>
        <v>2015</v>
      </c>
      <c r="C146" t="str">
        <f>'rockfish release'!C145</f>
        <v>NORTHEAS</v>
      </c>
      <c r="D146">
        <f>'rockfish release'!D145</f>
        <v>836</v>
      </c>
      <c r="E146">
        <f>'YE release'!E146</f>
        <v>13</v>
      </c>
      <c r="F146" s="13"/>
      <c r="G146" s="13"/>
      <c r="H146" s="18">
        <f t="shared" si="91"/>
        <v>0</v>
      </c>
      <c r="I146" s="8">
        <f t="shared" si="92"/>
        <v>0</v>
      </c>
      <c r="J146">
        <f t="shared" si="96"/>
        <v>0</v>
      </c>
      <c r="K146" s="9">
        <f t="shared" si="97"/>
        <v>0</v>
      </c>
      <c r="M146" s="2">
        <f>'rockfish release'!O145</f>
        <v>1832.1167675329298</v>
      </c>
      <c r="N146">
        <f>'rockfish release'!P145</f>
        <v>3448525.2847583601</v>
      </c>
      <c r="O146" s="13"/>
      <c r="P146" s="13"/>
      <c r="Q146" s="18">
        <f t="shared" si="93"/>
        <v>0</v>
      </c>
      <c r="R146" s="51">
        <f t="shared" si="94"/>
        <v>0</v>
      </c>
      <c r="S146">
        <f t="shared" si="98"/>
        <v>0</v>
      </c>
      <c r="T146" s="9">
        <f t="shared" si="99"/>
        <v>0</v>
      </c>
      <c r="V146" s="18">
        <f t="shared" si="95"/>
        <v>0</v>
      </c>
      <c r="W146" s="50">
        <f t="shared" si="95"/>
        <v>0</v>
      </c>
      <c r="X146">
        <f t="shared" si="100"/>
        <v>0</v>
      </c>
      <c r="Y146" s="9">
        <f t="shared" si="101"/>
        <v>0</v>
      </c>
    </row>
    <row r="147" spans="1:25" x14ac:dyDescent="0.25">
      <c r="A147" t="str">
        <f>'rockfish release'!A146</f>
        <v>SC</v>
      </c>
      <c r="B147">
        <f>'rockfish release'!B146</f>
        <v>2016</v>
      </c>
      <c r="C147" t="str">
        <f>'rockfish release'!C146</f>
        <v>NORTHEAS</v>
      </c>
      <c r="D147">
        <f>'rockfish release'!D146</f>
        <v>943</v>
      </c>
      <c r="E147">
        <f>'YE release'!E147</f>
        <v>12</v>
      </c>
      <c r="F147" s="13"/>
      <c r="G147" s="13"/>
      <c r="H147" s="18">
        <f t="shared" si="91"/>
        <v>0</v>
      </c>
      <c r="I147" s="8">
        <f t="shared" si="92"/>
        <v>0</v>
      </c>
      <c r="J147">
        <f t="shared" si="96"/>
        <v>0</v>
      </c>
      <c r="K147" s="9">
        <f t="shared" si="97"/>
        <v>0</v>
      </c>
      <c r="M147" s="2">
        <f>'rockfish release'!O146</f>
        <v>1392.9730500951173</v>
      </c>
      <c r="N147">
        <f>'rockfish release'!P146</f>
        <v>2173555.2962333295</v>
      </c>
      <c r="O147" s="13"/>
      <c r="P147" s="13"/>
      <c r="Q147" s="18">
        <f t="shared" si="93"/>
        <v>0</v>
      </c>
      <c r="R147" s="51">
        <f t="shared" si="94"/>
        <v>0</v>
      </c>
      <c r="S147">
        <f t="shared" si="98"/>
        <v>0</v>
      </c>
      <c r="T147" s="9">
        <f t="shared" si="99"/>
        <v>0</v>
      </c>
      <c r="V147" s="18">
        <f t="shared" si="95"/>
        <v>0</v>
      </c>
      <c r="W147" s="50">
        <f t="shared" si="95"/>
        <v>0</v>
      </c>
      <c r="X147">
        <f t="shared" si="100"/>
        <v>0</v>
      </c>
      <c r="Y147" s="9">
        <f t="shared" si="101"/>
        <v>0</v>
      </c>
    </row>
    <row r="148" spans="1:25" x14ac:dyDescent="0.25">
      <c r="A148" t="str">
        <f>'rockfish release'!A147</f>
        <v>SC</v>
      </c>
      <c r="B148">
        <f>'rockfish release'!B147</f>
        <v>2017</v>
      </c>
      <c r="C148" t="str">
        <f>'rockfish release'!C147</f>
        <v>NORTHEAS</v>
      </c>
      <c r="D148">
        <f>'rockfish release'!D147</f>
        <v>461</v>
      </c>
      <c r="E148">
        <f>'YE release'!E148</f>
        <v>9</v>
      </c>
      <c r="F148" s="13"/>
      <c r="G148" s="13"/>
      <c r="H148" s="18">
        <f t="shared" si="91"/>
        <v>0</v>
      </c>
      <c r="I148" s="8">
        <f t="shared" si="92"/>
        <v>0</v>
      </c>
      <c r="J148">
        <f t="shared" si="96"/>
        <v>0</v>
      </c>
      <c r="K148" s="9">
        <f t="shared" si="97"/>
        <v>0</v>
      </c>
      <c r="M148" s="2">
        <f>'rockfish release'!O147</f>
        <v>617.31091122409066</v>
      </c>
      <c r="N148">
        <f>'rockfish release'!P147</f>
        <v>430226.76367217826</v>
      </c>
      <c r="O148" s="13"/>
      <c r="P148" s="13"/>
      <c r="Q148" s="18">
        <f t="shared" si="93"/>
        <v>0</v>
      </c>
      <c r="R148" s="51">
        <f t="shared" si="94"/>
        <v>0</v>
      </c>
      <c r="S148">
        <f t="shared" si="98"/>
        <v>0</v>
      </c>
      <c r="T148" s="9">
        <f t="shared" si="99"/>
        <v>0</v>
      </c>
      <c r="V148" s="18">
        <f t="shared" si="95"/>
        <v>0</v>
      </c>
      <c r="W148" s="50">
        <f t="shared" si="95"/>
        <v>0</v>
      </c>
      <c r="X148">
        <f t="shared" si="100"/>
        <v>0</v>
      </c>
      <c r="Y148" s="9">
        <f t="shared" si="101"/>
        <v>0</v>
      </c>
    </row>
    <row r="149" spans="1:25" x14ac:dyDescent="0.25">
      <c r="A149" t="str">
        <f>'rockfish release'!A148</f>
        <v>SC</v>
      </c>
      <c r="B149">
        <f>'rockfish release'!B148</f>
        <v>2018</v>
      </c>
      <c r="C149" t="str">
        <f>'rockfish release'!C148</f>
        <v>NORTHEAS</v>
      </c>
      <c r="D149">
        <f>'rockfish release'!D148</f>
        <v>461</v>
      </c>
      <c r="E149">
        <f>'YE release'!E149</f>
        <v>23</v>
      </c>
      <c r="F149" s="13"/>
      <c r="G149" s="13"/>
      <c r="H149" s="18">
        <f t="shared" si="91"/>
        <v>0</v>
      </c>
      <c r="I149" s="8">
        <f t="shared" si="92"/>
        <v>0</v>
      </c>
      <c r="J149">
        <f t="shared" si="96"/>
        <v>0</v>
      </c>
      <c r="K149" s="9">
        <f t="shared" si="97"/>
        <v>0</v>
      </c>
      <c r="M149" s="2">
        <f>'rockfish release'!O148</f>
        <v>653.12273504273503</v>
      </c>
      <c r="N149">
        <f>'rockfish release'!P148</f>
        <v>350972.71966497216</v>
      </c>
      <c r="O149" s="13"/>
      <c r="P149" s="13"/>
      <c r="Q149" s="18">
        <f t="shared" si="93"/>
        <v>0</v>
      </c>
      <c r="R149" s="51">
        <f t="shared" si="94"/>
        <v>0</v>
      </c>
      <c r="S149">
        <f t="shared" si="98"/>
        <v>0</v>
      </c>
      <c r="T149" s="9">
        <f t="shared" si="99"/>
        <v>0</v>
      </c>
      <c r="V149" s="18">
        <f t="shared" si="95"/>
        <v>0</v>
      </c>
      <c r="W149" s="50">
        <f t="shared" si="95"/>
        <v>0</v>
      </c>
      <c r="X149">
        <f t="shared" si="100"/>
        <v>0</v>
      </c>
      <c r="Y149" s="9">
        <f t="shared" si="101"/>
        <v>0</v>
      </c>
    </row>
    <row r="150" spans="1:25" x14ac:dyDescent="0.25">
      <c r="A150" t="str">
        <f>'rockfish release'!A149</f>
        <v>SC</v>
      </c>
      <c r="B150">
        <f>'rockfish release'!B149</f>
        <v>2019</v>
      </c>
      <c r="C150" t="str">
        <f>'rockfish release'!C149</f>
        <v>NORTHEAS</v>
      </c>
      <c r="D150">
        <f>'rockfish release'!D149</f>
        <v>1483</v>
      </c>
      <c r="E150">
        <f>'YE release'!E150</f>
        <v>16</v>
      </c>
      <c r="F150" s="13"/>
      <c r="G150" s="13"/>
      <c r="H150" s="18">
        <f t="shared" ref="H150" si="102">E150*F150</f>
        <v>0</v>
      </c>
      <c r="I150" s="8">
        <f t="shared" ref="I150" si="103">(E150^2)*G150</f>
        <v>0</v>
      </c>
      <c r="K150" s="9"/>
      <c r="M150" s="2">
        <f>'rockfish release'!O149</f>
        <v>3667.0983074426158</v>
      </c>
      <c r="N150">
        <f>'rockfish release'!P149</f>
        <v>6276046.853790774</v>
      </c>
      <c r="O150" s="13"/>
      <c r="P150" s="13"/>
      <c r="Q150" s="18">
        <f t="shared" ref="Q150" si="104">M150*O150</f>
        <v>0</v>
      </c>
      <c r="R150" s="51">
        <f t="shared" ref="R150" si="105">(M150^2)*P150+(O150^2)*N150-(P150*N150)</f>
        <v>0</v>
      </c>
      <c r="S150">
        <f t="shared" ref="S150" si="106">SQRT(R150)</f>
        <v>0</v>
      </c>
      <c r="T150" s="9">
        <f t="shared" ref="T150" si="107">(1.96*S150)</f>
        <v>0</v>
      </c>
      <c r="V150" s="18">
        <f t="shared" ref="V150" si="108">Q150+H150</f>
        <v>0</v>
      </c>
      <c r="W150" s="50">
        <f t="shared" ref="W150" si="109">R150+I150</f>
        <v>0</v>
      </c>
      <c r="Y150" s="9"/>
    </row>
    <row r="151" spans="1:25" x14ac:dyDescent="0.25">
      <c r="A151" t="str">
        <f>'rockfish release'!A150</f>
        <v>SC</v>
      </c>
      <c r="B151">
        <f>'rockfish release'!B150</f>
        <v>1999</v>
      </c>
      <c r="C151" t="str">
        <f>'rockfish release'!C150</f>
        <v>PWSI</v>
      </c>
      <c r="D151">
        <f>'rockfish release'!D150</f>
        <v>1069</v>
      </c>
      <c r="E151">
        <f>'YE release'!E151</f>
        <v>143</v>
      </c>
      <c r="F151" s="13"/>
      <c r="G151" s="13"/>
      <c r="H151" s="18">
        <f t="shared" ref="H151:H170" si="110">E151*F151</f>
        <v>0</v>
      </c>
      <c r="I151" s="8">
        <f t="shared" ref="I151:I170" si="111">(E151^2)*G151</f>
        <v>0</v>
      </c>
      <c r="J151">
        <f t="shared" si="96"/>
        <v>0</v>
      </c>
      <c r="K151" s="9">
        <f t="shared" si="97"/>
        <v>0</v>
      </c>
      <c r="M151" s="2">
        <f>'rockfish release'!O150</f>
        <v>4538.3196652012866</v>
      </c>
      <c r="N151">
        <f>'rockfish release'!P150</f>
        <v>4601365.1222449662</v>
      </c>
      <c r="O151" s="13"/>
      <c r="P151" s="13"/>
      <c r="Q151" s="18">
        <f t="shared" ref="Q151:Q170" si="112">M151*O151</f>
        <v>0</v>
      </c>
      <c r="R151" s="51">
        <f t="shared" ref="R151:R170" si="113">(M151^2)*P151+(O151^2)*N151-(P151*N151)</f>
        <v>0</v>
      </c>
      <c r="S151">
        <f t="shared" si="98"/>
        <v>0</v>
      </c>
      <c r="T151" s="9">
        <f t="shared" si="99"/>
        <v>0</v>
      </c>
      <c r="V151" s="18">
        <f t="shared" ref="V151:W170" si="114">Q151+H151</f>
        <v>0</v>
      </c>
      <c r="W151" s="50">
        <f t="shared" si="114"/>
        <v>0</v>
      </c>
      <c r="X151">
        <f t="shared" si="100"/>
        <v>0</v>
      </c>
      <c r="Y151" s="9">
        <f t="shared" si="101"/>
        <v>0</v>
      </c>
    </row>
    <row r="152" spans="1:25" x14ac:dyDescent="0.25">
      <c r="A152" t="str">
        <f>'rockfish release'!A151</f>
        <v>SC</v>
      </c>
      <c r="B152">
        <f>'rockfish release'!B151</f>
        <v>2000</v>
      </c>
      <c r="C152" t="str">
        <f>'rockfish release'!C151</f>
        <v>PWSI</v>
      </c>
      <c r="D152">
        <f>'rockfish release'!D151</f>
        <v>913</v>
      </c>
      <c r="E152">
        <f>'YE release'!E152</f>
        <v>126</v>
      </c>
      <c r="F152" s="13"/>
      <c r="G152" s="13"/>
      <c r="H152" s="18">
        <f t="shared" si="110"/>
        <v>0</v>
      </c>
      <c r="I152" s="8">
        <f t="shared" si="111"/>
        <v>0</v>
      </c>
      <c r="J152">
        <f t="shared" si="96"/>
        <v>0</v>
      </c>
      <c r="K152" s="9">
        <f t="shared" si="97"/>
        <v>0</v>
      </c>
      <c r="M152" s="2">
        <f>'rockfish release'!O151</f>
        <v>3876.0391527865058</v>
      </c>
      <c r="N152">
        <f>'rockfish release'!P151</f>
        <v>3356393.2647199319</v>
      </c>
      <c r="O152" s="13"/>
      <c r="P152" s="13"/>
      <c r="Q152" s="18">
        <f t="shared" si="112"/>
        <v>0</v>
      </c>
      <c r="R152" s="51">
        <f t="shared" si="113"/>
        <v>0</v>
      </c>
      <c r="S152">
        <f t="shared" si="98"/>
        <v>0</v>
      </c>
      <c r="T152" s="9">
        <f t="shared" si="99"/>
        <v>0</v>
      </c>
      <c r="V152" s="18">
        <f t="shared" si="114"/>
        <v>0</v>
      </c>
      <c r="W152" s="50">
        <f t="shared" si="114"/>
        <v>0</v>
      </c>
      <c r="X152">
        <f t="shared" si="100"/>
        <v>0</v>
      </c>
      <c r="Y152" s="9">
        <f t="shared" si="101"/>
        <v>0</v>
      </c>
    </row>
    <row r="153" spans="1:25" x14ac:dyDescent="0.25">
      <c r="A153" t="str">
        <f>'rockfish release'!A152</f>
        <v>SC</v>
      </c>
      <c r="B153">
        <f>'rockfish release'!B152</f>
        <v>2001</v>
      </c>
      <c r="C153" t="str">
        <f>'rockfish release'!C152</f>
        <v>PWSI</v>
      </c>
      <c r="D153">
        <f>'rockfish release'!D152</f>
        <v>1120</v>
      </c>
      <c r="E153">
        <f>'YE release'!E153</f>
        <v>231</v>
      </c>
      <c r="F153" s="13"/>
      <c r="G153" s="13"/>
      <c r="H153" s="18">
        <f t="shared" si="110"/>
        <v>0</v>
      </c>
      <c r="I153" s="8">
        <f t="shared" si="111"/>
        <v>0</v>
      </c>
      <c r="J153">
        <f t="shared" si="96"/>
        <v>0</v>
      </c>
      <c r="K153" s="9">
        <f t="shared" si="97"/>
        <v>0</v>
      </c>
      <c r="M153" s="2">
        <f>'rockfish release'!O152</f>
        <v>4754.8344481061185</v>
      </c>
      <c r="N153">
        <f>'rockfish release'!P152</f>
        <v>5050883.2637306359</v>
      </c>
      <c r="O153" s="13"/>
      <c r="P153" s="13"/>
      <c r="Q153" s="18">
        <f t="shared" si="112"/>
        <v>0</v>
      </c>
      <c r="R153" s="51">
        <f t="shared" si="113"/>
        <v>0</v>
      </c>
      <c r="S153">
        <f t="shared" si="98"/>
        <v>0</v>
      </c>
      <c r="T153" s="9">
        <f t="shared" si="99"/>
        <v>0</v>
      </c>
      <c r="V153" s="18">
        <f t="shared" si="114"/>
        <v>0</v>
      </c>
      <c r="W153" s="50">
        <f t="shared" si="114"/>
        <v>0</v>
      </c>
      <c r="X153">
        <f t="shared" si="100"/>
        <v>0</v>
      </c>
      <c r="Y153" s="9">
        <f t="shared" si="101"/>
        <v>0</v>
      </c>
    </row>
    <row r="154" spans="1:25" x14ac:dyDescent="0.25">
      <c r="A154" t="str">
        <f>'rockfish release'!A153</f>
        <v>SC</v>
      </c>
      <c r="B154">
        <f>'rockfish release'!B153</f>
        <v>2002</v>
      </c>
      <c r="C154" t="str">
        <f>'rockfish release'!C153</f>
        <v>PWSI</v>
      </c>
      <c r="D154">
        <f>'rockfish release'!D153</f>
        <v>1080</v>
      </c>
      <c r="E154">
        <f>'YE release'!E154</f>
        <v>158</v>
      </c>
      <c r="F154" s="13"/>
      <c r="G154" s="13"/>
      <c r="H154" s="18">
        <f t="shared" si="110"/>
        <v>0</v>
      </c>
      <c r="I154" s="8">
        <f t="shared" si="111"/>
        <v>0</v>
      </c>
      <c r="J154">
        <f t="shared" si="96"/>
        <v>0</v>
      </c>
      <c r="K154" s="9">
        <f t="shared" si="97"/>
        <v>0</v>
      </c>
      <c r="M154" s="2">
        <f>'rockfish release'!O153</f>
        <v>4585.018932102329</v>
      </c>
      <c r="N154">
        <f>'rockfish release'!P153</f>
        <v>4696548.3408923903</v>
      </c>
      <c r="O154" s="13"/>
      <c r="P154" s="13"/>
      <c r="Q154" s="18">
        <f t="shared" si="112"/>
        <v>0</v>
      </c>
      <c r="R154" s="51">
        <f t="shared" si="113"/>
        <v>0</v>
      </c>
      <c r="S154">
        <f t="shared" si="98"/>
        <v>0</v>
      </c>
      <c r="T154" s="9">
        <f t="shared" si="99"/>
        <v>0</v>
      </c>
      <c r="V154" s="18">
        <f t="shared" si="114"/>
        <v>0</v>
      </c>
      <c r="W154" s="50">
        <f t="shared" si="114"/>
        <v>0</v>
      </c>
      <c r="X154">
        <f t="shared" si="100"/>
        <v>0</v>
      </c>
      <c r="Y154" s="9">
        <f t="shared" si="101"/>
        <v>0</v>
      </c>
    </row>
    <row r="155" spans="1:25" x14ac:dyDescent="0.25">
      <c r="A155" t="str">
        <f>'rockfish release'!A154</f>
        <v>SC</v>
      </c>
      <c r="B155">
        <f>'rockfish release'!B154</f>
        <v>2003</v>
      </c>
      <c r="C155" t="str">
        <f>'rockfish release'!C154</f>
        <v>PWSI</v>
      </c>
      <c r="D155">
        <f>'rockfish release'!D154</f>
        <v>1926</v>
      </c>
      <c r="E155">
        <f>'YE release'!E155</f>
        <v>316</v>
      </c>
      <c r="F155" s="13"/>
      <c r="G155" s="13"/>
      <c r="H155" s="18">
        <f t="shared" si="110"/>
        <v>0</v>
      </c>
      <c r="I155" s="8">
        <f t="shared" si="111"/>
        <v>0</v>
      </c>
      <c r="J155">
        <f t="shared" si="96"/>
        <v>0</v>
      </c>
      <c r="K155" s="9">
        <f t="shared" si="97"/>
        <v>0</v>
      </c>
      <c r="M155" s="2">
        <f>'rockfish release'!O154</f>
        <v>8176.6170955824855</v>
      </c>
      <c r="N155">
        <f>'rockfish release'!P154</f>
        <v>14936328.320799159</v>
      </c>
      <c r="O155" s="13"/>
      <c r="P155" s="13"/>
      <c r="Q155" s="18">
        <f t="shared" si="112"/>
        <v>0</v>
      </c>
      <c r="R155" s="51">
        <f t="shared" si="113"/>
        <v>0</v>
      </c>
      <c r="S155">
        <f t="shared" si="98"/>
        <v>0</v>
      </c>
      <c r="T155" s="9">
        <f t="shared" si="99"/>
        <v>0</v>
      </c>
      <c r="V155" s="18">
        <f t="shared" si="114"/>
        <v>0</v>
      </c>
      <c r="W155" s="50">
        <f t="shared" si="114"/>
        <v>0</v>
      </c>
      <c r="X155">
        <f t="shared" si="100"/>
        <v>0</v>
      </c>
      <c r="Y155" s="9">
        <f t="shared" si="101"/>
        <v>0</v>
      </c>
    </row>
    <row r="156" spans="1:25" x14ac:dyDescent="0.25">
      <c r="A156" t="str">
        <f>'rockfish release'!A155</f>
        <v>SC</v>
      </c>
      <c r="B156">
        <f>'rockfish release'!B155</f>
        <v>2004</v>
      </c>
      <c r="C156" t="str">
        <f>'rockfish release'!C155</f>
        <v>PWSI</v>
      </c>
      <c r="D156">
        <f>'rockfish release'!D155</f>
        <v>1703</v>
      </c>
      <c r="E156">
        <f>'YE release'!E156</f>
        <v>269</v>
      </c>
      <c r="F156" s="13"/>
      <c r="G156" s="13"/>
      <c r="H156" s="18">
        <f t="shared" si="110"/>
        <v>0</v>
      </c>
      <c r="I156" s="8">
        <f t="shared" si="111"/>
        <v>0</v>
      </c>
      <c r="J156">
        <f t="shared" si="96"/>
        <v>0</v>
      </c>
      <c r="K156" s="9">
        <f t="shared" si="97"/>
        <v>0</v>
      </c>
      <c r="M156" s="2">
        <f>'rockfish release'!O155</f>
        <v>7229.8955938613581</v>
      </c>
      <c r="N156">
        <f>'rockfish release'!P155</f>
        <v>11677787.866247579</v>
      </c>
      <c r="O156" s="13"/>
      <c r="P156" s="13"/>
      <c r="Q156" s="18">
        <f t="shared" si="112"/>
        <v>0</v>
      </c>
      <c r="R156" s="51">
        <f t="shared" si="113"/>
        <v>0</v>
      </c>
      <c r="S156">
        <f t="shared" si="98"/>
        <v>0</v>
      </c>
      <c r="T156" s="9">
        <f t="shared" si="99"/>
        <v>0</v>
      </c>
      <c r="V156" s="18">
        <f t="shared" si="114"/>
        <v>0</v>
      </c>
      <c r="W156" s="50">
        <f t="shared" si="114"/>
        <v>0</v>
      </c>
      <c r="X156">
        <f t="shared" si="100"/>
        <v>0</v>
      </c>
      <c r="Y156" s="9">
        <f t="shared" si="101"/>
        <v>0</v>
      </c>
    </row>
    <row r="157" spans="1:25" x14ac:dyDescent="0.25">
      <c r="A157" t="str">
        <f>'rockfish release'!A156</f>
        <v>SC</v>
      </c>
      <c r="B157">
        <f>'rockfish release'!B156</f>
        <v>2005</v>
      </c>
      <c r="C157" t="str">
        <f>'rockfish release'!C156</f>
        <v>PWSI</v>
      </c>
      <c r="D157">
        <f>'rockfish release'!D156</f>
        <v>2399</v>
      </c>
      <c r="E157">
        <f>'YE release'!E157</f>
        <v>331</v>
      </c>
      <c r="F157" s="13"/>
      <c r="G157" s="13"/>
      <c r="H157" s="18">
        <f t="shared" si="110"/>
        <v>0</v>
      </c>
      <c r="I157" s="8">
        <f t="shared" si="111"/>
        <v>0</v>
      </c>
      <c r="J157">
        <f t="shared" si="96"/>
        <v>0</v>
      </c>
      <c r="K157" s="9">
        <f t="shared" si="97"/>
        <v>0</v>
      </c>
      <c r="M157" s="2">
        <f>'rockfish release'!O156</f>
        <v>10184.685572327302</v>
      </c>
      <c r="N157">
        <f>'rockfish release'!P156</f>
        <v>23173507.980154511</v>
      </c>
      <c r="O157" s="13"/>
      <c r="P157" s="13"/>
      <c r="Q157" s="18">
        <f t="shared" si="112"/>
        <v>0</v>
      </c>
      <c r="R157" s="51">
        <f t="shared" si="113"/>
        <v>0</v>
      </c>
      <c r="S157">
        <f t="shared" si="98"/>
        <v>0</v>
      </c>
      <c r="T157" s="9">
        <f t="shared" si="99"/>
        <v>0</v>
      </c>
      <c r="V157" s="18">
        <f t="shared" si="114"/>
        <v>0</v>
      </c>
      <c r="W157" s="50">
        <f t="shared" si="114"/>
        <v>0</v>
      </c>
      <c r="X157">
        <f t="shared" si="100"/>
        <v>0</v>
      </c>
      <c r="Y157" s="9">
        <f t="shared" si="101"/>
        <v>0</v>
      </c>
    </row>
    <row r="158" spans="1:25" x14ac:dyDescent="0.25">
      <c r="A158" t="str">
        <f>'rockfish release'!A157</f>
        <v>SC</v>
      </c>
      <c r="B158">
        <f>'rockfish release'!B157</f>
        <v>2006</v>
      </c>
      <c r="C158" t="str">
        <f>'rockfish release'!C157</f>
        <v>PWSI</v>
      </c>
      <c r="D158">
        <f>'rockfish release'!D157</f>
        <v>974</v>
      </c>
      <c r="E158">
        <f>'YE release'!E158</f>
        <v>243</v>
      </c>
      <c r="H158" s="18">
        <f t="shared" si="110"/>
        <v>0</v>
      </c>
      <c r="I158" s="8">
        <f t="shared" si="111"/>
        <v>0</v>
      </c>
      <c r="J158">
        <f t="shared" si="96"/>
        <v>0</v>
      </c>
      <c r="K158" s="9">
        <f t="shared" si="97"/>
        <v>0</v>
      </c>
      <c r="M158" s="2">
        <f>'rockfish release'!O157</f>
        <v>4135.0078146922851</v>
      </c>
      <c r="N158">
        <f>'rockfish release'!P157</f>
        <v>3819875.4233920006</v>
      </c>
      <c r="O158" s="13"/>
      <c r="P158" s="13"/>
      <c r="Q158" s="18">
        <f t="shared" si="112"/>
        <v>0</v>
      </c>
      <c r="R158" s="51">
        <f t="shared" si="113"/>
        <v>0</v>
      </c>
      <c r="S158">
        <f t="shared" si="98"/>
        <v>0</v>
      </c>
      <c r="T158" s="9">
        <f t="shared" si="99"/>
        <v>0</v>
      </c>
      <c r="V158" s="18">
        <f t="shared" si="114"/>
        <v>0</v>
      </c>
      <c r="W158" s="50">
        <f t="shared" si="114"/>
        <v>0</v>
      </c>
      <c r="X158">
        <f t="shared" si="100"/>
        <v>0</v>
      </c>
      <c r="Y158" s="9">
        <f t="shared" si="101"/>
        <v>0</v>
      </c>
    </row>
    <row r="159" spans="1:25" x14ac:dyDescent="0.25">
      <c r="A159" t="str">
        <f>'rockfish release'!A158</f>
        <v>SC</v>
      </c>
      <c r="B159">
        <f>'rockfish release'!B158</f>
        <v>2007</v>
      </c>
      <c r="C159" t="str">
        <f>'rockfish release'!C158</f>
        <v>PWSI</v>
      </c>
      <c r="D159">
        <f>'rockfish release'!D158</f>
        <v>2121</v>
      </c>
      <c r="E159">
        <f>'YE release'!E159</f>
        <v>330</v>
      </c>
      <c r="F159" s="13"/>
      <c r="G159" s="13"/>
      <c r="H159" s="18">
        <f t="shared" si="110"/>
        <v>0</v>
      </c>
      <c r="I159" s="8">
        <f t="shared" si="111"/>
        <v>0</v>
      </c>
      <c r="J159">
        <f t="shared" si="96"/>
        <v>0</v>
      </c>
      <c r="K159" s="9">
        <f t="shared" si="97"/>
        <v>0</v>
      </c>
      <c r="M159" s="2">
        <f>'rockfish release'!O158</f>
        <v>9004.4677361009617</v>
      </c>
      <c r="N159">
        <f>'rockfish release'!P158</f>
        <v>18113927.404681485</v>
      </c>
      <c r="O159" s="13"/>
      <c r="P159" s="13"/>
      <c r="Q159" s="18">
        <f t="shared" si="112"/>
        <v>0</v>
      </c>
      <c r="R159" s="51">
        <f t="shared" si="113"/>
        <v>0</v>
      </c>
      <c r="S159">
        <f t="shared" si="98"/>
        <v>0</v>
      </c>
      <c r="T159" s="9">
        <f t="shared" si="99"/>
        <v>0</v>
      </c>
      <c r="V159" s="18">
        <f t="shared" si="114"/>
        <v>0</v>
      </c>
      <c r="W159" s="50">
        <f t="shared" si="114"/>
        <v>0</v>
      </c>
      <c r="X159">
        <f t="shared" si="100"/>
        <v>0</v>
      </c>
      <c r="Y159" s="9">
        <f t="shared" si="101"/>
        <v>0</v>
      </c>
    </row>
    <row r="160" spans="1:25" x14ac:dyDescent="0.25">
      <c r="A160" t="str">
        <f>'rockfish release'!A159</f>
        <v>SC</v>
      </c>
      <c r="B160">
        <f>'rockfish release'!B159</f>
        <v>2008</v>
      </c>
      <c r="C160" t="str">
        <f>'rockfish release'!C159</f>
        <v>PWSI</v>
      </c>
      <c r="D160">
        <f>'rockfish release'!D159</f>
        <v>1254</v>
      </c>
      <c r="E160">
        <f>'YE release'!E160</f>
        <v>275</v>
      </c>
      <c r="F160" s="13"/>
      <c r="G160" s="13"/>
      <c r="H160" s="18">
        <f t="shared" si="110"/>
        <v>0</v>
      </c>
      <c r="I160" s="8">
        <f t="shared" si="111"/>
        <v>0</v>
      </c>
      <c r="J160">
        <f t="shared" si="96"/>
        <v>0</v>
      </c>
      <c r="K160" s="9">
        <f t="shared" si="97"/>
        <v>0</v>
      </c>
      <c r="M160" s="2">
        <f>'rockfish release'!O159</f>
        <v>5323.7164267188155</v>
      </c>
      <c r="N160">
        <f>'rockfish release'!P159</f>
        <v>6331787.9036580389</v>
      </c>
      <c r="O160" s="13"/>
      <c r="P160" s="13"/>
      <c r="Q160" s="18">
        <f t="shared" si="112"/>
        <v>0</v>
      </c>
      <c r="R160" s="51">
        <f t="shared" si="113"/>
        <v>0</v>
      </c>
      <c r="S160">
        <f t="shared" si="98"/>
        <v>0</v>
      </c>
      <c r="T160" s="9">
        <f t="shared" si="99"/>
        <v>0</v>
      </c>
      <c r="V160" s="18">
        <f t="shared" si="114"/>
        <v>0</v>
      </c>
      <c r="W160" s="50">
        <f t="shared" si="114"/>
        <v>0</v>
      </c>
      <c r="X160">
        <f t="shared" si="100"/>
        <v>0</v>
      </c>
      <c r="Y160" s="9">
        <f t="shared" si="101"/>
        <v>0</v>
      </c>
    </row>
    <row r="161" spans="1:25" x14ac:dyDescent="0.25">
      <c r="A161" t="str">
        <f>'rockfish release'!A160</f>
        <v>SC</v>
      </c>
      <c r="B161">
        <f>'rockfish release'!B160</f>
        <v>2009</v>
      </c>
      <c r="C161" t="str">
        <f>'rockfish release'!C160</f>
        <v>PWSI</v>
      </c>
      <c r="D161">
        <f>'rockfish release'!D160</f>
        <v>721</v>
      </c>
      <c r="E161">
        <f>'YE release'!E161</f>
        <v>118</v>
      </c>
      <c r="F161" s="13"/>
      <c r="G161" s="13"/>
      <c r="H161" s="18">
        <f t="shared" si="110"/>
        <v>0</v>
      </c>
      <c r="I161" s="8">
        <f t="shared" si="111"/>
        <v>0</v>
      </c>
      <c r="J161">
        <f t="shared" si="96"/>
        <v>0</v>
      </c>
      <c r="K161" s="9">
        <f t="shared" si="97"/>
        <v>0</v>
      </c>
      <c r="M161" s="2">
        <f>'rockfish release'!O160</f>
        <v>3060.9246759683137</v>
      </c>
      <c r="N161">
        <f>'rockfish release'!P160</f>
        <v>2093157.052535872</v>
      </c>
      <c r="O161" s="13"/>
      <c r="P161" s="13"/>
      <c r="Q161" s="18">
        <f t="shared" si="112"/>
        <v>0</v>
      </c>
      <c r="R161" s="51">
        <f t="shared" si="113"/>
        <v>0</v>
      </c>
      <c r="S161">
        <f t="shared" si="98"/>
        <v>0</v>
      </c>
      <c r="T161" s="9">
        <f t="shared" si="99"/>
        <v>0</v>
      </c>
      <c r="V161" s="18">
        <f t="shared" si="114"/>
        <v>0</v>
      </c>
      <c r="W161" s="50">
        <f t="shared" si="114"/>
        <v>0</v>
      </c>
      <c r="X161">
        <f t="shared" si="100"/>
        <v>0</v>
      </c>
      <c r="Y161" s="9">
        <f t="shared" si="101"/>
        <v>0</v>
      </c>
    </row>
    <row r="162" spans="1:25" x14ac:dyDescent="0.25">
      <c r="A162" t="str">
        <f>'rockfish release'!A161</f>
        <v>SC</v>
      </c>
      <c r="B162">
        <f>'rockfish release'!B161</f>
        <v>2010</v>
      </c>
      <c r="C162" t="str">
        <f>'rockfish release'!C161</f>
        <v>PWSI</v>
      </c>
      <c r="D162">
        <f>'rockfish release'!D161</f>
        <v>749</v>
      </c>
      <c r="E162">
        <f>'YE release'!E162</f>
        <v>161</v>
      </c>
      <c r="F162" s="13"/>
      <c r="G162" s="13"/>
      <c r="H162" s="18">
        <f t="shared" si="110"/>
        <v>0</v>
      </c>
      <c r="I162" s="8">
        <f t="shared" si="111"/>
        <v>0</v>
      </c>
      <c r="J162">
        <f t="shared" si="96"/>
        <v>0</v>
      </c>
      <c r="K162" s="9">
        <f t="shared" si="97"/>
        <v>0</v>
      </c>
      <c r="M162" s="2">
        <f>'rockfish release'!O161</f>
        <v>3179.7955371709668</v>
      </c>
      <c r="N162">
        <f>'rockfish release'!P161</f>
        <v>2258889.1596270334</v>
      </c>
      <c r="O162" s="13"/>
      <c r="P162" s="13"/>
      <c r="Q162" s="18">
        <f t="shared" si="112"/>
        <v>0</v>
      </c>
      <c r="R162" s="51">
        <f t="shared" si="113"/>
        <v>0</v>
      </c>
      <c r="S162">
        <f t="shared" si="98"/>
        <v>0</v>
      </c>
      <c r="T162" s="9">
        <f t="shared" si="99"/>
        <v>0</v>
      </c>
      <c r="V162" s="18">
        <f t="shared" si="114"/>
        <v>0</v>
      </c>
      <c r="W162" s="50">
        <f t="shared" si="114"/>
        <v>0</v>
      </c>
      <c r="X162">
        <f t="shared" si="100"/>
        <v>0</v>
      </c>
      <c r="Y162" s="9">
        <f t="shared" si="101"/>
        <v>0</v>
      </c>
    </row>
    <row r="163" spans="1:25" x14ac:dyDescent="0.25">
      <c r="A163" t="str">
        <f>'rockfish release'!A162</f>
        <v>SC</v>
      </c>
      <c r="B163">
        <f>'rockfish release'!B162</f>
        <v>2011</v>
      </c>
      <c r="C163" t="str">
        <f>'rockfish release'!C162</f>
        <v>PWSI</v>
      </c>
      <c r="D163">
        <f>'rockfish release'!D162</f>
        <v>376</v>
      </c>
      <c r="E163">
        <f>'YE release'!E163</f>
        <v>73</v>
      </c>
      <c r="F163" s="13"/>
      <c r="G163" s="13"/>
      <c r="H163" s="18">
        <f t="shared" si="110"/>
        <v>0</v>
      </c>
      <c r="I163" s="8">
        <f t="shared" si="111"/>
        <v>0</v>
      </c>
      <c r="J163">
        <f t="shared" si="96"/>
        <v>0</v>
      </c>
      <c r="K163" s="9">
        <f t="shared" si="97"/>
        <v>0</v>
      </c>
      <c r="M163" s="2">
        <f>'rockfish release'!O162</f>
        <v>1849.2385147891755</v>
      </c>
      <c r="N163">
        <f>'rockfish release'!P162</f>
        <v>1977358.2285303674</v>
      </c>
      <c r="O163" s="13"/>
      <c r="P163" s="13"/>
      <c r="Q163" s="18">
        <f t="shared" si="112"/>
        <v>0</v>
      </c>
      <c r="R163" s="51">
        <f t="shared" si="113"/>
        <v>0</v>
      </c>
      <c r="S163">
        <f t="shared" si="98"/>
        <v>0</v>
      </c>
      <c r="T163" s="9">
        <f t="shared" si="99"/>
        <v>0</v>
      </c>
      <c r="V163" s="18">
        <f t="shared" si="114"/>
        <v>0</v>
      </c>
      <c r="W163" s="50">
        <f t="shared" si="114"/>
        <v>0</v>
      </c>
      <c r="X163">
        <f t="shared" si="100"/>
        <v>0</v>
      </c>
      <c r="Y163" s="9">
        <f t="shared" si="101"/>
        <v>0</v>
      </c>
    </row>
    <row r="164" spans="1:25" x14ac:dyDescent="0.25">
      <c r="A164" t="str">
        <f>'rockfish release'!A163</f>
        <v>SC</v>
      </c>
      <c r="B164">
        <f>'rockfish release'!B163</f>
        <v>2012</v>
      </c>
      <c r="C164" t="str">
        <f>'rockfish release'!C163</f>
        <v>PWSI</v>
      </c>
      <c r="D164">
        <f>'rockfish release'!D163</f>
        <v>895</v>
      </c>
      <c r="E164">
        <f>'YE release'!E164</f>
        <v>213</v>
      </c>
      <c r="F164" s="13"/>
      <c r="G164" s="13"/>
      <c r="H164" s="18">
        <f t="shared" si="110"/>
        <v>0</v>
      </c>
      <c r="I164" s="8">
        <f t="shared" si="111"/>
        <v>0</v>
      </c>
      <c r="J164">
        <f t="shared" si="96"/>
        <v>0</v>
      </c>
      <c r="K164" s="9">
        <f t="shared" si="97"/>
        <v>0</v>
      </c>
      <c r="M164" s="2">
        <f>'rockfish release'!O163</f>
        <v>3391.7915162454874</v>
      </c>
      <c r="N164">
        <f>'rockfish release'!P163</f>
        <v>8025139.9098796556</v>
      </c>
      <c r="O164" s="13"/>
      <c r="P164" s="13"/>
      <c r="Q164" s="18">
        <f t="shared" si="112"/>
        <v>0</v>
      </c>
      <c r="R164" s="51">
        <f t="shared" si="113"/>
        <v>0</v>
      </c>
      <c r="S164">
        <f t="shared" si="98"/>
        <v>0</v>
      </c>
      <c r="T164" s="9">
        <f t="shared" si="99"/>
        <v>0</v>
      </c>
      <c r="V164" s="18">
        <f t="shared" si="114"/>
        <v>0</v>
      </c>
      <c r="W164" s="50">
        <f t="shared" si="114"/>
        <v>0</v>
      </c>
      <c r="X164">
        <f t="shared" si="100"/>
        <v>0</v>
      </c>
      <c r="Y164" s="9">
        <f t="shared" si="101"/>
        <v>0</v>
      </c>
    </row>
    <row r="165" spans="1:25" x14ac:dyDescent="0.25">
      <c r="A165" t="str">
        <f>'rockfish release'!A164</f>
        <v>SC</v>
      </c>
      <c r="B165">
        <f>'rockfish release'!B164</f>
        <v>2013</v>
      </c>
      <c r="C165" t="str">
        <f>'rockfish release'!C164</f>
        <v>PWSI</v>
      </c>
      <c r="D165">
        <f>'rockfish release'!D164</f>
        <v>534</v>
      </c>
      <c r="E165">
        <f>'YE release'!E165</f>
        <v>78</v>
      </c>
      <c r="F165" s="13"/>
      <c r="G165" s="13"/>
      <c r="H165" s="18">
        <f t="shared" si="110"/>
        <v>0</v>
      </c>
      <c r="I165" s="8">
        <f t="shared" si="111"/>
        <v>0</v>
      </c>
      <c r="J165">
        <f t="shared" si="96"/>
        <v>0</v>
      </c>
      <c r="K165" s="9">
        <f t="shared" si="97"/>
        <v>0</v>
      </c>
      <c r="M165" s="2">
        <f>'rockfish release'!O164</f>
        <v>2868.0712166172111</v>
      </c>
      <c r="N165">
        <f>'rockfish release'!P164</f>
        <v>7105054.9648959916</v>
      </c>
      <c r="O165" s="13"/>
      <c r="P165" s="13"/>
      <c r="Q165" s="18">
        <f t="shared" si="112"/>
        <v>0</v>
      </c>
      <c r="R165" s="51">
        <f t="shared" si="113"/>
        <v>0</v>
      </c>
      <c r="S165">
        <f t="shared" si="98"/>
        <v>0</v>
      </c>
      <c r="T165" s="9">
        <f t="shared" si="99"/>
        <v>0</v>
      </c>
      <c r="V165" s="18">
        <f t="shared" si="114"/>
        <v>0</v>
      </c>
      <c r="W165" s="50">
        <f t="shared" si="114"/>
        <v>0</v>
      </c>
      <c r="X165">
        <f t="shared" si="100"/>
        <v>0</v>
      </c>
      <c r="Y165" s="9">
        <f t="shared" si="101"/>
        <v>0</v>
      </c>
    </row>
    <row r="166" spans="1:25" x14ac:dyDescent="0.25">
      <c r="A166" t="str">
        <f>'rockfish release'!A165</f>
        <v>SC</v>
      </c>
      <c r="B166">
        <f>'rockfish release'!B165</f>
        <v>2014</v>
      </c>
      <c r="C166" t="str">
        <f>'rockfish release'!C165</f>
        <v>PWSI</v>
      </c>
      <c r="D166">
        <f>'rockfish release'!D165</f>
        <v>714</v>
      </c>
      <c r="E166">
        <f>'YE release'!E166</f>
        <v>190</v>
      </c>
      <c r="F166" s="13"/>
      <c r="G166" s="13"/>
      <c r="H166" s="18">
        <f t="shared" si="110"/>
        <v>0</v>
      </c>
      <c r="I166" s="8">
        <f t="shared" si="111"/>
        <v>0</v>
      </c>
      <c r="J166">
        <f t="shared" si="96"/>
        <v>0</v>
      </c>
      <c r="K166" s="9">
        <f t="shared" si="97"/>
        <v>0</v>
      </c>
      <c r="M166" s="2">
        <f>'rockfish release'!O165</f>
        <v>2887.6736842105265</v>
      </c>
      <c r="N166">
        <f>'rockfish release'!P165</f>
        <v>7498565.5550228544</v>
      </c>
      <c r="O166" s="13"/>
      <c r="P166" s="13"/>
      <c r="Q166" s="18">
        <f t="shared" si="112"/>
        <v>0</v>
      </c>
      <c r="R166" s="51">
        <f t="shared" si="113"/>
        <v>0</v>
      </c>
      <c r="S166">
        <f t="shared" si="98"/>
        <v>0</v>
      </c>
      <c r="T166" s="9">
        <f t="shared" si="99"/>
        <v>0</v>
      </c>
      <c r="V166" s="18">
        <f t="shared" si="114"/>
        <v>0</v>
      </c>
      <c r="W166" s="50">
        <f t="shared" si="114"/>
        <v>0</v>
      </c>
      <c r="X166">
        <f t="shared" si="100"/>
        <v>0</v>
      </c>
      <c r="Y166" s="9">
        <f t="shared" si="101"/>
        <v>0</v>
      </c>
    </row>
    <row r="167" spans="1:25" x14ac:dyDescent="0.25">
      <c r="A167" t="str">
        <f>'rockfish release'!A166</f>
        <v>SC</v>
      </c>
      <c r="B167">
        <f>'rockfish release'!B166</f>
        <v>2015</v>
      </c>
      <c r="C167" t="str">
        <f>'rockfish release'!C166</f>
        <v>PWSI</v>
      </c>
      <c r="D167">
        <f>'rockfish release'!D166</f>
        <v>563</v>
      </c>
      <c r="E167">
        <f>'YE release'!E167</f>
        <v>99</v>
      </c>
      <c r="F167" s="13"/>
      <c r="G167" s="13"/>
      <c r="H167" s="18">
        <f t="shared" si="110"/>
        <v>0</v>
      </c>
      <c r="I167" s="8">
        <f t="shared" si="111"/>
        <v>0</v>
      </c>
      <c r="J167">
        <f t="shared" si="96"/>
        <v>0</v>
      </c>
      <c r="K167" s="9">
        <f t="shared" si="97"/>
        <v>0</v>
      </c>
      <c r="M167" s="2">
        <f>'rockfish release'!O166</f>
        <v>3102.5311410064778</v>
      </c>
      <c r="N167">
        <f>'rockfish release'!P166</f>
        <v>6796012.9022131283</v>
      </c>
      <c r="O167" s="13"/>
      <c r="P167" s="13"/>
      <c r="Q167" s="18">
        <f t="shared" si="112"/>
        <v>0</v>
      </c>
      <c r="R167" s="51">
        <f t="shared" si="113"/>
        <v>0</v>
      </c>
      <c r="S167">
        <f t="shared" si="98"/>
        <v>0</v>
      </c>
      <c r="T167" s="9">
        <f t="shared" si="99"/>
        <v>0</v>
      </c>
      <c r="V167" s="18">
        <f t="shared" si="114"/>
        <v>0</v>
      </c>
      <c r="W167" s="50">
        <f t="shared" si="114"/>
        <v>0</v>
      </c>
      <c r="X167">
        <f t="shared" si="100"/>
        <v>0</v>
      </c>
      <c r="Y167" s="9">
        <f t="shared" si="101"/>
        <v>0</v>
      </c>
    </row>
    <row r="168" spans="1:25" x14ac:dyDescent="0.25">
      <c r="A168" t="str">
        <f>'rockfish release'!A167</f>
        <v>SC</v>
      </c>
      <c r="B168">
        <f>'rockfish release'!B167</f>
        <v>2016</v>
      </c>
      <c r="C168" t="str">
        <f>'rockfish release'!C167</f>
        <v>PWSI</v>
      </c>
      <c r="D168">
        <f>'rockfish release'!D167</f>
        <v>901</v>
      </c>
      <c r="E168">
        <f>'YE release'!E168</f>
        <v>181</v>
      </c>
      <c r="F168" s="13"/>
      <c r="G168" s="13"/>
      <c r="H168" s="18">
        <f t="shared" si="110"/>
        <v>0</v>
      </c>
      <c r="I168" s="8">
        <f t="shared" si="111"/>
        <v>0</v>
      </c>
      <c r="J168">
        <f t="shared" si="96"/>
        <v>0</v>
      </c>
      <c r="K168" s="9">
        <f t="shared" si="97"/>
        <v>0</v>
      </c>
      <c r="M168" s="2">
        <f>'rockfish release'!O167</f>
        <v>2899.7016016713092</v>
      </c>
      <c r="N168">
        <f>'rockfish release'!P167</f>
        <v>5851468.8366537988</v>
      </c>
      <c r="O168" s="13"/>
      <c r="P168" s="13"/>
      <c r="Q168" s="18">
        <f t="shared" si="112"/>
        <v>0</v>
      </c>
      <c r="R168" s="51">
        <f t="shared" si="113"/>
        <v>0</v>
      </c>
      <c r="S168">
        <f t="shared" si="98"/>
        <v>0</v>
      </c>
      <c r="T168" s="9">
        <f t="shared" si="99"/>
        <v>0</v>
      </c>
      <c r="V168" s="18">
        <f t="shared" si="114"/>
        <v>0</v>
      </c>
      <c r="W168" s="50">
        <f t="shared" si="114"/>
        <v>0</v>
      </c>
      <c r="X168">
        <f t="shared" si="100"/>
        <v>0</v>
      </c>
      <c r="Y168" s="9">
        <f t="shared" si="101"/>
        <v>0</v>
      </c>
    </row>
    <row r="169" spans="1:25" x14ac:dyDescent="0.25">
      <c r="A169" t="str">
        <f>'rockfish release'!A168</f>
        <v>SC</v>
      </c>
      <c r="B169">
        <f>'rockfish release'!B168</f>
        <v>2017</v>
      </c>
      <c r="C169" t="str">
        <f>'rockfish release'!C168</f>
        <v>PWSI</v>
      </c>
      <c r="D169">
        <f>'rockfish release'!D168</f>
        <v>841</v>
      </c>
      <c r="E169">
        <f>'YE release'!E169</f>
        <v>252</v>
      </c>
      <c r="F169" s="13"/>
      <c r="G169" s="13"/>
      <c r="H169" s="18">
        <f t="shared" si="110"/>
        <v>0</v>
      </c>
      <c r="I169" s="8">
        <f t="shared" si="111"/>
        <v>0</v>
      </c>
      <c r="J169">
        <f t="shared" si="96"/>
        <v>0</v>
      </c>
      <c r="K169" s="9">
        <f t="shared" si="97"/>
        <v>0</v>
      </c>
      <c r="M169" s="2">
        <f>'rockfish release'!O168</f>
        <v>2812.9211037699188</v>
      </c>
      <c r="N169">
        <f>'rockfish release'!P168</f>
        <v>4853912.4305809811</v>
      </c>
      <c r="O169" s="13"/>
      <c r="P169" s="13"/>
      <c r="Q169" s="18">
        <f t="shared" si="112"/>
        <v>0</v>
      </c>
      <c r="R169" s="51">
        <f t="shared" si="113"/>
        <v>0</v>
      </c>
      <c r="S169">
        <f t="shared" si="98"/>
        <v>0</v>
      </c>
      <c r="T169" s="9">
        <f t="shared" si="99"/>
        <v>0</v>
      </c>
      <c r="V169" s="18">
        <f t="shared" si="114"/>
        <v>0</v>
      </c>
      <c r="W169" s="50">
        <f t="shared" si="114"/>
        <v>0</v>
      </c>
      <c r="X169">
        <f t="shared" si="100"/>
        <v>0</v>
      </c>
      <c r="Y169" s="9">
        <f t="shared" si="101"/>
        <v>0</v>
      </c>
    </row>
    <row r="170" spans="1:25" x14ac:dyDescent="0.25">
      <c r="A170" t="str">
        <f>'rockfish release'!A169</f>
        <v>SC</v>
      </c>
      <c r="B170">
        <f>'rockfish release'!B169</f>
        <v>2018</v>
      </c>
      <c r="C170" t="str">
        <f>'rockfish release'!C169</f>
        <v>PWSI</v>
      </c>
      <c r="D170">
        <f>'rockfish release'!D169</f>
        <v>723</v>
      </c>
      <c r="E170">
        <f>'YE release'!E170</f>
        <v>359</v>
      </c>
      <c r="F170" s="13"/>
      <c r="G170" s="13"/>
      <c r="H170" s="18">
        <f t="shared" si="110"/>
        <v>0</v>
      </c>
      <c r="I170" s="8">
        <f t="shared" si="111"/>
        <v>0</v>
      </c>
      <c r="J170">
        <f t="shared" si="96"/>
        <v>0</v>
      </c>
      <c r="K170" s="9">
        <f t="shared" si="97"/>
        <v>0</v>
      </c>
      <c r="M170" s="2">
        <f>'rockfish release'!O169</f>
        <v>3495.8118195956449</v>
      </c>
      <c r="N170">
        <f>'rockfish release'!P169</f>
        <v>14276073.668736275</v>
      </c>
      <c r="O170" s="13"/>
      <c r="P170" s="13"/>
      <c r="Q170" s="18">
        <f t="shared" si="112"/>
        <v>0</v>
      </c>
      <c r="R170" s="51">
        <f t="shared" si="113"/>
        <v>0</v>
      </c>
      <c r="S170">
        <f t="shared" si="98"/>
        <v>0</v>
      </c>
      <c r="T170" s="9">
        <f t="shared" si="99"/>
        <v>0</v>
      </c>
      <c r="V170" s="18">
        <f t="shared" si="114"/>
        <v>0</v>
      </c>
      <c r="W170" s="50">
        <f t="shared" si="114"/>
        <v>0</v>
      </c>
      <c r="X170">
        <f t="shared" si="100"/>
        <v>0</v>
      </c>
      <c r="Y170" s="9">
        <f t="shared" si="101"/>
        <v>0</v>
      </c>
    </row>
    <row r="171" spans="1:25" x14ac:dyDescent="0.25">
      <c r="A171" t="str">
        <f>'rockfish release'!A170</f>
        <v>SC</v>
      </c>
      <c r="B171">
        <f>'rockfish release'!B170</f>
        <v>2019</v>
      </c>
      <c r="C171" t="str">
        <f>'rockfish release'!C170</f>
        <v>PWSI</v>
      </c>
      <c r="D171">
        <f>'rockfish release'!D170</f>
        <v>936</v>
      </c>
      <c r="E171">
        <f>'YE release'!E171</f>
        <v>492</v>
      </c>
      <c r="F171" s="13"/>
      <c r="G171" s="13"/>
      <c r="H171" s="18">
        <f t="shared" ref="H171" si="115">E171*F171</f>
        <v>0</v>
      </c>
      <c r="I171" s="8">
        <f t="shared" ref="I171" si="116">(E171^2)*G171</f>
        <v>0</v>
      </c>
      <c r="K171" s="9"/>
      <c r="M171" s="2">
        <f>'rockfish release'!O170</f>
        <v>6636.2709251101323</v>
      </c>
      <c r="N171">
        <f>'rockfish release'!P170</f>
        <v>17989742.939178169</v>
      </c>
      <c r="O171" s="13"/>
      <c r="P171" s="13"/>
      <c r="Q171" s="18">
        <f t="shared" ref="Q171" si="117">M171*O171</f>
        <v>0</v>
      </c>
      <c r="R171" s="51">
        <f t="shared" ref="R171" si="118">(M171^2)*P171+(O171^2)*N171-(P171*N171)</f>
        <v>0</v>
      </c>
      <c r="S171">
        <f t="shared" ref="S171" si="119">SQRT(R171)</f>
        <v>0</v>
      </c>
      <c r="T171" s="9">
        <f t="shared" ref="T171" si="120">(1.96*S171)</f>
        <v>0</v>
      </c>
      <c r="V171" s="18">
        <f t="shared" ref="V171" si="121">Q171+H171</f>
        <v>0</v>
      </c>
      <c r="W171" s="50">
        <f t="shared" ref="W171" si="122">R171+I171</f>
        <v>0</v>
      </c>
      <c r="Y171" s="9"/>
    </row>
    <row r="172" spans="1:25" x14ac:dyDescent="0.25">
      <c r="A172" t="str">
        <f>'rockfish release'!A171</f>
        <v>SC</v>
      </c>
      <c r="B172">
        <f>'rockfish release'!B171</f>
        <v>1999</v>
      </c>
      <c r="C172" t="str">
        <f>'rockfish release'!C171</f>
        <v>PWSO</v>
      </c>
      <c r="D172">
        <f>'rockfish release'!D171</f>
        <v>748</v>
      </c>
      <c r="E172">
        <f>'YE release'!E172</f>
        <v>59</v>
      </c>
      <c r="F172" s="13"/>
      <c r="G172" s="13"/>
      <c r="H172" s="18">
        <f t="shared" ref="H172:H191" si="123">E172*F172</f>
        <v>0</v>
      </c>
      <c r="I172" s="8">
        <f t="shared" ref="I172:I191" si="124">(E172^2)*G172</f>
        <v>0</v>
      </c>
      <c r="J172">
        <f t="shared" si="96"/>
        <v>0</v>
      </c>
      <c r="K172" s="9">
        <f t="shared" si="97"/>
        <v>0</v>
      </c>
      <c r="M172" s="2">
        <f>'rockfish release'!O171</f>
        <v>392.78817509006421</v>
      </c>
      <c r="N172">
        <f>'rockfish release'!P171</f>
        <v>125537.22938732163</v>
      </c>
      <c r="O172" s="37"/>
      <c r="P172" s="37"/>
      <c r="Q172" s="18">
        <f t="shared" ref="Q172:Q191" si="125">M172*O172</f>
        <v>0</v>
      </c>
      <c r="R172" s="51">
        <f t="shared" ref="R172:R191" si="126">(M172^2)*P172+(O172^2)*N172-(P172*N172)</f>
        <v>0</v>
      </c>
      <c r="S172">
        <f t="shared" si="98"/>
        <v>0</v>
      </c>
      <c r="T172" s="9">
        <f t="shared" si="99"/>
        <v>0</v>
      </c>
      <c r="V172" s="18">
        <f t="shared" ref="V172:W191" si="127">Q172+H172</f>
        <v>0</v>
      </c>
      <c r="W172" s="50">
        <f t="shared" si="127"/>
        <v>0</v>
      </c>
      <c r="X172">
        <f t="shared" si="100"/>
        <v>0</v>
      </c>
      <c r="Y172" s="9">
        <f t="shared" si="101"/>
        <v>0</v>
      </c>
    </row>
    <row r="173" spans="1:25" x14ac:dyDescent="0.25">
      <c r="A173" t="str">
        <f>'rockfish release'!A172</f>
        <v>SC</v>
      </c>
      <c r="B173">
        <f>'rockfish release'!B172</f>
        <v>2000</v>
      </c>
      <c r="C173" t="str">
        <f>'rockfish release'!C172</f>
        <v>PWSO</v>
      </c>
      <c r="D173">
        <f>'rockfish release'!D172</f>
        <v>1756</v>
      </c>
      <c r="E173">
        <f>'YE release'!E173</f>
        <v>86</v>
      </c>
      <c r="F173" s="13"/>
      <c r="G173" s="13"/>
      <c r="H173" s="18">
        <f t="shared" si="123"/>
        <v>0</v>
      </c>
      <c r="I173" s="8">
        <f t="shared" si="124"/>
        <v>0</v>
      </c>
      <c r="J173">
        <f t="shared" si="96"/>
        <v>0</v>
      </c>
      <c r="K173" s="9">
        <f t="shared" si="97"/>
        <v>0</v>
      </c>
      <c r="M173" s="2">
        <f>'rockfish release'!O172</f>
        <v>922.10699927560518</v>
      </c>
      <c r="N173">
        <f>'rockfish release'!P172</f>
        <v>691860.23005387664</v>
      </c>
      <c r="O173" s="37"/>
      <c r="P173" s="37"/>
      <c r="Q173" s="18">
        <f t="shared" si="125"/>
        <v>0</v>
      </c>
      <c r="R173" s="51">
        <f t="shared" si="126"/>
        <v>0</v>
      </c>
      <c r="S173">
        <f t="shared" si="98"/>
        <v>0</v>
      </c>
      <c r="T173" s="9">
        <f t="shared" si="99"/>
        <v>0</v>
      </c>
      <c r="V173" s="18">
        <f t="shared" si="127"/>
        <v>0</v>
      </c>
      <c r="W173" s="50">
        <f t="shared" si="127"/>
        <v>0</v>
      </c>
      <c r="X173">
        <f t="shared" si="100"/>
        <v>0</v>
      </c>
      <c r="Y173" s="9">
        <f t="shared" si="101"/>
        <v>0</v>
      </c>
    </row>
    <row r="174" spans="1:25" x14ac:dyDescent="0.25">
      <c r="A174" t="str">
        <f>'rockfish release'!A173</f>
        <v>SC</v>
      </c>
      <c r="B174">
        <f>'rockfish release'!B173</f>
        <v>2001</v>
      </c>
      <c r="C174" t="str">
        <f>'rockfish release'!C173</f>
        <v>PWSO</v>
      </c>
      <c r="D174">
        <f>'rockfish release'!D173</f>
        <v>1756</v>
      </c>
      <c r="E174">
        <f>'YE release'!E174</f>
        <v>94</v>
      </c>
      <c r="F174" s="13"/>
      <c r="G174" s="13"/>
      <c r="H174" s="18">
        <f t="shared" si="123"/>
        <v>0</v>
      </c>
      <c r="I174" s="8">
        <f t="shared" si="124"/>
        <v>0</v>
      </c>
      <c r="J174">
        <f t="shared" si="96"/>
        <v>0</v>
      </c>
      <c r="K174" s="9">
        <f t="shared" si="97"/>
        <v>0</v>
      </c>
      <c r="M174" s="2">
        <f>'rockfish release'!O173</f>
        <v>922.10699927560518</v>
      </c>
      <c r="N174">
        <f>'rockfish release'!P173</f>
        <v>691860.23005387664</v>
      </c>
      <c r="O174" s="13"/>
      <c r="P174" s="13"/>
      <c r="Q174" s="18">
        <f t="shared" si="125"/>
        <v>0</v>
      </c>
      <c r="R174" s="51">
        <f t="shared" si="126"/>
        <v>0</v>
      </c>
      <c r="S174">
        <f t="shared" si="98"/>
        <v>0</v>
      </c>
      <c r="T174" s="9">
        <f t="shared" si="99"/>
        <v>0</v>
      </c>
      <c r="V174" s="18">
        <f t="shared" si="127"/>
        <v>0</v>
      </c>
      <c r="W174" s="50">
        <f t="shared" si="127"/>
        <v>0</v>
      </c>
      <c r="X174">
        <f t="shared" si="100"/>
        <v>0</v>
      </c>
      <c r="Y174" s="9">
        <f t="shared" si="101"/>
        <v>0</v>
      </c>
    </row>
    <row r="175" spans="1:25" x14ac:dyDescent="0.25">
      <c r="A175" t="str">
        <f>'rockfish release'!A174</f>
        <v>SC</v>
      </c>
      <c r="B175">
        <f>'rockfish release'!B174</f>
        <v>2002</v>
      </c>
      <c r="C175" t="str">
        <f>'rockfish release'!C174</f>
        <v>PWSO</v>
      </c>
      <c r="D175">
        <f>'rockfish release'!D174</f>
        <v>1719</v>
      </c>
      <c r="E175">
        <f>'YE release'!E175</f>
        <v>176</v>
      </c>
      <c r="F175" s="13"/>
      <c r="G175" s="13"/>
      <c r="H175" s="18">
        <f t="shared" si="123"/>
        <v>0</v>
      </c>
      <c r="I175" s="8">
        <f t="shared" si="124"/>
        <v>0</v>
      </c>
      <c r="J175">
        <f t="shared" si="96"/>
        <v>0</v>
      </c>
      <c r="K175" s="9">
        <f t="shared" si="97"/>
        <v>0</v>
      </c>
      <c r="M175" s="2">
        <f>'rockfish release'!O174</f>
        <v>902.67763767355655</v>
      </c>
      <c r="N175">
        <f>'rockfish release'!P174</f>
        <v>663011.55467626557</v>
      </c>
      <c r="O175" s="37"/>
      <c r="P175" s="37"/>
      <c r="Q175" s="18">
        <f t="shared" si="125"/>
        <v>0</v>
      </c>
      <c r="R175" s="51">
        <f t="shared" si="126"/>
        <v>0</v>
      </c>
      <c r="S175">
        <f t="shared" si="98"/>
        <v>0</v>
      </c>
      <c r="T175" s="9">
        <f t="shared" si="99"/>
        <v>0</v>
      </c>
      <c r="V175" s="18">
        <f t="shared" si="127"/>
        <v>0</v>
      </c>
      <c r="W175" s="50">
        <f t="shared" si="127"/>
        <v>0</v>
      </c>
      <c r="X175">
        <f t="shared" si="100"/>
        <v>0</v>
      </c>
      <c r="Y175" s="9">
        <f t="shared" si="101"/>
        <v>0</v>
      </c>
    </row>
    <row r="176" spans="1:25" x14ac:dyDescent="0.25">
      <c r="A176" t="str">
        <f>'rockfish release'!A175</f>
        <v>SC</v>
      </c>
      <c r="B176">
        <f>'rockfish release'!B175</f>
        <v>2003</v>
      </c>
      <c r="C176" t="str">
        <f>'rockfish release'!C175</f>
        <v>PWSO</v>
      </c>
      <c r="D176">
        <f>'rockfish release'!D175</f>
        <v>1548</v>
      </c>
      <c r="E176">
        <f>'YE release'!E176</f>
        <v>176</v>
      </c>
      <c r="F176" s="13"/>
      <c r="G176" s="13"/>
      <c r="H176" s="18">
        <f t="shared" si="123"/>
        <v>0</v>
      </c>
      <c r="I176" s="8">
        <f t="shared" si="124"/>
        <v>0</v>
      </c>
      <c r="J176">
        <f t="shared" si="96"/>
        <v>0</v>
      </c>
      <c r="K176" s="9">
        <f t="shared" si="97"/>
        <v>0</v>
      </c>
      <c r="M176" s="2">
        <f>'rockfish release'!O175</f>
        <v>812.88247999922396</v>
      </c>
      <c r="N176">
        <f>'rockfish release'!P175</f>
        <v>537664.36867253203</v>
      </c>
      <c r="O176" s="13"/>
      <c r="P176" s="13"/>
      <c r="Q176" s="18">
        <f t="shared" si="125"/>
        <v>0</v>
      </c>
      <c r="R176" s="51">
        <f t="shared" si="126"/>
        <v>0</v>
      </c>
      <c r="S176">
        <f t="shared" si="98"/>
        <v>0</v>
      </c>
      <c r="T176" s="9">
        <f t="shared" si="99"/>
        <v>0</v>
      </c>
      <c r="V176" s="18">
        <f t="shared" si="127"/>
        <v>0</v>
      </c>
      <c r="W176" s="50">
        <f t="shared" si="127"/>
        <v>0</v>
      </c>
      <c r="X176">
        <f t="shared" si="100"/>
        <v>0</v>
      </c>
      <c r="Y176" s="9">
        <f t="shared" si="101"/>
        <v>0</v>
      </c>
    </row>
    <row r="177" spans="1:25" x14ac:dyDescent="0.25">
      <c r="A177" t="str">
        <f>'rockfish release'!A176</f>
        <v>SC</v>
      </c>
      <c r="B177">
        <f>'rockfish release'!B176</f>
        <v>2004</v>
      </c>
      <c r="C177" t="str">
        <f>'rockfish release'!C176</f>
        <v>PWSO</v>
      </c>
      <c r="D177">
        <f>'rockfish release'!D176</f>
        <v>1830</v>
      </c>
      <c r="E177">
        <f>'YE release'!E177</f>
        <v>168</v>
      </c>
      <c r="F177" s="13"/>
      <c r="G177" s="13"/>
      <c r="H177" s="18">
        <f t="shared" si="123"/>
        <v>0</v>
      </c>
      <c r="I177" s="8">
        <f t="shared" si="124"/>
        <v>0</v>
      </c>
      <c r="J177">
        <f t="shared" si="96"/>
        <v>0</v>
      </c>
      <c r="K177" s="9">
        <f t="shared" si="97"/>
        <v>0</v>
      </c>
      <c r="M177" s="2">
        <f>'rockfish release'!O176</f>
        <v>960.96572247970244</v>
      </c>
      <c r="N177">
        <f>'rockfish release'!P176</f>
        <v>751400.57532243093</v>
      </c>
      <c r="O177" s="13"/>
      <c r="P177" s="13"/>
      <c r="Q177" s="18">
        <f t="shared" si="125"/>
        <v>0</v>
      </c>
      <c r="R177" s="51">
        <f t="shared" si="126"/>
        <v>0</v>
      </c>
      <c r="S177">
        <f t="shared" si="98"/>
        <v>0</v>
      </c>
      <c r="T177" s="9">
        <f t="shared" si="99"/>
        <v>0</v>
      </c>
      <c r="V177" s="18">
        <f t="shared" si="127"/>
        <v>0</v>
      </c>
      <c r="W177" s="50">
        <f t="shared" si="127"/>
        <v>0</v>
      </c>
      <c r="X177">
        <f t="shared" si="100"/>
        <v>0</v>
      </c>
      <c r="Y177" s="9">
        <f t="shared" si="101"/>
        <v>0</v>
      </c>
    </row>
    <row r="178" spans="1:25" x14ac:dyDescent="0.25">
      <c r="A178" t="str">
        <f>'rockfish release'!A177</f>
        <v>SC</v>
      </c>
      <c r="B178">
        <f>'rockfish release'!B177</f>
        <v>2005</v>
      </c>
      <c r="C178" t="str">
        <f>'rockfish release'!C177</f>
        <v>PWSO</v>
      </c>
      <c r="D178">
        <f>'rockfish release'!D177</f>
        <v>1432</v>
      </c>
      <c r="E178">
        <f>'YE release'!E178</f>
        <v>103</v>
      </c>
      <c r="F178" s="13"/>
      <c r="G178" s="13"/>
      <c r="H178" s="18">
        <f t="shared" si="123"/>
        <v>0</v>
      </c>
      <c r="I178" s="8">
        <f t="shared" si="124"/>
        <v>0</v>
      </c>
      <c r="J178">
        <f t="shared" si="96"/>
        <v>0</v>
      </c>
      <c r="K178" s="9">
        <f t="shared" si="97"/>
        <v>0</v>
      </c>
      <c r="M178" s="2">
        <f>'rockfish release'!O177</f>
        <v>751.96880578739592</v>
      </c>
      <c r="N178">
        <f>'rockfish release'!P177</f>
        <v>460103.33344381273</v>
      </c>
      <c r="O178" s="13"/>
      <c r="P178" s="13"/>
      <c r="Q178" s="18">
        <f t="shared" si="125"/>
        <v>0</v>
      </c>
      <c r="R178" s="51">
        <f t="shared" si="126"/>
        <v>0</v>
      </c>
      <c r="S178">
        <f t="shared" si="98"/>
        <v>0</v>
      </c>
      <c r="T178" s="9">
        <f t="shared" si="99"/>
        <v>0</v>
      </c>
      <c r="V178" s="18">
        <f t="shared" si="127"/>
        <v>0</v>
      </c>
      <c r="W178" s="50">
        <f t="shared" si="127"/>
        <v>0</v>
      </c>
      <c r="X178">
        <f t="shared" si="100"/>
        <v>0</v>
      </c>
      <c r="Y178" s="9">
        <f t="shared" si="101"/>
        <v>0</v>
      </c>
    </row>
    <row r="179" spans="1:25" x14ac:dyDescent="0.25">
      <c r="A179" t="str">
        <f>'rockfish release'!A178</f>
        <v>SC</v>
      </c>
      <c r="B179">
        <f>'rockfish release'!B178</f>
        <v>2006</v>
      </c>
      <c r="C179" t="str">
        <f>'rockfish release'!C178</f>
        <v>PWSO</v>
      </c>
      <c r="D179">
        <f>'rockfish release'!D178</f>
        <v>1336</v>
      </c>
      <c r="E179">
        <f>'YE release'!E179</f>
        <v>213</v>
      </c>
      <c r="F179" s="13"/>
      <c r="G179" s="13"/>
      <c r="H179" s="18">
        <f t="shared" si="123"/>
        <v>0</v>
      </c>
      <c r="I179" s="8">
        <f t="shared" si="124"/>
        <v>0</v>
      </c>
      <c r="J179">
        <f t="shared" si="96"/>
        <v>0</v>
      </c>
      <c r="K179" s="9">
        <f t="shared" si="97"/>
        <v>0</v>
      </c>
      <c r="M179" s="2">
        <f>'rockfish release'!O178</f>
        <v>701.55748919829648</v>
      </c>
      <c r="N179">
        <f>'rockfish release'!P178</f>
        <v>400481.31663850986</v>
      </c>
      <c r="O179" s="37"/>
      <c r="P179" s="37"/>
      <c r="Q179" s="18">
        <f t="shared" si="125"/>
        <v>0</v>
      </c>
      <c r="R179" s="51">
        <f t="shared" si="126"/>
        <v>0</v>
      </c>
      <c r="S179">
        <f t="shared" si="98"/>
        <v>0</v>
      </c>
      <c r="T179" s="9">
        <f t="shared" si="99"/>
        <v>0</v>
      </c>
      <c r="V179" s="18">
        <f t="shared" si="127"/>
        <v>0</v>
      </c>
      <c r="W179" s="50">
        <f t="shared" si="127"/>
        <v>0</v>
      </c>
      <c r="X179">
        <f t="shared" si="100"/>
        <v>0</v>
      </c>
      <c r="Y179" s="9">
        <f t="shared" si="101"/>
        <v>0</v>
      </c>
    </row>
    <row r="180" spans="1:25" x14ac:dyDescent="0.25">
      <c r="A180" t="str">
        <f>'rockfish release'!A179</f>
        <v>SC</v>
      </c>
      <c r="B180">
        <f>'rockfish release'!B179</f>
        <v>2007</v>
      </c>
      <c r="C180" t="str">
        <f>'rockfish release'!C179</f>
        <v>PWSO</v>
      </c>
      <c r="D180">
        <f>'rockfish release'!D179</f>
        <v>925</v>
      </c>
      <c r="E180">
        <f>'YE release'!E180</f>
        <v>247</v>
      </c>
      <c r="F180" s="13"/>
      <c r="G180" s="13"/>
      <c r="H180" s="18">
        <f t="shared" si="123"/>
        <v>0</v>
      </c>
      <c r="I180" s="8">
        <f t="shared" si="124"/>
        <v>0</v>
      </c>
      <c r="J180">
        <f t="shared" si="96"/>
        <v>0</v>
      </c>
      <c r="K180" s="9">
        <f t="shared" si="97"/>
        <v>0</v>
      </c>
      <c r="M180" s="2">
        <f>'rockfish release'!O179</f>
        <v>485.73404005121574</v>
      </c>
      <c r="N180">
        <f>'rockfish release'!P179</f>
        <v>191978.59513877839</v>
      </c>
      <c r="O180" s="37"/>
      <c r="P180" s="37"/>
      <c r="Q180" s="18">
        <f t="shared" si="125"/>
        <v>0</v>
      </c>
      <c r="R180" s="51">
        <f t="shared" si="126"/>
        <v>0</v>
      </c>
      <c r="S180">
        <f t="shared" si="98"/>
        <v>0</v>
      </c>
      <c r="T180" s="9">
        <f t="shared" si="99"/>
        <v>0</v>
      </c>
      <c r="V180" s="18">
        <f t="shared" si="127"/>
        <v>0</v>
      </c>
      <c r="W180" s="50">
        <f t="shared" si="127"/>
        <v>0</v>
      </c>
      <c r="X180">
        <f t="shared" si="100"/>
        <v>0</v>
      </c>
      <c r="Y180" s="9">
        <f t="shared" si="101"/>
        <v>0</v>
      </c>
    </row>
    <row r="181" spans="1:25" x14ac:dyDescent="0.25">
      <c r="A181" t="str">
        <f>'rockfish release'!A180</f>
        <v>SC</v>
      </c>
      <c r="B181">
        <f>'rockfish release'!B180</f>
        <v>2008</v>
      </c>
      <c r="C181" t="str">
        <f>'rockfish release'!C180</f>
        <v>PWSO</v>
      </c>
      <c r="D181">
        <f>'rockfish release'!D180</f>
        <v>962</v>
      </c>
      <c r="E181">
        <f>'YE release'!E181</f>
        <v>225</v>
      </c>
      <c r="H181" s="18">
        <f t="shared" si="123"/>
        <v>0</v>
      </c>
      <c r="I181" s="8">
        <f t="shared" si="124"/>
        <v>0</v>
      </c>
      <c r="J181">
        <f t="shared" si="96"/>
        <v>0</v>
      </c>
      <c r="K181" s="9">
        <f t="shared" si="97"/>
        <v>0</v>
      </c>
      <c r="M181" s="2">
        <f>'rockfish release'!O180</f>
        <v>505.16340165326437</v>
      </c>
      <c r="N181">
        <f>'rockfish release'!P180</f>
        <v>207644.0485021027</v>
      </c>
      <c r="O181" s="37"/>
      <c r="P181" s="37"/>
      <c r="Q181" s="18">
        <f t="shared" si="125"/>
        <v>0</v>
      </c>
      <c r="R181" s="51">
        <f t="shared" si="126"/>
        <v>0</v>
      </c>
      <c r="S181">
        <f t="shared" si="98"/>
        <v>0</v>
      </c>
      <c r="T181" s="9">
        <f t="shared" si="99"/>
        <v>0</v>
      </c>
      <c r="V181" s="18">
        <f t="shared" si="127"/>
        <v>0</v>
      </c>
      <c r="W181" s="50">
        <f t="shared" si="127"/>
        <v>0</v>
      </c>
      <c r="X181">
        <f t="shared" si="100"/>
        <v>0</v>
      </c>
      <c r="Y181" s="9">
        <f t="shared" si="101"/>
        <v>0</v>
      </c>
    </row>
    <row r="182" spans="1:25" x14ac:dyDescent="0.25">
      <c r="A182" t="str">
        <f>'rockfish release'!A181</f>
        <v>SC</v>
      </c>
      <c r="B182">
        <f>'rockfish release'!B181</f>
        <v>2009</v>
      </c>
      <c r="C182" t="str">
        <f>'rockfish release'!C181</f>
        <v>PWSO</v>
      </c>
      <c r="D182">
        <f>'rockfish release'!D181</f>
        <v>1119</v>
      </c>
      <c r="E182">
        <f>'YE release'!E182</f>
        <v>232</v>
      </c>
      <c r="F182" s="13"/>
      <c r="G182" s="13"/>
      <c r="H182" s="18">
        <f t="shared" si="123"/>
        <v>0</v>
      </c>
      <c r="I182" s="8">
        <f t="shared" si="124"/>
        <v>0</v>
      </c>
      <c r="J182">
        <f t="shared" si="96"/>
        <v>0</v>
      </c>
      <c r="K182" s="9">
        <f t="shared" si="97"/>
        <v>0</v>
      </c>
      <c r="M182" s="2">
        <f>'rockfish release'!O181</f>
        <v>587.60690899168708</v>
      </c>
      <c r="N182">
        <f>'rockfish release'!P181</f>
        <v>280950.31078751542</v>
      </c>
      <c r="O182" s="13"/>
      <c r="P182" s="13"/>
      <c r="Q182" s="18">
        <f t="shared" si="125"/>
        <v>0</v>
      </c>
      <c r="R182" s="51">
        <f t="shared" si="126"/>
        <v>0</v>
      </c>
      <c r="S182">
        <f t="shared" si="98"/>
        <v>0</v>
      </c>
      <c r="T182" s="9">
        <f t="shared" si="99"/>
        <v>0</v>
      </c>
      <c r="V182" s="18">
        <f t="shared" si="127"/>
        <v>0</v>
      </c>
      <c r="W182" s="50">
        <f t="shared" si="127"/>
        <v>0</v>
      </c>
      <c r="X182">
        <f t="shared" si="100"/>
        <v>0</v>
      </c>
      <c r="Y182" s="9">
        <f t="shared" si="101"/>
        <v>0</v>
      </c>
    </row>
    <row r="183" spans="1:25" x14ac:dyDescent="0.25">
      <c r="A183" t="str">
        <f>'rockfish release'!A182</f>
        <v>SC</v>
      </c>
      <c r="B183">
        <f>'rockfish release'!B182</f>
        <v>2010</v>
      </c>
      <c r="C183" t="str">
        <f>'rockfish release'!C182</f>
        <v>PWSO</v>
      </c>
      <c r="D183">
        <f>'rockfish release'!D182</f>
        <v>810</v>
      </c>
      <c r="E183">
        <f>'YE release'!E183</f>
        <v>320</v>
      </c>
      <c r="F183" s="13"/>
      <c r="G183" s="13"/>
      <c r="H183" s="18">
        <f t="shared" si="123"/>
        <v>0</v>
      </c>
      <c r="I183" s="8">
        <f t="shared" si="124"/>
        <v>0</v>
      </c>
      <c r="J183">
        <f t="shared" si="96"/>
        <v>0</v>
      </c>
      <c r="K183" s="9">
        <f t="shared" si="97"/>
        <v>0</v>
      </c>
      <c r="M183" s="2">
        <f>'rockfish release'!O182</f>
        <v>425.34548372052404</v>
      </c>
      <c r="N183">
        <f>'rockfish release'!P182</f>
        <v>147210.70126580278</v>
      </c>
      <c r="O183" s="13"/>
      <c r="P183" s="13"/>
      <c r="Q183" s="18">
        <f t="shared" si="125"/>
        <v>0</v>
      </c>
      <c r="R183" s="51">
        <f t="shared" si="126"/>
        <v>0</v>
      </c>
      <c r="S183">
        <f t="shared" si="98"/>
        <v>0</v>
      </c>
      <c r="T183" s="9">
        <f t="shared" si="99"/>
        <v>0</v>
      </c>
      <c r="V183" s="18">
        <f t="shared" si="127"/>
        <v>0</v>
      </c>
      <c r="W183" s="50">
        <f t="shared" si="127"/>
        <v>0</v>
      </c>
      <c r="X183">
        <f t="shared" si="100"/>
        <v>0</v>
      </c>
      <c r="Y183" s="9">
        <f t="shared" si="101"/>
        <v>0</v>
      </c>
    </row>
    <row r="184" spans="1:25" x14ac:dyDescent="0.25">
      <c r="A184" t="str">
        <f>'rockfish release'!A183</f>
        <v>SC</v>
      </c>
      <c r="B184">
        <f>'rockfish release'!B183</f>
        <v>2011</v>
      </c>
      <c r="C184" t="str">
        <f>'rockfish release'!C183</f>
        <v>PWSO</v>
      </c>
      <c r="D184">
        <f>'rockfish release'!D183</f>
        <v>594</v>
      </c>
      <c r="E184">
        <f>'YE release'!E184</f>
        <v>185</v>
      </c>
      <c r="F184" s="13"/>
      <c r="G184" s="13"/>
      <c r="H184" s="18">
        <f t="shared" si="123"/>
        <v>0</v>
      </c>
      <c r="I184" s="8">
        <f t="shared" si="124"/>
        <v>0</v>
      </c>
      <c r="J184">
        <f t="shared" si="96"/>
        <v>0</v>
      </c>
      <c r="K184" s="9">
        <f t="shared" si="97"/>
        <v>0</v>
      </c>
      <c r="M184" s="2">
        <f>'rockfish release'!O183</f>
        <v>725.36287845546281</v>
      </c>
      <c r="N184">
        <f>'rockfish release'!P183</f>
        <v>641484.02636759693</v>
      </c>
      <c r="O184" s="13"/>
      <c r="P184" s="13"/>
      <c r="Q184" s="18">
        <f t="shared" si="125"/>
        <v>0</v>
      </c>
      <c r="R184" s="51">
        <f t="shared" si="126"/>
        <v>0</v>
      </c>
      <c r="S184">
        <f t="shared" si="98"/>
        <v>0</v>
      </c>
      <c r="T184" s="9">
        <f t="shared" si="99"/>
        <v>0</v>
      </c>
      <c r="V184" s="18">
        <f t="shared" si="127"/>
        <v>0</v>
      </c>
      <c r="W184" s="50">
        <f t="shared" si="127"/>
        <v>0</v>
      </c>
      <c r="X184">
        <f t="shared" si="100"/>
        <v>0</v>
      </c>
      <c r="Y184" s="9">
        <f t="shared" si="101"/>
        <v>0</v>
      </c>
    </row>
    <row r="185" spans="1:25" x14ac:dyDescent="0.25">
      <c r="A185" t="str">
        <f>'rockfish release'!A184</f>
        <v>SC</v>
      </c>
      <c r="B185">
        <f>'rockfish release'!B184</f>
        <v>2012</v>
      </c>
      <c r="C185" t="str">
        <f>'rockfish release'!C184</f>
        <v>PWSO</v>
      </c>
      <c r="D185">
        <f>'rockfish release'!D184</f>
        <v>621</v>
      </c>
      <c r="E185">
        <f>'YE release'!E185</f>
        <v>119</v>
      </c>
      <c r="F185" s="13"/>
      <c r="G185" s="13"/>
      <c r="H185" s="18">
        <f t="shared" si="123"/>
        <v>0</v>
      </c>
      <c r="I185" s="8">
        <f t="shared" si="124"/>
        <v>0</v>
      </c>
      <c r="J185">
        <f t="shared" si="96"/>
        <v>0</v>
      </c>
      <c r="K185" s="9">
        <f t="shared" si="97"/>
        <v>0</v>
      </c>
      <c r="M185" s="2">
        <f>'rockfish release'!O184</f>
        <v>210.93639344262306</v>
      </c>
      <c r="N185">
        <f>'rockfish release'!P184</f>
        <v>52355.262563031181</v>
      </c>
      <c r="O185" s="13"/>
      <c r="P185" s="13"/>
      <c r="Q185" s="18">
        <f t="shared" si="125"/>
        <v>0</v>
      </c>
      <c r="R185" s="51">
        <f t="shared" si="126"/>
        <v>0</v>
      </c>
      <c r="S185">
        <f t="shared" si="98"/>
        <v>0</v>
      </c>
      <c r="T185" s="9">
        <f t="shared" si="99"/>
        <v>0</v>
      </c>
      <c r="V185" s="18">
        <f t="shared" si="127"/>
        <v>0</v>
      </c>
      <c r="W185" s="50">
        <f t="shared" si="127"/>
        <v>0</v>
      </c>
      <c r="X185">
        <f t="shared" si="100"/>
        <v>0</v>
      </c>
      <c r="Y185" s="9">
        <f t="shared" si="101"/>
        <v>0</v>
      </c>
    </row>
    <row r="186" spans="1:25" x14ac:dyDescent="0.25">
      <c r="A186" t="str">
        <f>'rockfish release'!A185</f>
        <v>SC</v>
      </c>
      <c r="B186">
        <f>'rockfish release'!B185</f>
        <v>2013</v>
      </c>
      <c r="C186" t="str">
        <f>'rockfish release'!C185</f>
        <v>PWSO</v>
      </c>
      <c r="D186">
        <f>'rockfish release'!D185</f>
        <v>604</v>
      </c>
      <c r="E186">
        <f>'YE release'!E186</f>
        <v>184</v>
      </c>
      <c r="F186" s="13"/>
      <c r="G186" s="13"/>
      <c r="H186" s="18">
        <f t="shared" si="123"/>
        <v>0</v>
      </c>
      <c r="I186" s="8">
        <f t="shared" si="124"/>
        <v>0</v>
      </c>
      <c r="J186">
        <f t="shared" si="96"/>
        <v>0</v>
      </c>
      <c r="K186" s="9">
        <f t="shared" si="97"/>
        <v>0</v>
      </c>
      <c r="M186" s="2">
        <f>'rockfish release'!O185</f>
        <v>774.18622696411239</v>
      </c>
      <c r="N186">
        <f>'rockfish release'!P185</f>
        <v>1012819.9447599896</v>
      </c>
      <c r="O186" s="13"/>
      <c r="P186" s="13"/>
      <c r="Q186" s="18">
        <f t="shared" si="125"/>
        <v>0</v>
      </c>
      <c r="R186" s="51">
        <f t="shared" si="126"/>
        <v>0</v>
      </c>
      <c r="S186">
        <f t="shared" si="98"/>
        <v>0</v>
      </c>
      <c r="T186" s="9">
        <f t="shared" si="99"/>
        <v>0</v>
      </c>
      <c r="V186" s="18">
        <f t="shared" si="127"/>
        <v>0</v>
      </c>
      <c r="W186" s="50">
        <f t="shared" si="127"/>
        <v>0</v>
      </c>
      <c r="X186">
        <f t="shared" si="100"/>
        <v>0</v>
      </c>
      <c r="Y186" s="9">
        <f t="shared" si="101"/>
        <v>0</v>
      </c>
    </row>
    <row r="187" spans="1:25" x14ac:dyDescent="0.25">
      <c r="A187" t="str">
        <f>'rockfish release'!A186</f>
        <v>SC</v>
      </c>
      <c r="B187">
        <f>'rockfish release'!B186</f>
        <v>2014</v>
      </c>
      <c r="C187" t="str">
        <f>'rockfish release'!C186</f>
        <v>PWSO</v>
      </c>
      <c r="D187">
        <f>'rockfish release'!D186</f>
        <v>794</v>
      </c>
      <c r="E187">
        <f>'YE release'!E187</f>
        <v>306</v>
      </c>
      <c r="F187" s="13"/>
      <c r="G187" s="13"/>
      <c r="H187" s="18">
        <f t="shared" si="123"/>
        <v>0</v>
      </c>
      <c r="I187" s="8">
        <f t="shared" si="124"/>
        <v>0</v>
      </c>
      <c r="J187">
        <f t="shared" si="96"/>
        <v>0</v>
      </c>
      <c r="K187" s="9">
        <f t="shared" si="97"/>
        <v>0</v>
      </c>
      <c r="M187" s="2">
        <f>'rockfish release'!O186</f>
        <v>498.33045622688041</v>
      </c>
      <c r="N187">
        <f>'rockfish release'!P186</f>
        <v>389455.65517483751</v>
      </c>
      <c r="O187" s="13"/>
      <c r="P187" s="13"/>
      <c r="Q187" s="18">
        <f t="shared" si="125"/>
        <v>0</v>
      </c>
      <c r="R187" s="51">
        <f t="shared" si="126"/>
        <v>0</v>
      </c>
      <c r="S187">
        <f t="shared" si="98"/>
        <v>0</v>
      </c>
      <c r="T187" s="9">
        <f t="shared" si="99"/>
        <v>0</v>
      </c>
      <c r="V187" s="18">
        <f t="shared" si="127"/>
        <v>0</v>
      </c>
      <c r="W187" s="50">
        <f t="shared" si="127"/>
        <v>0</v>
      </c>
      <c r="X187">
        <f t="shared" si="100"/>
        <v>0</v>
      </c>
      <c r="Y187" s="9">
        <f t="shared" si="101"/>
        <v>0</v>
      </c>
    </row>
    <row r="188" spans="1:25" x14ac:dyDescent="0.25">
      <c r="A188" t="str">
        <f>'rockfish release'!A187</f>
        <v>SC</v>
      </c>
      <c r="B188">
        <f>'rockfish release'!B187</f>
        <v>2015</v>
      </c>
      <c r="C188" t="str">
        <f>'rockfish release'!C187</f>
        <v>PWSO</v>
      </c>
      <c r="D188">
        <f>'rockfish release'!D187</f>
        <v>736</v>
      </c>
      <c r="E188">
        <f>'YE release'!E188</f>
        <v>186</v>
      </c>
      <c r="F188" s="13"/>
      <c r="G188" s="13"/>
      <c r="H188" s="18">
        <f t="shared" si="123"/>
        <v>0</v>
      </c>
      <c r="I188" s="8">
        <f t="shared" si="124"/>
        <v>0</v>
      </c>
      <c r="J188">
        <f t="shared" si="96"/>
        <v>0</v>
      </c>
      <c r="K188" s="9">
        <f t="shared" si="97"/>
        <v>0</v>
      </c>
      <c r="M188" s="2">
        <f>'rockfish release'!O187</f>
        <v>196.13046495489243</v>
      </c>
      <c r="N188">
        <f>'rockfish release'!P187</f>
        <v>74505.083446790479</v>
      </c>
      <c r="O188" s="13"/>
      <c r="P188" s="13"/>
      <c r="Q188" s="18">
        <f t="shared" si="125"/>
        <v>0</v>
      </c>
      <c r="R188" s="51">
        <f t="shared" si="126"/>
        <v>0</v>
      </c>
      <c r="S188">
        <f t="shared" si="98"/>
        <v>0</v>
      </c>
      <c r="T188" s="9">
        <f t="shared" si="99"/>
        <v>0</v>
      </c>
      <c r="V188" s="18">
        <f t="shared" si="127"/>
        <v>0</v>
      </c>
      <c r="W188" s="50">
        <f t="shared" si="127"/>
        <v>0</v>
      </c>
      <c r="X188">
        <f t="shared" si="100"/>
        <v>0</v>
      </c>
      <c r="Y188" s="9">
        <f t="shared" si="101"/>
        <v>0</v>
      </c>
    </row>
    <row r="189" spans="1:25" x14ac:dyDescent="0.25">
      <c r="A189" t="str">
        <f>'rockfish release'!A188</f>
        <v>SC</v>
      </c>
      <c r="B189">
        <f>'rockfish release'!B188</f>
        <v>2016</v>
      </c>
      <c r="C189" t="str">
        <f>'rockfish release'!C188</f>
        <v>PWSO</v>
      </c>
      <c r="D189">
        <f>'rockfish release'!D188</f>
        <v>1017</v>
      </c>
      <c r="E189">
        <f>'YE release'!E189</f>
        <v>272</v>
      </c>
      <c r="F189" s="13"/>
      <c r="G189" s="13"/>
      <c r="H189" s="18">
        <f t="shared" si="123"/>
        <v>0</v>
      </c>
      <c r="I189" s="8">
        <f t="shared" si="124"/>
        <v>0</v>
      </c>
      <c r="J189">
        <f t="shared" si="96"/>
        <v>0</v>
      </c>
      <c r="K189" s="9">
        <f t="shared" si="97"/>
        <v>0</v>
      </c>
      <c r="M189" s="2">
        <f>'rockfish release'!O188</f>
        <v>262.79743589743589</v>
      </c>
      <c r="N189">
        <f>'rockfish release'!P188</f>
        <v>105363.49222858474</v>
      </c>
      <c r="O189" s="13"/>
      <c r="P189" s="13"/>
      <c r="Q189" s="18">
        <f t="shared" si="125"/>
        <v>0</v>
      </c>
      <c r="R189" s="51">
        <f t="shared" si="126"/>
        <v>0</v>
      </c>
      <c r="S189">
        <f t="shared" si="98"/>
        <v>0</v>
      </c>
      <c r="T189" s="9">
        <f t="shared" si="99"/>
        <v>0</v>
      </c>
      <c r="V189" s="18">
        <f t="shared" si="127"/>
        <v>0</v>
      </c>
      <c r="W189" s="50">
        <f t="shared" si="127"/>
        <v>0</v>
      </c>
      <c r="X189">
        <f t="shared" si="100"/>
        <v>0</v>
      </c>
      <c r="Y189" s="9">
        <f t="shared" si="101"/>
        <v>0</v>
      </c>
    </row>
    <row r="190" spans="1:25" x14ac:dyDescent="0.25">
      <c r="A190" t="str">
        <f>'rockfish release'!A189</f>
        <v>SC</v>
      </c>
      <c r="B190">
        <f>'rockfish release'!B189</f>
        <v>2017</v>
      </c>
      <c r="C190" t="str">
        <f>'rockfish release'!C189</f>
        <v>PWSO</v>
      </c>
      <c r="D190">
        <f>'rockfish release'!D189</f>
        <v>669</v>
      </c>
      <c r="E190">
        <f>'YE release'!E190</f>
        <v>271</v>
      </c>
      <c r="F190" s="13"/>
      <c r="G190" s="13"/>
      <c r="H190" s="18">
        <f t="shared" si="123"/>
        <v>0</v>
      </c>
      <c r="I190" s="8">
        <f t="shared" si="124"/>
        <v>0</v>
      </c>
      <c r="J190">
        <f t="shared" si="96"/>
        <v>0</v>
      </c>
      <c r="K190" s="9">
        <f t="shared" si="97"/>
        <v>0</v>
      </c>
      <c r="M190" s="2">
        <f>'rockfish release'!O189</f>
        <v>403.40867389491245</v>
      </c>
      <c r="N190">
        <f>'rockfish release'!P189</f>
        <v>436676.90102633164</v>
      </c>
      <c r="O190" s="13"/>
      <c r="P190" s="13"/>
      <c r="Q190" s="18">
        <f t="shared" si="125"/>
        <v>0</v>
      </c>
      <c r="R190" s="51">
        <f t="shared" si="126"/>
        <v>0</v>
      </c>
      <c r="S190">
        <f t="shared" si="98"/>
        <v>0</v>
      </c>
      <c r="T190" s="9">
        <f t="shared" si="99"/>
        <v>0</v>
      </c>
      <c r="V190" s="18">
        <f t="shared" si="127"/>
        <v>0</v>
      </c>
      <c r="W190" s="50">
        <f t="shared" si="127"/>
        <v>0</v>
      </c>
      <c r="X190">
        <f t="shared" si="100"/>
        <v>0</v>
      </c>
      <c r="Y190" s="9">
        <f t="shared" si="101"/>
        <v>0</v>
      </c>
    </row>
    <row r="191" spans="1:25" x14ac:dyDescent="0.25">
      <c r="A191" t="str">
        <f>'rockfish release'!A190</f>
        <v>SC</v>
      </c>
      <c r="B191">
        <f>'rockfish release'!B190</f>
        <v>2018</v>
      </c>
      <c r="C191" t="str">
        <f>'rockfish release'!C190</f>
        <v>PWSO</v>
      </c>
      <c r="D191">
        <f>'rockfish release'!D190</f>
        <v>1046</v>
      </c>
      <c r="E191">
        <f>'YE release'!E191</f>
        <v>500</v>
      </c>
      <c r="F191" s="13"/>
      <c r="G191" s="13"/>
      <c r="H191" s="18">
        <f t="shared" si="123"/>
        <v>0</v>
      </c>
      <c r="I191" s="8">
        <f t="shared" si="124"/>
        <v>0</v>
      </c>
      <c r="J191">
        <f t="shared" si="96"/>
        <v>0</v>
      </c>
      <c r="K191" s="9">
        <f t="shared" si="97"/>
        <v>0</v>
      </c>
      <c r="M191" s="2">
        <f>'rockfish release'!O190</f>
        <v>281.24095139607039</v>
      </c>
      <c r="N191">
        <f>'rockfish release'!P190</f>
        <v>349345.97169103171</v>
      </c>
      <c r="O191" s="13"/>
      <c r="P191" s="13"/>
      <c r="Q191" s="18">
        <f t="shared" si="125"/>
        <v>0</v>
      </c>
      <c r="R191" s="51">
        <f t="shared" si="126"/>
        <v>0</v>
      </c>
      <c r="S191">
        <f t="shared" si="98"/>
        <v>0</v>
      </c>
      <c r="T191" s="9">
        <f t="shared" si="99"/>
        <v>0</v>
      </c>
      <c r="V191" s="18">
        <f t="shared" si="127"/>
        <v>0</v>
      </c>
      <c r="W191" s="50">
        <f t="shared" si="127"/>
        <v>0</v>
      </c>
      <c r="X191">
        <f t="shared" si="100"/>
        <v>0</v>
      </c>
      <c r="Y191" s="9">
        <f t="shared" si="101"/>
        <v>0</v>
      </c>
    </row>
    <row r="192" spans="1:25" x14ac:dyDescent="0.25">
      <c r="A192" s="13" t="str">
        <f>'rockfish release'!A191</f>
        <v>SC</v>
      </c>
      <c r="B192" s="13">
        <f>'rockfish release'!B191</f>
        <v>2019</v>
      </c>
      <c r="C192" s="13" t="str">
        <f>'rockfish release'!C191</f>
        <v>PWSO</v>
      </c>
      <c r="D192">
        <f>'rockfish release'!D191</f>
        <v>1837</v>
      </c>
      <c r="E192">
        <f>'YE release'!E192</f>
        <v>1148</v>
      </c>
      <c r="F192" s="13"/>
      <c r="G192" s="13"/>
      <c r="H192" s="18">
        <f t="shared" ref="H192" si="128">E192*F192</f>
        <v>0</v>
      </c>
      <c r="I192" s="8">
        <f t="shared" ref="I192" si="129">(E192^2)*G192</f>
        <v>0</v>
      </c>
      <c r="K192" s="9"/>
      <c r="M192" s="2">
        <f>'rockfish release'!O191</f>
        <v>729.57382645803682</v>
      </c>
      <c r="N192">
        <f>'rockfish release'!P191</f>
        <v>635636.56754388998</v>
      </c>
      <c r="O192" s="13"/>
      <c r="P192" s="13"/>
      <c r="Q192" s="18">
        <f t="shared" ref="Q192" si="130">M192*O192</f>
        <v>0</v>
      </c>
      <c r="R192" s="51">
        <f t="shared" ref="R192" si="131">(M192^2)*P192+(O192^2)*N192-(P192*N192)</f>
        <v>0</v>
      </c>
      <c r="S192">
        <f t="shared" ref="S192" si="132">SQRT(R192)</f>
        <v>0</v>
      </c>
      <c r="T192" s="9">
        <f t="shared" ref="T192" si="133">(1.96*S192)</f>
        <v>0</v>
      </c>
      <c r="V192" s="18">
        <f t="shared" ref="V192" si="134">Q192+H192</f>
        <v>0</v>
      </c>
      <c r="W192" s="50">
        <f t="shared" ref="W192" si="135">R192+I192</f>
        <v>0</v>
      </c>
      <c r="Y192" s="9"/>
    </row>
    <row r="193" spans="1:26" x14ac:dyDescent="0.25">
      <c r="A193" s="13" t="str">
        <f>'rockfish release'!A192</f>
        <v>SE</v>
      </c>
      <c r="B193" s="13">
        <f>'rockfish release'!B192</f>
        <v>1999</v>
      </c>
      <c r="C193" s="13" t="str">
        <f>'rockfish release'!C192</f>
        <v>CSEO</v>
      </c>
      <c r="D193">
        <f>'rockfish release'!D192</f>
        <v>8490</v>
      </c>
      <c r="E193">
        <f>'YE release'!E193</f>
        <v>1378</v>
      </c>
      <c r="F193" s="37">
        <v>0.12112606501628108</v>
      </c>
      <c r="G193" s="77">
        <v>4.26147662974627E-3</v>
      </c>
      <c r="H193" s="18">
        <f t="shared" ref="H193:H212" si="136">E193*F193</f>
        <v>166.91171759243534</v>
      </c>
      <c r="I193" s="8">
        <f t="shared" ref="I193:I212" si="137">(E193^2)*G193</f>
        <v>8092.0497885991163</v>
      </c>
      <c r="J193">
        <f t="shared" si="96"/>
        <v>89.955821315794324</v>
      </c>
      <c r="K193" s="9">
        <f t="shared" si="97"/>
        <v>176.31340977895687</v>
      </c>
      <c r="M193" s="2">
        <f>'rockfish release'!O192</f>
        <v>4688.8779783601785</v>
      </c>
      <c r="N193">
        <f>'rockfish release'!P192</f>
        <v>7342918.2871000143</v>
      </c>
      <c r="O193" s="37">
        <v>4.0385236036684272E-2</v>
      </c>
      <c r="P193" s="37">
        <v>4.7317024875558202E-4</v>
      </c>
      <c r="Q193" s="18">
        <f t="shared" ref="Q193:Q212" si="138">M193*O193</f>
        <v>189.36144390328678</v>
      </c>
      <c r="R193" s="51">
        <f t="shared" ref="R193:R212" si="139">(M193^2)*P193+(O193^2)*N193-(P193*N193)</f>
        <v>18904.529859243314</v>
      </c>
      <c r="S193">
        <f t="shared" si="98"/>
        <v>137.49374480042107</v>
      </c>
      <c r="T193" s="9">
        <f t="shared" si="99"/>
        <v>269.48773980882527</v>
      </c>
      <c r="V193" s="18">
        <f t="shared" ref="V193:W212" si="140">Q193+H193</f>
        <v>356.27316149572209</v>
      </c>
      <c r="W193" s="50">
        <f t="shared" si="140"/>
        <v>26996.579647842431</v>
      </c>
      <c r="X193">
        <f t="shared" si="100"/>
        <v>164.30635912174071</v>
      </c>
      <c r="Y193" s="9">
        <f t="shared" si="101"/>
        <v>322.04046387861177</v>
      </c>
      <c r="Z193" s="19">
        <f t="shared" ref="Z193:Z256" si="141">X193/V193</f>
        <v>0.4611808490764287</v>
      </c>
    </row>
    <row r="194" spans="1:26" x14ac:dyDescent="0.25">
      <c r="A194" s="13" t="str">
        <f>'rockfish release'!A193</f>
        <v>SE</v>
      </c>
      <c r="B194" s="13">
        <f>'rockfish release'!B193</f>
        <v>2000</v>
      </c>
      <c r="C194" s="13" t="str">
        <f>'rockfish release'!C193</f>
        <v>CSEO</v>
      </c>
      <c r="D194">
        <f>'rockfish release'!D193</f>
        <v>6035</v>
      </c>
      <c r="E194">
        <f>'YE release'!E194</f>
        <v>1145</v>
      </c>
      <c r="F194" s="37">
        <v>0.12112606501628108</v>
      </c>
      <c r="G194" s="77">
        <v>4.26147662974627E-3</v>
      </c>
      <c r="H194" s="18">
        <f t="shared" si="136"/>
        <v>138.68934444364183</v>
      </c>
      <c r="I194" s="8">
        <f t="shared" si="137"/>
        <v>5586.9023985131034</v>
      </c>
      <c r="J194">
        <f t="shared" si="96"/>
        <v>74.745584475025041</v>
      </c>
      <c r="K194" s="9">
        <f t="shared" si="97"/>
        <v>146.50134557104909</v>
      </c>
      <c r="M194" s="2">
        <f>'rockfish release'!O193</f>
        <v>3333.0245700122123</v>
      </c>
      <c r="N194">
        <f>'rockfish release'!P193</f>
        <v>3710290.0674539045</v>
      </c>
      <c r="O194" s="37">
        <v>4.0385236036684272E-2</v>
      </c>
      <c r="P194" s="37">
        <v>4.7317024875558202E-4</v>
      </c>
      <c r="Q194" s="18">
        <f t="shared" si="138"/>
        <v>134.60498397601128</v>
      </c>
      <c r="R194" s="51">
        <f t="shared" si="139"/>
        <v>9552.236130675723</v>
      </c>
      <c r="S194">
        <f t="shared" si="98"/>
        <v>97.735541798650317</v>
      </c>
      <c r="T194" s="9">
        <f t="shared" si="99"/>
        <v>191.56166192535463</v>
      </c>
      <c r="V194" s="18">
        <f t="shared" si="140"/>
        <v>273.29432841965308</v>
      </c>
      <c r="W194" s="50">
        <f t="shared" si="140"/>
        <v>15139.138529188825</v>
      </c>
      <c r="X194">
        <f t="shared" si="100"/>
        <v>123.04120663090404</v>
      </c>
      <c r="Y194" s="9">
        <f t="shared" si="101"/>
        <v>241.16076499657191</v>
      </c>
      <c r="Z194" s="19">
        <f t="shared" si="141"/>
        <v>0.45021500205437825</v>
      </c>
    </row>
    <row r="195" spans="1:26" x14ac:dyDescent="0.25">
      <c r="A195" s="13" t="str">
        <f>'rockfish release'!A194</f>
        <v>SE</v>
      </c>
      <c r="B195" s="13">
        <f>'rockfish release'!B194</f>
        <v>2001</v>
      </c>
      <c r="C195" s="13" t="str">
        <f>'rockfish release'!C194</f>
        <v>CSEO</v>
      </c>
      <c r="D195">
        <f>'rockfish release'!D194</f>
        <v>5594</v>
      </c>
      <c r="E195">
        <f>'YE release'!E195</f>
        <v>1090</v>
      </c>
      <c r="F195" s="37">
        <v>0.12112606501628108</v>
      </c>
      <c r="G195" s="77">
        <v>4.26147662974627E-3</v>
      </c>
      <c r="H195" s="18">
        <f t="shared" si="136"/>
        <v>132.02741086774637</v>
      </c>
      <c r="I195" s="8">
        <f t="shared" si="137"/>
        <v>5063.0603838015431</v>
      </c>
      <c r="J195">
        <f t="shared" si="96"/>
        <v>71.155185220766185</v>
      </c>
      <c r="K195" s="9">
        <f t="shared" si="97"/>
        <v>139.46416303270172</v>
      </c>
      <c r="M195" s="2">
        <f>'rockfish release'!O194</f>
        <v>3089.4680107122313</v>
      </c>
      <c r="N195">
        <f>'rockfish release'!P194</f>
        <v>3187852.6489228187</v>
      </c>
      <c r="O195" s="37">
        <v>4.0385236036684272E-2</v>
      </c>
      <c r="P195" s="37">
        <v>4.7317024875558202E-4</v>
      </c>
      <c r="Q195" s="18">
        <f t="shared" si="138"/>
        <v>124.76889484039887</v>
      </c>
      <c r="R195" s="51">
        <f t="shared" si="139"/>
        <v>8207.2077111769286</v>
      </c>
      <c r="S195">
        <f t="shared" si="98"/>
        <v>90.593640566967665</v>
      </c>
      <c r="T195" s="9">
        <f t="shared" si="99"/>
        <v>177.56353551125662</v>
      </c>
      <c r="V195" s="18">
        <f t="shared" si="140"/>
        <v>256.79630570814527</v>
      </c>
      <c r="W195" s="50">
        <f t="shared" si="140"/>
        <v>13270.268094978472</v>
      </c>
      <c r="X195">
        <f t="shared" si="100"/>
        <v>115.19664966907011</v>
      </c>
      <c r="Y195" s="9">
        <f t="shared" si="101"/>
        <v>225.78543335137741</v>
      </c>
      <c r="Z195" s="19">
        <f t="shared" si="141"/>
        <v>0.44859153776142585</v>
      </c>
    </row>
    <row r="196" spans="1:26" x14ac:dyDescent="0.25">
      <c r="A196" s="13" t="str">
        <f>'rockfish release'!A195</f>
        <v>SE</v>
      </c>
      <c r="B196" s="13">
        <f>'rockfish release'!B195</f>
        <v>2002</v>
      </c>
      <c r="C196" s="13" t="str">
        <f>'rockfish release'!C195</f>
        <v>CSEO</v>
      </c>
      <c r="D196">
        <f>'rockfish release'!D195</f>
        <v>6354</v>
      </c>
      <c r="E196">
        <f>'YE release'!E196</f>
        <v>1316</v>
      </c>
      <c r="F196" s="37">
        <v>0.12112606501628108</v>
      </c>
      <c r="G196" s="77">
        <v>4.26147662974627E-3</v>
      </c>
      <c r="H196" s="18">
        <f t="shared" si="136"/>
        <v>159.40190156142589</v>
      </c>
      <c r="I196" s="8">
        <f t="shared" si="137"/>
        <v>7380.2638700858561</v>
      </c>
      <c r="J196">
        <f t="shared" si="96"/>
        <v>85.908462156447982</v>
      </c>
      <c r="K196" s="9">
        <f t="shared" si="97"/>
        <v>168.38058582663805</v>
      </c>
      <c r="M196" s="2">
        <f>'rockfish release'!O195</f>
        <v>3509.2026707303394</v>
      </c>
      <c r="N196">
        <f>'rockfish release'!P195</f>
        <v>4112896.0748842969</v>
      </c>
      <c r="O196" s="37">
        <v>4.0385236036684272E-2</v>
      </c>
      <c r="P196" s="37">
        <v>4.7317024875558202E-4</v>
      </c>
      <c r="Q196" s="18">
        <f t="shared" si="138"/>
        <v>141.71997815800759</v>
      </c>
      <c r="R196" s="51">
        <f t="shared" si="139"/>
        <v>10588.755535004335</v>
      </c>
      <c r="S196">
        <f t="shared" si="98"/>
        <v>102.9016789707745</v>
      </c>
      <c r="T196" s="9">
        <f t="shared" si="99"/>
        <v>201.68729078271801</v>
      </c>
      <c r="V196" s="18">
        <f t="shared" si="140"/>
        <v>301.12187971943348</v>
      </c>
      <c r="W196" s="50">
        <f t="shared" si="140"/>
        <v>17969.019405090192</v>
      </c>
      <c r="X196">
        <f t="shared" si="100"/>
        <v>134.04857106694644</v>
      </c>
      <c r="Y196" s="9">
        <f t="shared" si="101"/>
        <v>262.735199291215</v>
      </c>
      <c r="Z196" s="19">
        <f t="shared" si="141"/>
        <v>0.44516383595853115</v>
      </c>
    </row>
    <row r="197" spans="1:26" x14ac:dyDescent="0.25">
      <c r="A197" s="13" t="str">
        <f>'rockfish release'!A196</f>
        <v>SE</v>
      </c>
      <c r="B197" s="13">
        <f>'rockfish release'!B196</f>
        <v>2003</v>
      </c>
      <c r="C197" s="13" t="str">
        <f>'rockfish release'!C196</f>
        <v>CSEO</v>
      </c>
      <c r="D197">
        <f>'rockfish release'!D196</f>
        <v>8201</v>
      </c>
      <c r="E197">
        <f>'YE release'!E197</f>
        <v>1549</v>
      </c>
      <c r="F197" s="37">
        <v>0.12112606501628108</v>
      </c>
      <c r="G197" s="77">
        <v>4.26147662974627E-3</v>
      </c>
      <c r="H197" s="18">
        <f t="shared" si="136"/>
        <v>187.6242747102194</v>
      </c>
      <c r="I197" s="8">
        <f t="shared" si="137"/>
        <v>10224.99128688983</v>
      </c>
      <c r="J197">
        <f t="shared" ref="J197:J260" si="142">SQRT(I197)</f>
        <v>101.11869899721728</v>
      </c>
      <c r="K197" s="9">
        <f t="shared" ref="K197:K260" si="143">(1.96*J197)</f>
        <v>198.19265003454586</v>
      </c>
      <c r="M197" s="2">
        <f>'rockfish release'!O196</f>
        <v>4529.2683510638199</v>
      </c>
      <c r="N197">
        <f>'rockfish release'!P196</f>
        <v>6851520.1397810448</v>
      </c>
      <c r="O197" s="37">
        <v>4.0385236036684272E-2</v>
      </c>
      <c r="P197" s="37">
        <v>4.7317024875558202E-4</v>
      </c>
      <c r="Q197" s="18">
        <f t="shared" si="138"/>
        <v>182.91557143119613</v>
      </c>
      <c r="R197" s="51">
        <f t="shared" si="139"/>
        <v>17639.41283280326</v>
      </c>
      <c r="S197">
        <f t="shared" ref="S197:S260" si="144">SQRT(R197)</f>
        <v>132.81345124949979</v>
      </c>
      <c r="T197" s="9">
        <f t="shared" ref="T197:T260" si="145">(1.96*S197)</f>
        <v>260.31436444901959</v>
      </c>
      <c r="V197" s="18">
        <f t="shared" si="140"/>
        <v>370.53984614141552</v>
      </c>
      <c r="W197" s="50">
        <f t="shared" si="140"/>
        <v>27864.404119693092</v>
      </c>
      <c r="X197">
        <f t="shared" ref="X197:X260" si="146">SQRT(W197)</f>
        <v>166.92634339640071</v>
      </c>
      <c r="Y197" s="9">
        <f t="shared" ref="Y197:Y260" si="147">(1.96*X197)</f>
        <v>327.1756330569454</v>
      </c>
      <c r="Z197" s="19">
        <f t="shared" si="141"/>
        <v>0.45049498760976364</v>
      </c>
    </row>
    <row r="198" spans="1:26" x14ac:dyDescent="0.25">
      <c r="A198" s="13" t="str">
        <f>'rockfish release'!A197</f>
        <v>SE</v>
      </c>
      <c r="B198" s="13">
        <f>'rockfish release'!B197</f>
        <v>2004</v>
      </c>
      <c r="C198" s="13" t="str">
        <f>'rockfish release'!C197</f>
        <v>CSEO</v>
      </c>
      <c r="D198">
        <f>'rockfish release'!D197</f>
        <v>7046</v>
      </c>
      <c r="E198">
        <f>'YE release'!E198</f>
        <v>1205</v>
      </c>
      <c r="F198" s="37">
        <v>0.12112606501628108</v>
      </c>
      <c r="G198" s="77">
        <v>4.26147662974627E-3</v>
      </c>
      <c r="H198" s="18">
        <f t="shared" si="136"/>
        <v>145.95690834461871</v>
      </c>
      <c r="I198" s="8">
        <f t="shared" si="137"/>
        <v>6187.7706033073282</v>
      </c>
      <c r="J198">
        <f t="shared" si="142"/>
        <v>78.66238366148923</v>
      </c>
      <c r="K198" s="9">
        <f t="shared" si="143"/>
        <v>154.17827197651889</v>
      </c>
      <c r="M198" s="2">
        <f>'rockfish release'!O197</f>
        <v>3891.3821243257735</v>
      </c>
      <c r="N198">
        <f>'rockfish release'!P197</f>
        <v>5057531.4554209635</v>
      </c>
      <c r="O198" s="37">
        <v>4.0385236036684272E-2</v>
      </c>
      <c r="P198" s="37">
        <v>4.7317024875558202E-4</v>
      </c>
      <c r="Q198" s="18">
        <f t="shared" si="138"/>
        <v>157.15438559983022</v>
      </c>
      <c r="R198" s="51">
        <f t="shared" si="139"/>
        <v>13020.743344105475</v>
      </c>
      <c r="S198">
        <f t="shared" si="144"/>
        <v>114.10847183318806</v>
      </c>
      <c r="T198" s="9">
        <f t="shared" si="145"/>
        <v>223.6526047930486</v>
      </c>
      <c r="V198" s="18">
        <f t="shared" si="140"/>
        <v>303.1112939444489</v>
      </c>
      <c r="W198" s="50">
        <f t="shared" si="140"/>
        <v>19208.513947412801</v>
      </c>
      <c r="X198">
        <f t="shared" si="146"/>
        <v>138.59478326189915</v>
      </c>
      <c r="Y198" s="9">
        <f t="shared" si="147"/>
        <v>271.64577519332232</v>
      </c>
      <c r="Z198" s="19">
        <f t="shared" si="141"/>
        <v>0.45724057806733975</v>
      </c>
    </row>
    <row r="199" spans="1:26" x14ac:dyDescent="0.25">
      <c r="A199" s="13" t="str">
        <f>'rockfish release'!A198</f>
        <v>SE</v>
      </c>
      <c r="B199" s="13">
        <f>'rockfish release'!B198</f>
        <v>2005</v>
      </c>
      <c r="C199" s="13" t="str">
        <f>'rockfish release'!C198</f>
        <v>CSEO</v>
      </c>
      <c r="D199">
        <f>'rockfish release'!D198</f>
        <v>8114</v>
      </c>
      <c r="E199">
        <f>'YE release'!E199</f>
        <v>1735</v>
      </c>
      <c r="F199" s="37">
        <v>0.12112606501628108</v>
      </c>
      <c r="G199" s="77">
        <v>4.26147662974627E-3</v>
      </c>
      <c r="H199" s="18">
        <f t="shared" si="136"/>
        <v>210.15372280324766</v>
      </c>
      <c r="I199" s="8">
        <f t="shared" si="137"/>
        <v>12828.003487777965</v>
      </c>
      <c r="J199">
        <f t="shared" si="142"/>
        <v>113.26077647525628</v>
      </c>
      <c r="K199" s="9">
        <f t="shared" si="143"/>
        <v>221.9911218915023</v>
      </c>
      <c r="M199" s="2">
        <f>'rockfish release'!O198</f>
        <v>4481.219778140694</v>
      </c>
      <c r="N199">
        <f>'rockfish release'!P198</f>
        <v>6706923.01892104</v>
      </c>
      <c r="O199" s="37">
        <v>4.0385236036684272E-2</v>
      </c>
      <c r="P199" s="37">
        <v>4.7317024875558202E-4</v>
      </c>
      <c r="Q199" s="18">
        <f t="shared" si="138"/>
        <v>180.97511847246986</v>
      </c>
      <c r="R199" s="51">
        <f t="shared" si="139"/>
        <v>17267.143868070139</v>
      </c>
      <c r="S199">
        <f t="shared" si="144"/>
        <v>131.40450474801136</v>
      </c>
      <c r="T199" s="9">
        <f t="shared" si="145"/>
        <v>257.55282930610224</v>
      </c>
      <c r="V199" s="18">
        <f t="shared" si="140"/>
        <v>391.12884127571749</v>
      </c>
      <c r="W199" s="50">
        <f t="shared" si="140"/>
        <v>30095.147355848105</v>
      </c>
      <c r="X199">
        <f t="shared" si="146"/>
        <v>173.47953007732096</v>
      </c>
      <c r="Y199" s="9">
        <f t="shared" si="147"/>
        <v>340.01987895154906</v>
      </c>
      <c r="Z199" s="19">
        <f t="shared" si="141"/>
        <v>0.44353550996519447</v>
      </c>
    </row>
    <row r="200" spans="1:26" x14ac:dyDescent="0.25">
      <c r="A200" s="13" t="str">
        <f>'rockfish release'!A199</f>
        <v>SE</v>
      </c>
      <c r="B200" s="13">
        <f>'rockfish release'!B199</f>
        <v>2006</v>
      </c>
      <c r="C200" s="13" t="str">
        <f>'rockfish release'!C199</f>
        <v>CSEO</v>
      </c>
      <c r="D200">
        <f>'rockfish release'!D199</f>
        <v>5240</v>
      </c>
      <c r="E200">
        <f>'YE release'!E200</f>
        <v>1185</v>
      </c>
      <c r="F200" s="13">
        <f>IF([3]species_comp_Region1_forR!$H10&gt;49,[3]species_comp_Region1_forR!$AV10,[3]species_comp_Region1_forR!$AX10)</f>
        <v>3.4948741999999998E-2</v>
      </c>
      <c r="G200" s="78">
        <f>IF([3]species_comp_Region1_forR!$H10&gt;49,[3]species_comp_Region1_forR!$AW10,[3]species_comp_Region1_forR!$AY10)</f>
        <v>1.5699999999999999E-5</v>
      </c>
      <c r="H200" s="18">
        <f t="shared" si="136"/>
        <v>41.414259269999995</v>
      </c>
      <c r="I200" s="8">
        <f t="shared" si="137"/>
        <v>22.046332499999998</v>
      </c>
      <c r="J200">
        <f t="shared" si="142"/>
        <v>4.6953522232096709</v>
      </c>
      <c r="K200" s="9">
        <f t="shared" si="143"/>
        <v>9.2028903574909542</v>
      </c>
      <c r="M200" s="2">
        <f>'rockfish release'!O199</f>
        <v>2893.9600243353761</v>
      </c>
      <c r="N200">
        <f>'rockfish release'!P199</f>
        <v>2797150.8524527205</v>
      </c>
      <c r="O200" s="13">
        <f>IF([3]species_comp_Region1_forR!$D32&gt;49,[3]species_comp_Region1_forR!$AR32,[3]species_comp_Region1_forR!$AT32)</f>
        <v>3.2818532999999997E-2</v>
      </c>
      <c r="P200" s="13">
        <f>IF([3]species_comp_Region1_forR!$D32&gt;49,[3]species_comp_Region1_forR!$AS32,[3]species_comp_Region1_forR!$AU32)</f>
        <v>6.1400000000000002E-5</v>
      </c>
      <c r="Q200" s="18">
        <f t="shared" si="138"/>
        <v>94.975522559331338</v>
      </c>
      <c r="R200" s="51">
        <f t="shared" si="139"/>
        <v>3355.1686328705905</v>
      </c>
      <c r="S200">
        <f t="shared" si="144"/>
        <v>57.923817492207732</v>
      </c>
      <c r="T200" s="9">
        <f t="shared" si="145"/>
        <v>113.53068228472715</v>
      </c>
      <c r="V200" s="18">
        <f t="shared" si="140"/>
        <v>136.38978182933133</v>
      </c>
      <c r="W200" s="50">
        <f t="shared" si="140"/>
        <v>3377.2149653705906</v>
      </c>
      <c r="X200">
        <f t="shared" si="146"/>
        <v>58.113810453029068</v>
      </c>
      <c r="Y200" s="9">
        <f t="shared" si="147"/>
        <v>113.90306848793698</v>
      </c>
      <c r="Z200" s="19">
        <f t="shared" si="141"/>
        <v>0.42608624835069125</v>
      </c>
    </row>
    <row r="201" spans="1:26" x14ac:dyDescent="0.25">
      <c r="A201" s="13" t="str">
        <f>'rockfish release'!A200</f>
        <v>SE</v>
      </c>
      <c r="B201" s="13">
        <f>'rockfish release'!B200</f>
        <v>2007</v>
      </c>
      <c r="C201" s="13" t="str">
        <f>'rockfish release'!C200</f>
        <v>CSEO</v>
      </c>
      <c r="D201">
        <f>'rockfish release'!D200</f>
        <v>5145</v>
      </c>
      <c r="E201">
        <f>'YE release'!E201</f>
        <v>1070</v>
      </c>
      <c r="F201" s="13">
        <f>IF([3]species_comp_Region1_forR!$H11&gt;49,[3]species_comp_Region1_forR!$AV11,[3]species_comp_Region1_forR!$AX11)</f>
        <v>4.3135192000000003E-2</v>
      </c>
      <c r="G201" s="78">
        <f>IF([3]species_comp_Region1_forR!$H11&gt;49,[3]species_comp_Region1_forR!$AW11,[3]species_comp_Region1_forR!$AY11)</f>
        <v>2.1699999999999999E-5</v>
      </c>
      <c r="H201" s="18">
        <f t="shared" si="136"/>
        <v>46.154655440000006</v>
      </c>
      <c r="I201" s="8">
        <f t="shared" si="137"/>
        <v>24.844329999999999</v>
      </c>
      <c r="J201">
        <f t="shared" si="142"/>
        <v>4.9844086911087055</v>
      </c>
      <c r="K201" s="9">
        <f t="shared" si="143"/>
        <v>9.7694410345730631</v>
      </c>
      <c r="M201" s="2">
        <f>'rockfish release'!O200</f>
        <v>2841.4931918331122</v>
      </c>
      <c r="N201">
        <f>'rockfish release'!P200</f>
        <v>2696646.8352677319</v>
      </c>
      <c r="O201" s="13">
        <f>IF([3]species_comp_Region1_forR!$D33&gt;49,[3]species_comp_Region1_forR!$AR33,[3]species_comp_Region1_forR!$AT33)</f>
        <v>1.4044944E-2</v>
      </c>
      <c r="P201" s="13">
        <f>IF([3]species_comp_Region1_forR!$D33&gt;49,[3]species_comp_Region1_forR!$AS33,[3]species_comp_Region1_forR!$AU33)</f>
        <v>3.8999999999999999E-5</v>
      </c>
      <c r="Q201" s="18">
        <f t="shared" si="138"/>
        <v>39.908612755677318</v>
      </c>
      <c r="R201" s="51">
        <f t="shared" si="139"/>
        <v>741.66180574455484</v>
      </c>
      <c r="S201">
        <f t="shared" si="144"/>
        <v>27.23346848538678</v>
      </c>
      <c r="T201" s="9">
        <f t="shared" si="145"/>
        <v>53.377598231358085</v>
      </c>
      <c r="V201" s="18">
        <f t="shared" si="140"/>
        <v>86.063268195677324</v>
      </c>
      <c r="W201" s="50">
        <f t="shared" si="140"/>
        <v>766.50613574455485</v>
      </c>
      <c r="X201">
        <f t="shared" si="146"/>
        <v>27.685847210164166</v>
      </c>
      <c r="Y201" s="9">
        <f t="shared" si="147"/>
        <v>54.264260531921764</v>
      </c>
      <c r="Z201" s="19">
        <f t="shared" si="141"/>
        <v>0.32169179477609861</v>
      </c>
    </row>
    <row r="202" spans="1:26" x14ac:dyDescent="0.25">
      <c r="A202" s="13" t="str">
        <f>'rockfish release'!A201</f>
        <v>SE</v>
      </c>
      <c r="B202" s="13">
        <f>'rockfish release'!B201</f>
        <v>2008</v>
      </c>
      <c r="C202" s="13" t="str">
        <f>'rockfish release'!C201</f>
        <v>CSEO</v>
      </c>
      <c r="D202">
        <f>'rockfish release'!D201</f>
        <v>4496</v>
      </c>
      <c r="E202">
        <f>'YE release'!E202</f>
        <v>1119</v>
      </c>
      <c r="F202" s="13">
        <f>IF([3]species_comp_Region1_forR!$H12&gt;49,[3]species_comp_Region1_forR!$AV12,[3]species_comp_Region1_forR!$AX12)</f>
        <v>8.0645161000000007E-2</v>
      </c>
      <c r="G202" s="78">
        <f>IF([3]species_comp_Region1_forR!$H12&gt;49,[3]species_comp_Region1_forR!$AW12,[3]species_comp_Region1_forR!$AY12)</f>
        <v>3.5200000000000002E-5</v>
      </c>
      <c r="H202" s="18">
        <f t="shared" si="136"/>
        <v>90.241935159000008</v>
      </c>
      <c r="I202" s="8">
        <f t="shared" si="137"/>
        <v>44.076067200000004</v>
      </c>
      <c r="J202">
        <f t="shared" si="142"/>
        <v>6.6389808856480377</v>
      </c>
      <c r="K202" s="9">
        <f t="shared" si="143"/>
        <v>13.012402535870153</v>
      </c>
      <c r="M202" s="2">
        <f>'rockfish release'!O201</f>
        <v>2483.0618834755442</v>
      </c>
      <c r="N202">
        <f>'rockfish release'!P201</f>
        <v>2059235.0418788581</v>
      </c>
      <c r="O202" s="13">
        <f>IF([3]species_comp_Region1_forR!$D34&gt;49,[3]species_comp_Region1_forR!$AR34,[3]species_comp_Region1_forR!$AT34)</f>
        <v>1.5209125E-2</v>
      </c>
      <c r="P202" s="13">
        <f>IF([3]species_comp_Region1_forR!$D34&gt;49,[3]species_comp_Region1_forR!$AS34,[3]species_comp_Region1_forR!$AU34)</f>
        <v>2.8500000000000002E-5</v>
      </c>
      <c r="Q202" s="18">
        <f t="shared" si="138"/>
        <v>37.76519856851499</v>
      </c>
      <c r="R202" s="51">
        <f t="shared" si="139"/>
        <v>593.36836368557374</v>
      </c>
      <c r="S202">
        <f t="shared" si="144"/>
        <v>24.359153591321142</v>
      </c>
      <c r="T202" s="9">
        <f t="shared" si="145"/>
        <v>47.743941038989441</v>
      </c>
      <c r="V202" s="18">
        <f t="shared" si="140"/>
        <v>128.007133727515</v>
      </c>
      <c r="W202" s="50">
        <f t="shared" si="140"/>
        <v>637.44443088557375</v>
      </c>
      <c r="X202">
        <f t="shared" si="146"/>
        <v>25.247661889481446</v>
      </c>
      <c r="Y202" s="9">
        <f t="shared" si="147"/>
        <v>49.485417303383635</v>
      </c>
      <c r="Z202" s="19">
        <f t="shared" si="141"/>
        <v>0.19723636608585735</v>
      </c>
    </row>
    <row r="203" spans="1:26" x14ac:dyDescent="0.25">
      <c r="A203" s="13" t="str">
        <f>'rockfish release'!A202</f>
        <v>SE</v>
      </c>
      <c r="B203" s="13">
        <f>'rockfish release'!B202</f>
        <v>2009</v>
      </c>
      <c r="C203" s="13" t="str">
        <f>'rockfish release'!C202</f>
        <v>CSEO</v>
      </c>
      <c r="D203">
        <f>'rockfish release'!D202</f>
        <v>2028</v>
      </c>
      <c r="E203">
        <f>'YE release'!E203</f>
        <v>472</v>
      </c>
      <c r="F203" s="13">
        <f>IF([3]species_comp_Region1_forR!$H13&gt;49,[3]species_comp_Region1_forR!$AV13,[3]species_comp_Region1_forR!$AX13)</f>
        <v>4.0901502999999999E-2</v>
      </c>
      <c r="G203" s="78">
        <f>IF([3]species_comp_Region1_forR!$H13&gt;49,[3]species_comp_Region1_forR!$AW13,[3]species_comp_Region1_forR!$AY13)</f>
        <v>3.2799999999999998E-5</v>
      </c>
      <c r="H203" s="18">
        <f t="shared" si="136"/>
        <v>19.305509416</v>
      </c>
      <c r="I203" s="8">
        <f t="shared" si="137"/>
        <v>7.3073151999999997</v>
      </c>
      <c r="J203">
        <f t="shared" si="142"/>
        <v>2.7032046167465755</v>
      </c>
      <c r="K203" s="9">
        <f t="shared" si="143"/>
        <v>5.2982810488232879</v>
      </c>
      <c r="M203" s="2">
        <f>'rockfish release'!O202</f>
        <v>1120.0288033114775</v>
      </c>
      <c r="N203">
        <f>'rockfish release'!P202</f>
        <v>418976.06752061035</v>
      </c>
      <c r="O203" s="13">
        <f>IF([3]species_comp_Region1_forR!$D35&gt;49,[3]species_comp_Region1_forR!$AR35,[3]species_comp_Region1_forR!$AT35)</f>
        <v>1.0256410000000001E-2</v>
      </c>
      <c r="P203" s="13">
        <f>IF([3]species_comp_Region1_forR!$D35&gt;49,[3]species_comp_Region1_forR!$AS35,[3]species_comp_Region1_forR!$AU35)</f>
        <v>2.6100000000000001E-5</v>
      </c>
      <c r="Q203" s="18">
        <f t="shared" si="138"/>
        <v>11.487474618571872</v>
      </c>
      <c r="R203" s="51">
        <f t="shared" si="139"/>
        <v>65.879994475134893</v>
      </c>
      <c r="S203">
        <f t="shared" si="144"/>
        <v>8.1166492147397182</v>
      </c>
      <c r="T203" s="9">
        <f t="shared" si="145"/>
        <v>15.908632460889848</v>
      </c>
      <c r="V203" s="18">
        <f t="shared" si="140"/>
        <v>30.792984034571873</v>
      </c>
      <c r="W203" s="50">
        <f t="shared" si="140"/>
        <v>73.187309675134898</v>
      </c>
      <c r="X203">
        <f t="shared" si="146"/>
        <v>8.5549581924831699</v>
      </c>
      <c r="Y203" s="9">
        <f t="shared" si="147"/>
        <v>16.767718057267011</v>
      </c>
      <c r="Z203" s="19">
        <f t="shared" si="141"/>
        <v>0.27782166817215098</v>
      </c>
    </row>
    <row r="204" spans="1:26" x14ac:dyDescent="0.25">
      <c r="A204" s="13" t="str">
        <f>'rockfish release'!A203</f>
        <v>SE</v>
      </c>
      <c r="B204" s="13">
        <f>'rockfish release'!B203</f>
        <v>2010</v>
      </c>
      <c r="C204" s="13" t="str">
        <f>'rockfish release'!C203</f>
        <v>CSEO</v>
      </c>
      <c r="D204">
        <f>'rockfish release'!D203</f>
        <v>2413</v>
      </c>
      <c r="E204">
        <f>'YE release'!E204</f>
        <v>888</v>
      </c>
      <c r="F204" s="13">
        <f>IF([3]species_comp_Region1_forR!$H14&gt;49,[3]species_comp_Region1_forR!$AV14,[3]species_comp_Region1_forR!$AX14)</f>
        <v>8.8066931000000001E-2</v>
      </c>
      <c r="G204" s="78">
        <f>IF([3]species_comp_Region1_forR!$H14&gt;49,[3]species_comp_Region1_forR!$AW14,[3]species_comp_Region1_forR!$AY14)</f>
        <v>3.54E-5</v>
      </c>
      <c r="H204" s="18">
        <f t="shared" si="136"/>
        <v>78.203434728000005</v>
      </c>
      <c r="I204" s="8">
        <f t="shared" si="137"/>
        <v>27.914457599999999</v>
      </c>
      <c r="J204">
        <f t="shared" si="142"/>
        <v>5.2834134420845773</v>
      </c>
      <c r="K204" s="9">
        <f t="shared" si="143"/>
        <v>10.355490346485771</v>
      </c>
      <c r="M204" s="2">
        <f>'rockfish release'!O203</f>
        <v>1332.6575455574925</v>
      </c>
      <c r="N204">
        <f>'rockfish release'!P203</f>
        <v>593154.67636700894</v>
      </c>
      <c r="O204" s="13">
        <f>IF([3]species_comp_Region1_forR!$D36&gt;49,[3]species_comp_Region1_forR!$AR36,[3]species_comp_Region1_forR!$AT36)</f>
        <v>2.530253E-2</v>
      </c>
      <c r="P204" s="13">
        <f>IF([3]species_comp_Region1_forR!$D36&gt;49,[3]species_comp_Region1_forR!$AS36,[3]species_comp_Region1_forR!$AU36)</f>
        <v>2.72E-5</v>
      </c>
      <c r="Q204" s="18">
        <f t="shared" si="138"/>
        <v>33.719607526194821</v>
      </c>
      <c r="R204" s="51">
        <f t="shared" si="139"/>
        <v>411.92105870815095</v>
      </c>
      <c r="S204">
        <f t="shared" si="144"/>
        <v>20.295838457874829</v>
      </c>
      <c r="T204" s="9">
        <f t="shared" si="145"/>
        <v>39.779843377434666</v>
      </c>
      <c r="V204" s="18">
        <f t="shared" si="140"/>
        <v>111.92304225419483</v>
      </c>
      <c r="W204" s="50">
        <f t="shared" si="140"/>
        <v>439.83551630815094</v>
      </c>
      <c r="X204">
        <f t="shared" si="146"/>
        <v>20.972255870748644</v>
      </c>
      <c r="Y204" s="9">
        <f t="shared" si="147"/>
        <v>41.10562150666734</v>
      </c>
      <c r="Z204" s="19">
        <f t="shared" si="141"/>
        <v>0.18738103833093953</v>
      </c>
    </row>
    <row r="205" spans="1:26" x14ac:dyDescent="0.25">
      <c r="A205" s="13" t="str">
        <f>'rockfish release'!A204</f>
        <v>SE</v>
      </c>
      <c r="B205" s="13">
        <f>'rockfish release'!B204</f>
        <v>2011</v>
      </c>
      <c r="C205" s="13" t="str">
        <f>'rockfish release'!C204</f>
        <v>CSEO</v>
      </c>
      <c r="D205">
        <f>'rockfish release'!D204</f>
        <v>3363</v>
      </c>
      <c r="E205">
        <f>'YE release'!E205</f>
        <v>1058</v>
      </c>
      <c r="F205" s="13">
        <f>IF([3]species_comp_Region1_forR!$H15&gt;49,[3]species_comp_Region1_forR!$AV15,[3]species_comp_Region1_forR!$AX15)</f>
        <v>0.124932687</v>
      </c>
      <c r="G205" s="78">
        <f>IF([3]species_comp_Region1_forR!$H15&gt;49,[3]species_comp_Region1_forR!$AW15,[3]species_comp_Region1_forR!$AY15)</f>
        <v>5.8900000000000002E-5</v>
      </c>
      <c r="H205" s="18">
        <f t="shared" si="136"/>
        <v>132.17878284599999</v>
      </c>
      <c r="I205" s="8">
        <f t="shared" si="137"/>
        <v>65.930539600000003</v>
      </c>
      <c r="J205">
        <f t="shared" si="142"/>
        <v>8.1197622871608743</v>
      </c>
      <c r="K205" s="9">
        <f t="shared" si="143"/>
        <v>15.914734082835313</v>
      </c>
      <c r="M205" s="2">
        <f>'rockfish release'!O204</f>
        <v>1640.2403459372481</v>
      </c>
      <c r="N205">
        <f>'rockfish release'!P204</f>
        <v>1713584.9683327924</v>
      </c>
      <c r="O205" s="13">
        <f>IF([3]species_comp_Region1_forR!$D37&gt;49,[3]species_comp_Region1_forR!$AR37,[3]species_comp_Region1_forR!$AT37)</f>
        <v>4.9019607999999999E-2</v>
      </c>
      <c r="P205" s="13">
        <f>IF([3]species_comp_Region1_forR!$D37&gt;49,[3]species_comp_Region1_forR!$AS37,[3]species_comp_Region1_forR!$AU37)</f>
        <v>6.5400000000000004E-5</v>
      </c>
      <c r="Q205" s="18">
        <f t="shared" si="138"/>
        <v>80.403938783628291</v>
      </c>
      <c r="R205" s="51">
        <f t="shared" si="139"/>
        <v>4181.4939091897486</v>
      </c>
      <c r="S205">
        <f t="shared" si="144"/>
        <v>64.664471769200659</v>
      </c>
      <c r="T205" s="9">
        <f t="shared" si="145"/>
        <v>126.7423646676333</v>
      </c>
      <c r="V205" s="18">
        <f t="shared" si="140"/>
        <v>212.58272162962828</v>
      </c>
      <c r="W205" s="50">
        <f t="shared" si="140"/>
        <v>4247.4244487897486</v>
      </c>
      <c r="X205">
        <f t="shared" si="146"/>
        <v>65.172267482340587</v>
      </c>
      <c r="Y205" s="9">
        <f t="shared" si="147"/>
        <v>127.73764426538754</v>
      </c>
      <c r="Z205" s="19">
        <f t="shared" si="141"/>
        <v>0.30657368097811266</v>
      </c>
    </row>
    <row r="206" spans="1:26" x14ac:dyDescent="0.25">
      <c r="A206" s="13" t="str">
        <f>'rockfish release'!A205</f>
        <v>SE</v>
      </c>
      <c r="B206" s="13">
        <f>'rockfish release'!B205</f>
        <v>2012</v>
      </c>
      <c r="C206" s="13" t="str">
        <f>'rockfish release'!C205</f>
        <v>CSEO</v>
      </c>
      <c r="D206">
        <f>'rockfish release'!D205</f>
        <v>3615</v>
      </c>
      <c r="E206">
        <f>'YE release'!E206</f>
        <v>1875</v>
      </c>
      <c r="F206" s="13">
        <f>IF([3]species_comp_Region1_forR!$H16&gt;49,[3]species_comp_Region1_forR!$AV16,[3]species_comp_Region1_forR!$AX16)</f>
        <v>9.8330240999999999E-2</v>
      </c>
      <c r="G206" s="78">
        <f>IF([3]species_comp_Region1_forR!$H16&gt;49,[3]species_comp_Region1_forR!$AW16,[3]species_comp_Region1_forR!$AY16)</f>
        <v>4.1100000000000003E-5</v>
      </c>
      <c r="H206" s="18">
        <f>E206*F206</f>
        <v>184.36920187499999</v>
      </c>
      <c r="I206" s="8">
        <f t="shared" si="137"/>
        <v>144.4921875</v>
      </c>
      <c r="J206">
        <f t="shared" si="142"/>
        <v>12.020490318618455</v>
      </c>
      <c r="K206" s="9">
        <f t="shared" si="143"/>
        <v>23.560161024492171</v>
      </c>
      <c r="M206" s="2">
        <f>'rockfish release'!O205</f>
        <v>1878.6947390166642</v>
      </c>
      <c r="N206">
        <f>'rockfish release'!P205</f>
        <v>984669.71134943073</v>
      </c>
      <c r="O206" s="13">
        <f>IF([3]species_comp_Region1_forR!$D38&gt;49,[3]species_comp_Region1_forR!$AR38,[3]species_comp_Region1_forR!$AT38)</f>
        <v>4.1853513000000002E-2</v>
      </c>
      <c r="P206" s="13">
        <f>IF([3]species_comp_Region1_forR!$D38&gt;49,[3]species_comp_Region1_forR!$AS38,[3]species_comp_Region1_forR!$AU38)</f>
        <v>6.0000000000000002E-5</v>
      </c>
      <c r="Q206" s="18">
        <f t="shared" si="138"/>
        <v>78.629974682465573</v>
      </c>
      <c r="R206" s="51">
        <f t="shared" si="139"/>
        <v>1877.5516827524941</v>
      </c>
      <c r="S206">
        <f t="shared" si="144"/>
        <v>43.330724466047116</v>
      </c>
      <c r="T206" s="9">
        <f t="shared" si="145"/>
        <v>84.928219953452341</v>
      </c>
      <c r="V206" s="18">
        <f t="shared" si="140"/>
        <v>262.99917655746555</v>
      </c>
      <c r="W206" s="50">
        <f t="shared" si="140"/>
        <v>2022.0438702524941</v>
      </c>
      <c r="X206">
        <f t="shared" si="146"/>
        <v>44.967142117911983</v>
      </c>
      <c r="Y206" s="9">
        <f t="shared" si="147"/>
        <v>88.135598551107492</v>
      </c>
      <c r="Z206" s="19">
        <f t="shared" si="141"/>
        <v>0.1709782620102106</v>
      </c>
    </row>
    <row r="207" spans="1:26" x14ac:dyDescent="0.25">
      <c r="A207" s="13" t="str">
        <f>'rockfish release'!A206</f>
        <v>SE</v>
      </c>
      <c r="B207" s="13">
        <f>'rockfish release'!B206</f>
        <v>2013</v>
      </c>
      <c r="C207" s="13" t="str">
        <f>'rockfish release'!C206</f>
        <v>CSEO</v>
      </c>
      <c r="D207">
        <f>'rockfish release'!D206</f>
        <v>3645</v>
      </c>
      <c r="E207">
        <f>'YE release'!E207</f>
        <v>1501</v>
      </c>
      <c r="F207" s="13">
        <f>IF([3]species_comp_Region1_forR!$H17&gt;49,[3]species_comp_Region1_forR!$AV17,[3]species_comp_Region1_forR!$AX17)</f>
        <v>0.15886699500000001</v>
      </c>
      <c r="G207" s="78">
        <f>IF([3]species_comp_Region1_forR!$H17&gt;49,[3]species_comp_Region1_forR!$AW17,[3]species_comp_Region1_forR!$AY17)</f>
        <v>5.49E-5</v>
      </c>
      <c r="H207" s="18">
        <f t="shared" si="136"/>
        <v>238.45935949500003</v>
      </c>
      <c r="I207" s="8">
        <f t="shared" si="137"/>
        <v>123.6897549</v>
      </c>
      <c r="J207">
        <f t="shared" si="142"/>
        <v>11.12158958512676</v>
      </c>
      <c r="K207" s="9">
        <f t="shared" si="143"/>
        <v>21.798315586848449</v>
      </c>
      <c r="M207" s="2">
        <f>'rockfish release'!O206</f>
        <v>1123.5556170448262</v>
      </c>
      <c r="N207">
        <f>'rockfish release'!P206</f>
        <v>578647.0898395332</v>
      </c>
      <c r="O207" s="13">
        <f>IF([3]species_comp_Region1_forR!$D39&gt;49,[3]species_comp_Region1_forR!$AR39,[3]species_comp_Region1_forR!$AT39)</f>
        <v>4.6840959000000001E-2</v>
      </c>
      <c r="P207" s="13">
        <f>IF([3]species_comp_Region1_forR!$D39&gt;49,[3]species_comp_Region1_forR!$AS39,[3]species_comp_Region1_forR!$AU39)</f>
        <v>4.8699999999999998E-5</v>
      </c>
      <c r="Q207" s="18">
        <f t="shared" si="138"/>
        <v>52.62842259221641</v>
      </c>
      <c r="R207" s="51">
        <f t="shared" si="139"/>
        <v>1302.8930258298476</v>
      </c>
      <c r="S207">
        <f t="shared" si="144"/>
        <v>36.095609509050369</v>
      </c>
      <c r="T207" s="9">
        <f t="shared" si="145"/>
        <v>70.747394637738722</v>
      </c>
      <c r="V207" s="18">
        <f t="shared" si="140"/>
        <v>291.08778208721645</v>
      </c>
      <c r="W207" s="50">
        <f t="shared" si="140"/>
        <v>1426.5827807298476</v>
      </c>
      <c r="X207">
        <f t="shared" si="146"/>
        <v>37.770130801068824</v>
      </c>
      <c r="Y207" s="9">
        <f t="shared" si="147"/>
        <v>74.029456370094891</v>
      </c>
      <c r="Z207" s="19">
        <f t="shared" si="141"/>
        <v>0.12975512242472631</v>
      </c>
    </row>
    <row r="208" spans="1:26" x14ac:dyDescent="0.25">
      <c r="A208" s="13" t="str">
        <f>'rockfish release'!A207</f>
        <v>SE</v>
      </c>
      <c r="B208" s="13">
        <f>'rockfish release'!B207</f>
        <v>2014</v>
      </c>
      <c r="C208" s="13" t="str">
        <f>'rockfish release'!C207</f>
        <v>CSEO</v>
      </c>
      <c r="D208">
        <f>'rockfish release'!D207</f>
        <v>2622</v>
      </c>
      <c r="E208">
        <f>'YE release'!E208</f>
        <v>1114</v>
      </c>
      <c r="F208" s="13">
        <f>IF([3]species_comp_Region1_forR!$H18&gt;49,[3]species_comp_Region1_forR!$AV18,[3]species_comp_Region1_forR!$AX18)</f>
        <v>0.219897959</v>
      </c>
      <c r="G208" s="78">
        <f>IF([3]species_comp_Region1_forR!$H18&gt;49,[3]species_comp_Region1_forR!$AW18,[3]species_comp_Region1_forR!$AY18)</f>
        <v>8.7600000000000002E-5</v>
      </c>
      <c r="H208" s="18">
        <f t="shared" si="136"/>
        <v>244.966326326</v>
      </c>
      <c r="I208" s="8">
        <f t="shared" si="137"/>
        <v>108.7112496</v>
      </c>
      <c r="J208">
        <f t="shared" si="142"/>
        <v>10.426468702298013</v>
      </c>
      <c r="K208" s="9">
        <f t="shared" si="143"/>
        <v>20.435878656504105</v>
      </c>
      <c r="M208" s="2">
        <f>'rockfish release'!O207</f>
        <v>3265.0060795267827</v>
      </c>
      <c r="N208">
        <f>'rockfish release'!P207</f>
        <v>5538426.3829656541</v>
      </c>
      <c r="O208" s="13">
        <f>IF([3]species_comp_Region1_forR!$D40&gt;49,[3]species_comp_Region1_forR!$AR40,[3]species_comp_Region1_forR!$AT40)</f>
        <v>7.9245283E-2</v>
      </c>
      <c r="P208" s="13">
        <f>IF([3]species_comp_Region1_forR!$D40&gt;49,[3]species_comp_Region1_forR!$AS40,[3]species_comp_Region1_forR!$AU40)</f>
        <v>6.8899999999999994E-5</v>
      </c>
      <c r="Q208" s="18">
        <f t="shared" si="138"/>
        <v>258.73633076882038</v>
      </c>
      <c r="R208" s="51">
        <f t="shared" si="139"/>
        <v>35133.187059069984</v>
      </c>
      <c r="S208">
        <f t="shared" si="144"/>
        <v>187.43848873449119</v>
      </c>
      <c r="T208" s="9">
        <f t="shared" si="145"/>
        <v>367.37943791960271</v>
      </c>
      <c r="V208" s="18">
        <f t="shared" si="140"/>
        <v>503.70265709482038</v>
      </c>
      <c r="W208" s="50">
        <f t="shared" si="140"/>
        <v>35241.898308669981</v>
      </c>
      <c r="X208">
        <f t="shared" si="146"/>
        <v>187.72825655364187</v>
      </c>
      <c r="Y208" s="9">
        <f t="shared" si="147"/>
        <v>367.94738284513807</v>
      </c>
      <c r="Z208" s="19">
        <f t="shared" si="141"/>
        <v>0.37269657785089394</v>
      </c>
    </row>
    <row r="209" spans="1:26" x14ac:dyDescent="0.25">
      <c r="A209" s="13" t="str">
        <f>'rockfish release'!A208</f>
        <v>SE</v>
      </c>
      <c r="B209" s="13">
        <f>'rockfish release'!B208</f>
        <v>2015</v>
      </c>
      <c r="C209" s="13" t="str">
        <f>'rockfish release'!C208</f>
        <v>CSEO</v>
      </c>
      <c r="D209">
        <f>'rockfish release'!D208</f>
        <v>3178</v>
      </c>
      <c r="E209">
        <f>'YE release'!E209</f>
        <v>1555</v>
      </c>
      <c r="F209" s="13">
        <f>IF([3]species_comp_Region1_forR!$H19&gt;49,[3]species_comp_Region1_forR!$AV19,[3]species_comp_Region1_forR!$AX19)</f>
        <v>0.136752137</v>
      </c>
      <c r="G209" s="78">
        <f>IF([3]species_comp_Region1_forR!$H19&gt;49,[3]species_comp_Region1_forR!$AW19,[3]species_comp_Region1_forR!$AY19)</f>
        <v>4.3900000000000003E-5</v>
      </c>
      <c r="H209" s="18">
        <f t="shared" si="136"/>
        <v>212.649573035</v>
      </c>
      <c r="I209" s="8">
        <f t="shared" si="137"/>
        <v>106.15129750000001</v>
      </c>
      <c r="J209">
        <f t="shared" si="142"/>
        <v>10.302975177102972</v>
      </c>
      <c r="K209" s="9">
        <f t="shared" si="143"/>
        <v>20.193831347121826</v>
      </c>
      <c r="M209" s="2">
        <f>'rockfish release'!O208</f>
        <v>1201.026725480021</v>
      </c>
      <c r="N209">
        <f>'rockfish release'!P208</f>
        <v>773658.92489022878</v>
      </c>
      <c r="O209" s="13">
        <f>IF([3]species_comp_Region1_forR!$D41&gt;49,[3]species_comp_Region1_forR!$AR41,[3]species_comp_Region1_forR!$AT41)</f>
        <v>4.3111528000000003E-2</v>
      </c>
      <c r="P209" s="13">
        <f>IF([3]species_comp_Region1_forR!$D41&gt;49,[3]species_comp_Region1_forR!$AS41,[3]species_comp_Region1_forR!$AU41)</f>
        <v>3.8699999999999999E-5</v>
      </c>
      <c r="Q209" s="18">
        <f t="shared" si="138"/>
        <v>51.778097304280244</v>
      </c>
      <c r="R209" s="51">
        <f t="shared" si="139"/>
        <v>1463.8082563415248</v>
      </c>
      <c r="S209">
        <f t="shared" si="144"/>
        <v>38.259747206973607</v>
      </c>
      <c r="T209" s="9">
        <f t="shared" si="145"/>
        <v>74.989104525668267</v>
      </c>
      <c r="V209" s="18">
        <f t="shared" si="140"/>
        <v>264.42767033928027</v>
      </c>
      <c r="W209" s="50">
        <f t="shared" si="140"/>
        <v>1569.9595538415249</v>
      </c>
      <c r="X209">
        <f t="shared" si="146"/>
        <v>39.622715124553551</v>
      </c>
      <c r="Y209" s="9">
        <f t="shared" si="147"/>
        <v>77.660521644124955</v>
      </c>
      <c r="Z209" s="19">
        <f t="shared" si="141"/>
        <v>0.14984330147338468</v>
      </c>
    </row>
    <row r="210" spans="1:26" x14ac:dyDescent="0.25">
      <c r="A210" s="13" t="str">
        <f>'rockfish release'!A209</f>
        <v>SE</v>
      </c>
      <c r="B210" s="13">
        <f>'rockfish release'!B209</f>
        <v>2016</v>
      </c>
      <c r="C210" s="13" t="str">
        <f>'rockfish release'!C209</f>
        <v>CSEO</v>
      </c>
      <c r="D210">
        <f>'rockfish release'!D209</f>
        <v>3587</v>
      </c>
      <c r="E210">
        <f>'YE release'!E210</f>
        <v>1935</v>
      </c>
      <c r="F210" s="13">
        <f>IF([3]species_comp_Region1_forR!$H20&gt;49,[3]species_comp_Region1_forR!$AV20,[3]species_comp_Region1_forR!$AX20)</f>
        <v>0.132767099</v>
      </c>
      <c r="G210" s="78">
        <f>IF([3]species_comp_Region1_forR!$H20&gt;49,[3]species_comp_Region1_forR!$AW20,[3]species_comp_Region1_forR!$AY20)</f>
        <v>5.1499999999999998E-5</v>
      </c>
      <c r="H210" s="18">
        <f t="shared" si="136"/>
        <v>256.90433656499999</v>
      </c>
      <c r="I210" s="8">
        <f t="shared" si="137"/>
        <v>192.82758749999999</v>
      </c>
      <c r="J210">
        <f t="shared" si="142"/>
        <v>13.886237341339086</v>
      </c>
      <c r="K210" s="9">
        <f t="shared" si="143"/>
        <v>27.217025189024607</v>
      </c>
      <c r="M210" s="2">
        <f>'rockfish release'!O209</f>
        <v>3568.611022108299</v>
      </c>
      <c r="N210">
        <f>'rockfish release'!P209</f>
        <v>3499836.0048137954</v>
      </c>
      <c r="O210" s="13">
        <f>IF([3]species_comp_Region1_forR!$D42&gt;49,[3]species_comp_Region1_forR!$AR42,[3]species_comp_Region1_forR!$AT42)</f>
        <v>7.3378840000000001E-2</v>
      </c>
      <c r="P210" s="13">
        <f>IF([3]species_comp_Region1_forR!$D42&gt;49,[3]species_comp_Region1_forR!$AS42,[3]species_comp_Region1_forR!$AU42)</f>
        <v>5.8100000000000003E-5</v>
      </c>
      <c r="Q210" s="18">
        <f t="shared" si="138"/>
        <v>261.86053721352135</v>
      </c>
      <c r="R210" s="51">
        <f t="shared" si="139"/>
        <v>19381.268669502639</v>
      </c>
      <c r="S210">
        <f t="shared" si="144"/>
        <v>139.21662497526162</v>
      </c>
      <c r="T210" s="9">
        <f t="shared" si="145"/>
        <v>272.86458495151277</v>
      </c>
      <c r="V210" s="18">
        <f t="shared" si="140"/>
        <v>518.76487377852141</v>
      </c>
      <c r="W210" s="50">
        <f t="shared" si="140"/>
        <v>19574.096257002639</v>
      </c>
      <c r="X210">
        <f t="shared" si="146"/>
        <v>139.90745604506802</v>
      </c>
      <c r="Y210" s="9">
        <f t="shared" si="147"/>
        <v>274.21861384833329</v>
      </c>
      <c r="Z210" s="19">
        <f t="shared" si="141"/>
        <v>0.26969338734526449</v>
      </c>
    </row>
    <row r="211" spans="1:26" x14ac:dyDescent="0.25">
      <c r="A211" s="13" t="str">
        <f>'rockfish release'!A210</f>
        <v>SE</v>
      </c>
      <c r="B211" s="13">
        <f>'rockfish release'!B210</f>
        <v>2017</v>
      </c>
      <c r="C211" s="13" t="str">
        <f>'rockfish release'!C210</f>
        <v>CSEO</v>
      </c>
      <c r="D211">
        <f>'rockfish release'!D210</f>
        <v>5317</v>
      </c>
      <c r="E211">
        <f>'YE release'!E211</f>
        <v>3316</v>
      </c>
      <c r="F211" s="13">
        <f>IF([3]species_comp_Region1_forR!$H21&gt;49,[3]species_comp_Region1_forR!$AV21,[3]species_comp_Region1_forR!$AX21)</f>
        <v>0.20341614899999999</v>
      </c>
      <c r="G211" s="78">
        <f>IF([3]species_comp_Region1_forR!$H21&gt;49,[3]species_comp_Region1_forR!$AW21,[3]species_comp_Region1_forR!$AY21)</f>
        <v>8.3900000000000006E-5</v>
      </c>
      <c r="H211" s="18">
        <f t="shared" si="136"/>
        <v>674.52795008399994</v>
      </c>
      <c r="I211" s="8">
        <f t="shared" si="137"/>
        <v>922.5523184000001</v>
      </c>
      <c r="J211">
        <f t="shared" si="142"/>
        <v>30.373546358632542</v>
      </c>
      <c r="K211" s="9">
        <f t="shared" si="143"/>
        <v>59.532150862919778</v>
      </c>
      <c r="M211" s="2">
        <f>'rockfish release'!O210</f>
        <v>2561.4321525885562</v>
      </c>
      <c r="N211">
        <f>'rockfish release'!P210</f>
        <v>4371531.4306587288</v>
      </c>
      <c r="O211" s="13">
        <f>IF([3]species_comp_Region1_forR!$D43&gt;49,[3]species_comp_Region1_forR!$AR43,[3]species_comp_Region1_forR!$AT43)</f>
        <v>6.6753927000000005E-2</v>
      </c>
      <c r="P211" s="13">
        <f>IF([3]species_comp_Region1_forR!$D43&gt;49,[3]species_comp_Region1_forR!$AS43,[3]species_comp_Region1_forR!$AU43)</f>
        <v>8.1600000000000005E-5</v>
      </c>
      <c r="Q211" s="18">
        <f t="shared" si="138"/>
        <v>170.98565492934935</v>
      </c>
      <c r="R211" s="51">
        <f t="shared" si="139"/>
        <v>19658.578676972727</v>
      </c>
      <c r="S211">
        <f t="shared" si="144"/>
        <v>140.20905347720142</v>
      </c>
      <c r="T211" s="9">
        <f t="shared" si="145"/>
        <v>274.80974481531479</v>
      </c>
      <c r="V211" s="18">
        <f t="shared" si="140"/>
        <v>845.51360501334932</v>
      </c>
      <c r="W211" s="50">
        <f t="shared" si="140"/>
        <v>20581.130995372729</v>
      </c>
      <c r="X211">
        <f t="shared" si="146"/>
        <v>143.46125259237328</v>
      </c>
      <c r="Y211" s="9">
        <f t="shared" si="147"/>
        <v>281.18405508105161</v>
      </c>
      <c r="Z211" s="19">
        <f t="shared" si="141"/>
        <v>0.16967349991974198</v>
      </c>
    </row>
    <row r="212" spans="1:26" x14ac:dyDescent="0.25">
      <c r="A212" s="13" t="str">
        <f>'rockfish release'!A211</f>
        <v>SE</v>
      </c>
      <c r="B212" s="13">
        <f>'rockfish release'!B211</f>
        <v>2018</v>
      </c>
      <c r="C212" s="13" t="str">
        <f>'rockfish release'!C211</f>
        <v>CSEO</v>
      </c>
      <c r="D212">
        <f>'rockfish release'!D211</f>
        <v>5432</v>
      </c>
      <c r="E212">
        <f>'YE release'!E212</f>
        <v>3527</v>
      </c>
      <c r="F212" s="13">
        <f>IF([3]species_comp_Region1_forR!$H22&gt;49,[3]species_comp_Region1_forR!$AV22,[3]species_comp_Region1_forR!$AX22)</f>
        <v>0.23470839299999999</v>
      </c>
      <c r="G212" s="78">
        <f>IF([3]species_comp_Region1_forR!$H22&gt;49,[3]species_comp_Region1_forR!$AW22,[3]species_comp_Region1_forR!$AY22)</f>
        <v>8.5199999999999997E-5</v>
      </c>
      <c r="H212" s="18">
        <f t="shared" si="136"/>
        <v>827.81650211099998</v>
      </c>
      <c r="I212" s="8">
        <f t="shared" si="137"/>
        <v>1059.8649108</v>
      </c>
      <c r="J212">
        <f t="shared" si="142"/>
        <v>32.555566510199142</v>
      </c>
      <c r="K212" s="9">
        <f t="shared" si="143"/>
        <v>63.808910359990321</v>
      </c>
      <c r="M212" s="2">
        <f>'rockfish release'!O211</f>
        <v>2198.9043109540635</v>
      </c>
      <c r="N212">
        <f>'rockfish release'!P211</f>
        <v>1795545.6799634765</v>
      </c>
      <c r="O212" s="13">
        <f>IF([3]species_comp_Region1_forR!$D44&gt;49,[3]species_comp_Region1_forR!$AR44,[3]species_comp_Region1_forR!$AT44)</f>
        <v>4.0712468000000002E-2</v>
      </c>
      <c r="P212" s="13">
        <f>IF([3]species_comp_Region1_forR!$D44&gt;49,[3]species_comp_Region1_forR!$AS44,[3]species_comp_Region1_forR!$AU44)</f>
        <v>4.9799999999999998E-5</v>
      </c>
      <c r="Q212" s="18">
        <f t="shared" si="138"/>
        <v>89.522821394779356</v>
      </c>
      <c r="R212" s="51">
        <f t="shared" si="139"/>
        <v>3127.4998307547799</v>
      </c>
      <c r="S212">
        <f t="shared" si="144"/>
        <v>55.924054133751604</v>
      </c>
      <c r="T212" s="9">
        <f t="shared" si="145"/>
        <v>109.61114610215314</v>
      </c>
      <c r="V212" s="18">
        <f t="shared" si="140"/>
        <v>917.33932350577936</v>
      </c>
      <c r="W212" s="50">
        <f t="shared" si="140"/>
        <v>4187.3647415547803</v>
      </c>
      <c r="X212">
        <f t="shared" si="146"/>
        <v>64.70985042135996</v>
      </c>
      <c r="Y212" s="9">
        <f t="shared" si="147"/>
        <v>126.83130682586552</v>
      </c>
      <c r="Z212" s="19">
        <f t="shared" si="141"/>
        <v>7.0540800730158906E-2</v>
      </c>
    </row>
    <row r="213" spans="1:26" x14ac:dyDescent="0.25">
      <c r="A213" s="13" t="str">
        <f>'rockfish release'!A212</f>
        <v>SE</v>
      </c>
      <c r="B213" s="13">
        <f>'rockfish release'!B212</f>
        <v>2019</v>
      </c>
      <c r="C213" s="13" t="str">
        <f>'rockfish release'!C212</f>
        <v>CSEO</v>
      </c>
      <c r="D213">
        <f>'rockfish release'!D212</f>
        <v>6082</v>
      </c>
      <c r="E213">
        <f>'YE release'!E213</f>
        <v>3802</v>
      </c>
      <c r="F213">
        <v>9.8395721925133683E-2</v>
      </c>
      <c r="G213" s="90">
        <v>9.4982873481761726E-5</v>
      </c>
      <c r="H213" s="18">
        <f t="shared" ref="H213" si="148">E213*F213</f>
        <v>374.10053475935825</v>
      </c>
      <c r="I213" s="8">
        <f t="shared" ref="I213" si="149">(E213^2)*G213</f>
        <v>1372.9968126850561</v>
      </c>
      <c r="K213" s="9"/>
      <c r="M213" s="2">
        <f>'rockfish release'!O212</f>
        <v>4129.6820289580774</v>
      </c>
      <c r="N213">
        <f>'rockfish release'!P212</f>
        <v>6461933.0359656289</v>
      </c>
      <c r="O213">
        <v>2.6845637583892617E-2</v>
      </c>
      <c r="P213">
        <v>3.5114179202428642E-5</v>
      </c>
      <c r="Q213" s="18">
        <f t="shared" ref="Q213" si="150">M213*O213</f>
        <v>110.86394708612288</v>
      </c>
      <c r="R213" s="51">
        <f t="shared" ref="R213" si="151">(M213^2)*P213+(O213^2)*N213-(P213*N213)</f>
        <v>5028.9806052430304</v>
      </c>
      <c r="S213">
        <f t="shared" ref="S213" si="152">SQRT(R213)</f>
        <v>70.915305860181064</v>
      </c>
      <c r="T213" s="9">
        <f t="shared" ref="T213" si="153">(1.96*S213)</f>
        <v>138.99399948595487</v>
      </c>
      <c r="V213" s="18">
        <f t="shared" ref="V213" si="154">Q213+H213</f>
        <v>484.96448184548115</v>
      </c>
      <c r="W213" s="50">
        <f t="shared" ref="W213" si="155">R213+I213</f>
        <v>6401.9774179280867</v>
      </c>
      <c r="X213">
        <f t="shared" ref="X213" si="156">SQRT(W213)</f>
        <v>80.012357907563796</v>
      </c>
      <c r="Y213" s="9">
        <f t="shared" ref="Y213" si="157">(1.96*X213)</f>
        <v>156.82422149882504</v>
      </c>
      <c r="Z213" s="19">
        <f t="shared" si="141"/>
        <v>0.16498601630182322</v>
      </c>
    </row>
    <row r="214" spans="1:26" x14ac:dyDescent="0.25">
      <c r="A214" s="13" t="str">
        <f>'rockfish release'!A213</f>
        <v>SE</v>
      </c>
      <c r="B214" s="13">
        <f>'rockfish release'!B213</f>
        <v>1999</v>
      </c>
      <c r="C214" s="13" t="str">
        <f>'rockfish release'!C213</f>
        <v>NSEI</v>
      </c>
      <c r="D214">
        <f>'rockfish release'!D213</f>
        <v>6691</v>
      </c>
      <c r="E214">
        <f>'YE release'!E214</f>
        <v>1645</v>
      </c>
      <c r="F214" s="37">
        <v>0.19924125637645318</v>
      </c>
      <c r="G214" s="37">
        <v>2.46881961875179E-2</v>
      </c>
      <c r="H214" s="18">
        <f t="shared" ref="H214:H233" si="158">E214*F214</f>
        <v>327.75186673926549</v>
      </c>
      <c r="I214" s="8">
        <f t="shared" ref="I214:I233" si="159">(E214^2)*G214</f>
        <v>66806.876088328121</v>
      </c>
      <c r="J214">
        <f t="shared" si="142"/>
        <v>258.47026151634566</v>
      </c>
      <c r="K214" s="9">
        <f t="shared" si="143"/>
        <v>506.60171257203746</v>
      </c>
      <c r="M214" s="2">
        <f>'rockfish release'!O213</f>
        <v>9629.9384940119708</v>
      </c>
      <c r="N214">
        <f>'rockfish release'!P213</f>
        <v>20762404.05734273</v>
      </c>
      <c r="O214" s="37">
        <v>0.14228719466029391</v>
      </c>
      <c r="P214" s="37">
        <v>2.49834802637581E-3</v>
      </c>
      <c r="Q214" s="18">
        <f t="shared" ref="Q214:Q233" si="160">M214*O214</f>
        <v>1370.2169330641389</v>
      </c>
      <c r="R214" s="51">
        <f t="shared" ref="R214:R233" si="161">(M214^2)*P214+(O214^2)*N214-(P214*N214)</f>
        <v>600162.65810094657</v>
      </c>
      <c r="S214">
        <f t="shared" si="144"/>
        <v>774.7016574791528</v>
      </c>
      <c r="T214" s="9">
        <f t="shared" si="145"/>
        <v>1518.4152486591395</v>
      </c>
      <c r="V214" s="18">
        <f t="shared" ref="V214:W233" si="162">Q214+H214</f>
        <v>1697.9687998034044</v>
      </c>
      <c r="W214" s="50">
        <f t="shared" si="162"/>
        <v>666969.53418927465</v>
      </c>
      <c r="X214">
        <f t="shared" si="146"/>
        <v>816.68202759046596</v>
      </c>
      <c r="Y214" s="9">
        <f t="shared" si="147"/>
        <v>1600.6967740773132</v>
      </c>
      <c r="Z214" s="19">
        <f t="shared" si="141"/>
        <v>0.48097587404728737</v>
      </c>
    </row>
    <row r="215" spans="1:26" x14ac:dyDescent="0.25">
      <c r="A215" s="13" t="str">
        <f>'rockfish release'!A214</f>
        <v>SE</v>
      </c>
      <c r="B215" s="13">
        <f>'rockfish release'!B214</f>
        <v>2000</v>
      </c>
      <c r="C215" s="13" t="str">
        <f>'rockfish release'!C214</f>
        <v>NSEI</v>
      </c>
      <c r="D215">
        <f>'rockfish release'!D214</f>
        <v>7565</v>
      </c>
      <c r="E215">
        <f>'YE release'!E215</f>
        <v>2164</v>
      </c>
      <c r="F215" s="37">
        <v>0.19924125637645318</v>
      </c>
      <c r="G215" s="37">
        <v>2.46881961875179E-2</v>
      </c>
      <c r="H215" s="18">
        <f t="shared" si="158"/>
        <v>431.15807879864468</v>
      </c>
      <c r="I215" s="8">
        <f t="shared" si="159"/>
        <v>115612.25517374281</v>
      </c>
      <c r="J215">
        <f t="shared" si="142"/>
        <v>340.01802183670031</v>
      </c>
      <c r="K215" s="9">
        <f t="shared" si="143"/>
        <v>666.43532279993258</v>
      </c>
      <c r="M215" s="2">
        <f>'rockfish release'!O214</f>
        <v>10887.832118846294</v>
      </c>
      <c r="N215">
        <f>'rockfish release'!P214</f>
        <v>26540765.423181478</v>
      </c>
      <c r="O215" s="37">
        <v>0.14228719466029391</v>
      </c>
      <c r="P215" s="37">
        <v>2.49834802637581E-3</v>
      </c>
      <c r="Q215" s="18">
        <f t="shared" si="160"/>
        <v>1549.199088122883</v>
      </c>
      <c r="R215" s="51">
        <f t="shared" si="161"/>
        <v>767193.25374929293</v>
      </c>
      <c r="S215">
        <f t="shared" si="144"/>
        <v>875.89568656849372</v>
      </c>
      <c r="T215" s="9">
        <f t="shared" si="145"/>
        <v>1716.7555456742477</v>
      </c>
      <c r="V215" s="18">
        <f t="shared" si="162"/>
        <v>1980.3571669215278</v>
      </c>
      <c r="W215" s="50">
        <f t="shared" si="162"/>
        <v>882805.5089230357</v>
      </c>
      <c r="X215">
        <f t="shared" si="146"/>
        <v>939.5773033247641</v>
      </c>
      <c r="Y215" s="9">
        <f t="shared" si="147"/>
        <v>1841.5715145165377</v>
      </c>
      <c r="Z215" s="19">
        <f t="shared" si="141"/>
        <v>0.47444840709483754</v>
      </c>
    </row>
    <row r="216" spans="1:26" x14ac:dyDescent="0.25">
      <c r="A216" s="13" t="str">
        <f>'rockfish release'!A215</f>
        <v>SE</v>
      </c>
      <c r="B216" s="13">
        <f>'rockfish release'!B215</f>
        <v>2001</v>
      </c>
      <c r="C216" s="13" t="str">
        <f>'rockfish release'!C215</f>
        <v>NSEI</v>
      </c>
      <c r="D216">
        <f>'rockfish release'!D215</f>
        <v>5344</v>
      </c>
      <c r="E216">
        <f>'YE release'!E216</f>
        <v>1327</v>
      </c>
      <c r="F216" s="37">
        <v>0.19924125637645318</v>
      </c>
      <c r="G216" s="37">
        <v>2.46881961875179E-2</v>
      </c>
      <c r="H216" s="18">
        <f t="shared" si="158"/>
        <v>264.39314721155336</v>
      </c>
      <c r="I216" s="8">
        <f t="shared" si="159"/>
        <v>43474.160624289711</v>
      </c>
      <c r="J216">
        <f t="shared" si="142"/>
        <v>208.50458178248675</v>
      </c>
      <c r="K216" s="9">
        <f t="shared" si="143"/>
        <v>408.66898029367405</v>
      </c>
      <c r="M216" s="2">
        <f>'rockfish release'!O215</f>
        <v>7691.2855047078119</v>
      </c>
      <c r="N216">
        <f>'rockfish release'!P215</f>
        <v>13244283.78424483</v>
      </c>
      <c r="O216" s="37">
        <v>0.14228719466029391</v>
      </c>
      <c r="P216" s="37">
        <v>2.49834802637581E-3</v>
      </c>
      <c r="Q216" s="18">
        <f t="shared" si="160"/>
        <v>1094.3714377962574</v>
      </c>
      <c r="R216" s="51">
        <f t="shared" si="161"/>
        <v>382842.20549038646</v>
      </c>
      <c r="S216">
        <f t="shared" si="144"/>
        <v>618.74243873391003</v>
      </c>
      <c r="T216" s="9">
        <f t="shared" si="145"/>
        <v>1212.7351799184637</v>
      </c>
      <c r="V216" s="18">
        <f t="shared" si="162"/>
        <v>1358.7645850078106</v>
      </c>
      <c r="W216" s="50">
        <f t="shared" si="162"/>
        <v>426316.36611467617</v>
      </c>
      <c r="X216">
        <f t="shared" si="146"/>
        <v>652.92906667928037</v>
      </c>
      <c r="Y216" s="9">
        <f t="shared" si="147"/>
        <v>1279.7409706913895</v>
      </c>
      <c r="Z216" s="19">
        <f t="shared" si="141"/>
        <v>0.48053141352335665</v>
      </c>
    </row>
    <row r="217" spans="1:26" x14ac:dyDescent="0.25">
      <c r="A217" s="13" t="str">
        <f>'rockfish release'!A216</f>
        <v>SE</v>
      </c>
      <c r="B217" s="13">
        <f>'rockfish release'!B216</f>
        <v>2002</v>
      </c>
      <c r="C217" s="13" t="str">
        <f>'rockfish release'!C216</f>
        <v>NSEI</v>
      </c>
      <c r="D217">
        <f>'rockfish release'!D216</f>
        <v>5038</v>
      </c>
      <c r="E217">
        <f>'YE release'!E217</f>
        <v>1129</v>
      </c>
      <c r="F217" s="37">
        <v>0.19924125637645318</v>
      </c>
      <c r="G217" s="37">
        <v>2.46881961875179E-2</v>
      </c>
      <c r="H217" s="18">
        <f t="shared" si="158"/>
        <v>224.94337844901565</v>
      </c>
      <c r="I217" s="8">
        <f t="shared" si="159"/>
        <v>31468.587076654003</v>
      </c>
      <c r="J217">
        <f t="shared" si="142"/>
        <v>177.39387553310289</v>
      </c>
      <c r="K217" s="9">
        <f t="shared" si="143"/>
        <v>347.69199604488165</v>
      </c>
      <c r="M217" s="2">
        <f>'rockfish release'!O216</f>
        <v>7250.8788122600981</v>
      </c>
      <c r="N217">
        <f>'rockfish release'!P216</f>
        <v>11770960.576621769</v>
      </c>
      <c r="O217" s="37">
        <v>0.14228719466029391</v>
      </c>
      <c r="P217" s="37">
        <v>2.49834802637581E-3</v>
      </c>
      <c r="Q217" s="18">
        <f t="shared" si="160"/>
        <v>1031.7072050182533</v>
      </c>
      <c r="R217" s="51">
        <f t="shared" si="161"/>
        <v>340253.99797420751</v>
      </c>
      <c r="S217">
        <f t="shared" si="144"/>
        <v>583.31295028844295</v>
      </c>
      <c r="T217" s="9">
        <f t="shared" si="145"/>
        <v>1143.2933825653481</v>
      </c>
      <c r="V217" s="18">
        <f t="shared" si="162"/>
        <v>1256.6505834672689</v>
      </c>
      <c r="W217" s="50">
        <f t="shared" si="162"/>
        <v>371722.58505086153</v>
      </c>
      <c r="X217">
        <f t="shared" si="146"/>
        <v>609.69056500069075</v>
      </c>
      <c r="Y217" s="9">
        <f t="shared" si="147"/>
        <v>1194.9935074013538</v>
      </c>
      <c r="Z217" s="19">
        <f t="shared" si="141"/>
        <v>0.48517111520250283</v>
      </c>
    </row>
    <row r="218" spans="1:26" x14ac:dyDescent="0.25">
      <c r="A218" s="13" t="str">
        <f>'rockfish release'!A217</f>
        <v>SE</v>
      </c>
      <c r="B218" s="13">
        <f>'rockfish release'!B217</f>
        <v>2003</v>
      </c>
      <c r="C218" s="13" t="str">
        <f>'rockfish release'!C217</f>
        <v>NSEI</v>
      </c>
      <c r="D218">
        <f>'rockfish release'!D217</f>
        <v>6124</v>
      </c>
      <c r="E218">
        <f>'YE release'!E218</f>
        <v>1422</v>
      </c>
      <c r="F218" s="37">
        <v>0.19924125637645318</v>
      </c>
      <c r="G218" s="37">
        <v>2.46881961875179E-2</v>
      </c>
      <c r="H218" s="18">
        <f t="shared" si="158"/>
        <v>283.32106656731639</v>
      </c>
      <c r="I218" s="8">
        <f t="shared" si="159"/>
        <v>49921.606499640948</v>
      </c>
      <c r="J218">
        <f t="shared" si="142"/>
        <v>223.43143579102951</v>
      </c>
      <c r="K218" s="9">
        <f t="shared" si="143"/>
        <v>437.92561415041786</v>
      </c>
      <c r="M218" s="2">
        <f>'rockfish release'!O217</f>
        <v>8813.8907991823817</v>
      </c>
      <c r="N218">
        <f>'rockfish release'!P217</f>
        <v>17392657.422730677</v>
      </c>
      <c r="O218" s="37">
        <v>0.14228719466029391</v>
      </c>
      <c r="P218" s="37">
        <v>2.49834802637581E-3</v>
      </c>
      <c r="Q218" s="18">
        <f t="shared" si="160"/>
        <v>1254.103795857837</v>
      </c>
      <c r="R218" s="51">
        <f t="shared" si="161"/>
        <v>502756.01425710629</v>
      </c>
      <c r="S218">
        <f t="shared" si="144"/>
        <v>709.05289947725782</v>
      </c>
      <c r="T218" s="9">
        <f t="shared" si="145"/>
        <v>1389.7436829754254</v>
      </c>
      <c r="V218" s="18">
        <f t="shared" si="162"/>
        <v>1537.4248624251534</v>
      </c>
      <c r="W218" s="50">
        <f t="shared" si="162"/>
        <v>552677.6207567472</v>
      </c>
      <c r="X218">
        <f t="shared" si="146"/>
        <v>743.42290841535623</v>
      </c>
      <c r="Y218" s="9">
        <f t="shared" si="147"/>
        <v>1457.1089004940982</v>
      </c>
      <c r="Z218" s="19">
        <f t="shared" si="141"/>
        <v>0.48355072601250348</v>
      </c>
    </row>
    <row r="219" spans="1:26" x14ac:dyDescent="0.25">
      <c r="A219" s="13" t="str">
        <f>'rockfish release'!A218</f>
        <v>SE</v>
      </c>
      <c r="B219" s="13">
        <f>'rockfish release'!B218</f>
        <v>2004</v>
      </c>
      <c r="C219" s="13" t="str">
        <f>'rockfish release'!C218</f>
        <v>NSEI</v>
      </c>
      <c r="D219">
        <f>'rockfish release'!D218</f>
        <v>4849</v>
      </c>
      <c r="E219">
        <f>'YE release'!E219</f>
        <v>1124</v>
      </c>
      <c r="F219" s="37">
        <v>0.19924125637645318</v>
      </c>
      <c r="G219" s="37">
        <v>2.46881961875179E-2</v>
      </c>
      <c r="H219" s="18">
        <f t="shared" si="158"/>
        <v>223.94717216713337</v>
      </c>
      <c r="I219" s="8">
        <f t="shared" si="159"/>
        <v>31190.474546601614</v>
      </c>
      <c r="J219">
        <f t="shared" si="142"/>
        <v>176.60825163791642</v>
      </c>
      <c r="K219" s="9">
        <f t="shared" si="143"/>
        <v>346.15217321031616</v>
      </c>
      <c r="M219" s="2">
        <f>'rockfish release'!O218</f>
        <v>6978.8629139835666</v>
      </c>
      <c r="N219">
        <f>'rockfish release'!P218</f>
        <v>10904354.126461556</v>
      </c>
      <c r="O219" s="37">
        <v>0.14228719466029391</v>
      </c>
      <c r="P219" s="37">
        <v>2.49834802637581E-3</v>
      </c>
      <c r="Q219" s="18">
        <f t="shared" si="160"/>
        <v>993.00282594948578</v>
      </c>
      <c r="R219" s="51">
        <f t="shared" si="161"/>
        <v>315203.67965754605</v>
      </c>
      <c r="S219">
        <f t="shared" si="144"/>
        <v>561.43003095447796</v>
      </c>
      <c r="T219" s="9">
        <f t="shared" si="145"/>
        <v>1100.4028606707768</v>
      </c>
      <c r="V219" s="18">
        <f t="shared" si="162"/>
        <v>1216.9499981166191</v>
      </c>
      <c r="W219" s="50">
        <f t="shared" si="162"/>
        <v>346394.15420414764</v>
      </c>
      <c r="X219">
        <f t="shared" si="146"/>
        <v>588.55259255579494</v>
      </c>
      <c r="Y219" s="9">
        <f t="shared" si="147"/>
        <v>1153.5630814093581</v>
      </c>
      <c r="Z219" s="19">
        <f t="shared" si="141"/>
        <v>0.48362923165836968</v>
      </c>
    </row>
    <row r="220" spans="1:26" x14ac:dyDescent="0.25">
      <c r="A220" s="13" t="str">
        <f>'rockfish release'!A219</f>
        <v>SE</v>
      </c>
      <c r="B220" s="13">
        <f>'rockfish release'!B219</f>
        <v>2005</v>
      </c>
      <c r="C220" s="13" t="str">
        <f>'rockfish release'!C219</f>
        <v>NSEI</v>
      </c>
      <c r="D220">
        <f>'rockfish release'!D219</f>
        <v>6055</v>
      </c>
      <c r="E220">
        <f>'YE release'!E220</f>
        <v>1305</v>
      </c>
      <c r="F220" s="37">
        <v>0.19924125637645318</v>
      </c>
      <c r="G220" s="37">
        <v>2.46881961875179E-2</v>
      </c>
      <c r="H220" s="18">
        <f t="shared" si="158"/>
        <v>260.00983957127141</v>
      </c>
      <c r="I220" s="8">
        <f t="shared" si="159"/>
        <v>42044.615312247668</v>
      </c>
      <c r="J220">
        <f t="shared" si="142"/>
        <v>205.04783664366633</v>
      </c>
      <c r="K220" s="9">
        <f t="shared" si="143"/>
        <v>401.893759821586</v>
      </c>
      <c r="M220" s="2">
        <f>'rockfish release'!O219</f>
        <v>8714.5834077480922</v>
      </c>
      <c r="N220">
        <f>'rockfish release'!P219</f>
        <v>17002934.186671898</v>
      </c>
      <c r="O220" s="37">
        <v>0.14228719466029391</v>
      </c>
      <c r="P220" s="37">
        <v>2.49834802637581E-3</v>
      </c>
      <c r="Q220" s="18">
        <f t="shared" si="160"/>
        <v>1239.9736257216202</v>
      </c>
      <c r="R220" s="51">
        <f t="shared" si="161"/>
        <v>491490.58793023438</v>
      </c>
      <c r="S220">
        <f t="shared" si="144"/>
        <v>701.06389718073092</v>
      </c>
      <c r="T220" s="9">
        <f t="shared" si="145"/>
        <v>1374.0852384742325</v>
      </c>
      <c r="V220" s="18">
        <f t="shared" si="162"/>
        <v>1499.9834652928917</v>
      </c>
      <c r="W220" s="50">
        <f t="shared" si="162"/>
        <v>533535.20324248204</v>
      </c>
      <c r="X220">
        <f t="shared" si="146"/>
        <v>730.43494114293435</v>
      </c>
      <c r="Y220" s="9">
        <f t="shared" si="147"/>
        <v>1431.6524846401512</v>
      </c>
      <c r="Z220" s="19">
        <f t="shared" si="141"/>
        <v>0.48696199527793277</v>
      </c>
    </row>
    <row r="221" spans="1:26" x14ac:dyDescent="0.25">
      <c r="A221" s="13" t="str">
        <f>'rockfish release'!A220</f>
        <v>SE</v>
      </c>
      <c r="B221" s="13">
        <f>'rockfish release'!B220</f>
        <v>2006</v>
      </c>
      <c r="C221" s="13" t="str">
        <f>'rockfish release'!C220</f>
        <v>NSEI</v>
      </c>
      <c r="D221">
        <f>'rockfish release'!D220</f>
        <v>4774</v>
      </c>
      <c r="E221">
        <f>'YE release'!E221</f>
        <v>1141</v>
      </c>
      <c r="F221" s="13">
        <f>IF([3]species_comp_Region1_forR!$H142&gt;49,[3]species_comp_Region1_forR!$AV142,[3]species_comp_Region1_forR!$AX142)</f>
        <v>7.1225071000000001E-2</v>
      </c>
      <c r="G221" s="13">
        <f>IF([3]species_comp_Region1_forR!$H142&gt;49,[3]species_comp_Region1_forR!$AW142,[3]species_comp_Region1_forR!$AY142)</f>
        <v>1.89006E-4</v>
      </c>
      <c r="H221" s="18">
        <f t="shared" si="158"/>
        <v>81.267806011000005</v>
      </c>
      <c r="I221" s="8">
        <f t="shared" si="159"/>
        <v>246.06332028599999</v>
      </c>
      <c r="J221">
        <f t="shared" si="142"/>
        <v>15.686405588470546</v>
      </c>
      <c r="K221" s="9">
        <f t="shared" si="143"/>
        <v>30.74535495340227</v>
      </c>
      <c r="M221" s="2">
        <f>'rockfish release'!O220</f>
        <v>6870.9200972071667</v>
      </c>
      <c r="N221">
        <f>'rockfish release'!P220</f>
        <v>10569645.174434936</v>
      </c>
      <c r="O221" s="13">
        <f>IF([3]species_comp_Region1_forR!$D164&gt;49,[3]species_comp_Region1_forR!$AR164,[3]species_comp_Region1_forR!$AT164)</f>
        <v>0.1</v>
      </c>
      <c r="P221" s="13">
        <f>IF([3]species_comp_Region1_forR!$D164&gt;49,[3]species_comp_Region1_forR!$AS164,[3]species_comp_Region1_forR!$AU164)</f>
        <v>4.7618999999999998E-4</v>
      </c>
      <c r="Q221" s="18">
        <f t="shared" si="160"/>
        <v>687.09200972071676</v>
      </c>
      <c r="R221" s="51">
        <f t="shared" si="161"/>
        <v>123144.00468143157</v>
      </c>
      <c r="S221">
        <f t="shared" si="144"/>
        <v>350.91880069530555</v>
      </c>
      <c r="T221" s="9">
        <f t="shared" si="145"/>
        <v>687.80084936279889</v>
      </c>
      <c r="V221" s="18">
        <f t="shared" si="162"/>
        <v>768.35981573171671</v>
      </c>
      <c r="W221" s="50">
        <f t="shared" si="162"/>
        <v>123390.06800171758</v>
      </c>
      <c r="X221">
        <f t="shared" si="146"/>
        <v>351.26922438738865</v>
      </c>
      <c r="Y221" s="9">
        <f t="shared" si="147"/>
        <v>688.48767979928175</v>
      </c>
      <c r="Z221" s="19">
        <f t="shared" si="141"/>
        <v>0.45716761495767638</v>
      </c>
    </row>
    <row r="222" spans="1:26" x14ac:dyDescent="0.25">
      <c r="A222" s="13" t="str">
        <f>'rockfish release'!A221</f>
        <v>SE</v>
      </c>
      <c r="B222" s="13">
        <f>'rockfish release'!B221</f>
        <v>2007</v>
      </c>
      <c r="C222" s="13" t="str">
        <f>'rockfish release'!C221</f>
        <v>NSEI</v>
      </c>
      <c r="D222">
        <f>'rockfish release'!D221</f>
        <v>2342</v>
      </c>
      <c r="E222">
        <f>'YE release'!E222</f>
        <v>452</v>
      </c>
      <c r="F222" s="13">
        <f>IF([3]species_comp_Region1_forR!$H143&gt;49,[3]species_comp_Region1_forR!$AV143,[3]species_comp_Region1_forR!$AX143)</f>
        <v>3.3333333E-2</v>
      </c>
      <c r="G222" s="13">
        <f>IF([3]species_comp_Region1_forR!$H143&gt;49,[3]species_comp_Region1_forR!$AW143,[3]species_comp_Region1_forR!$AY143)</f>
        <v>8.9800000000000001E-5</v>
      </c>
      <c r="H222" s="18">
        <f t="shared" si="158"/>
        <v>15.066666516</v>
      </c>
      <c r="I222" s="8">
        <f t="shared" si="159"/>
        <v>18.3464992</v>
      </c>
      <c r="J222">
        <f t="shared" si="142"/>
        <v>4.2832813589583392</v>
      </c>
      <c r="K222" s="9">
        <f t="shared" si="143"/>
        <v>8.3952314635583445</v>
      </c>
      <c r="M222" s="2">
        <f>'rockfish release'!O221</f>
        <v>3370.694358537743</v>
      </c>
      <c r="N222">
        <f>'rockfish release'!P221</f>
        <v>2543720.326085058</v>
      </c>
      <c r="O222" s="13">
        <f>IF([3]species_comp_Region1_forR!$D165&gt;49,[3]species_comp_Region1_forR!$AR165,[3]species_comp_Region1_forR!$AT165)</f>
        <v>0.20574162700000001</v>
      </c>
      <c r="P222" s="13">
        <f>IF([3]species_comp_Region1_forR!$D165&gt;49,[3]species_comp_Region1_forR!$AS165,[3]species_comp_Region1_forR!$AU165)</f>
        <v>7.8563500000000002E-4</v>
      </c>
      <c r="Q222" s="18">
        <f t="shared" si="160"/>
        <v>693.49214144527662</v>
      </c>
      <c r="R222" s="51">
        <f t="shared" si="161"/>
        <v>114602.3269086074</v>
      </c>
      <c r="S222">
        <f t="shared" si="144"/>
        <v>338.52965440062616</v>
      </c>
      <c r="T222" s="9">
        <f t="shared" si="145"/>
        <v>663.51812262522731</v>
      </c>
      <c r="V222" s="18">
        <f t="shared" si="162"/>
        <v>708.55880796127667</v>
      </c>
      <c r="W222" s="50">
        <f t="shared" si="162"/>
        <v>114620.67340780739</v>
      </c>
      <c r="X222">
        <f t="shared" si="146"/>
        <v>338.55675064574831</v>
      </c>
      <c r="Y222" s="9">
        <f t="shared" si="147"/>
        <v>663.57123126566671</v>
      </c>
      <c r="Z222" s="19">
        <f t="shared" si="141"/>
        <v>0.47781037627613643</v>
      </c>
    </row>
    <row r="223" spans="1:26" x14ac:dyDescent="0.25">
      <c r="A223" s="13" t="str">
        <f>'rockfish release'!A222</f>
        <v>SE</v>
      </c>
      <c r="B223" s="13">
        <f>'rockfish release'!B222</f>
        <v>2008</v>
      </c>
      <c r="C223" s="13" t="str">
        <f>'rockfish release'!C222</f>
        <v>NSEI</v>
      </c>
      <c r="D223">
        <f>'rockfish release'!D222</f>
        <v>2770</v>
      </c>
      <c r="E223">
        <f>'YE release'!E223</f>
        <v>734</v>
      </c>
      <c r="F223" s="13">
        <f>IF([3]species_comp_Region1_forR!$H144&gt;49,[3]species_comp_Region1_forR!$AV144,[3]species_comp_Region1_forR!$AX144)</f>
        <v>5.2734375E-2</v>
      </c>
      <c r="G223" s="13">
        <f>IF([3]species_comp_Region1_forR!$H144&gt;49,[3]species_comp_Region1_forR!$AW144,[3]species_comp_Region1_forR!$AY144)</f>
        <v>9.7800000000000006E-5</v>
      </c>
      <c r="H223" s="18">
        <f t="shared" si="158"/>
        <v>38.70703125</v>
      </c>
      <c r="I223" s="8">
        <f t="shared" si="159"/>
        <v>52.690336800000004</v>
      </c>
      <c r="J223">
        <f t="shared" si="142"/>
        <v>7.2588109770126952</v>
      </c>
      <c r="K223" s="9">
        <f t="shared" si="143"/>
        <v>14.227269514944883</v>
      </c>
      <c r="M223" s="2">
        <f>'rockfish release'!O222</f>
        <v>3986.6880329417372</v>
      </c>
      <c r="N223">
        <f>'rockfish release'!P222</f>
        <v>3558402.8792199991</v>
      </c>
      <c r="O223" s="13">
        <f>IF([3]species_comp_Region1_forR!$D166&gt;49,[3]species_comp_Region1_forR!$AR166,[3]species_comp_Region1_forR!$AT166)</f>
        <v>9.8837208999999995E-2</v>
      </c>
      <c r="P223" s="13">
        <f>IF([3]species_comp_Region1_forR!$D166&gt;49,[3]species_comp_Region1_forR!$AS166,[3]species_comp_Region1_forR!$AU166)</f>
        <v>5.2086799999999996E-4</v>
      </c>
      <c r="Q223" s="18">
        <f t="shared" si="160"/>
        <v>394.03311832966136</v>
      </c>
      <c r="R223" s="51">
        <f t="shared" si="161"/>
        <v>41186.356169517101</v>
      </c>
      <c r="S223">
        <f t="shared" si="144"/>
        <v>202.94421935477024</v>
      </c>
      <c r="T223" s="9">
        <f t="shared" si="145"/>
        <v>397.77066993534964</v>
      </c>
      <c r="V223" s="18">
        <f t="shared" si="162"/>
        <v>432.74014957966136</v>
      </c>
      <c r="W223" s="50">
        <f t="shared" si="162"/>
        <v>41239.0465063171</v>
      </c>
      <c r="X223">
        <f t="shared" si="146"/>
        <v>203.07399268817537</v>
      </c>
      <c r="Y223" s="9">
        <f t="shared" si="147"/>
        <v>398.02502566882373</v>
      </c>
      <c r="Z223" s="19">
        <f t="shared" si="141"/>
        <v>0.46927467415591007</v>
      </c>
    </row>
    <row r="224" spans="1:26" x14ac:dyDescent="0.25">
      <c r="A224" s="13" t="str">
        <f>'rockfish release'!A223</f>
        <v>SE</v>
      </c>
      <c r="B224" s="13">
        <f>'rockfish release'!B223</f>
        <v>2009</v>
      </c>
      <c r="C224" s="13" t="str">
        <f>'rockfish release'!C223</f>
        <v>NSEI</v>
      </c>
      <c r="D224">
        <f>'rockfish release'!D223</f>
        <v>1738</v>
      </c>
      <c r="E224">
        <f>'YE release'!E224</f>
        <v>306</v>
      </c>
      <c r="F224" s="13">
        <f>IF([3]species_comp_Region1_forR!$H145&gt;49,[3]species_comp_Region1_forR!$AV145,[3]species_comp_Region1_forR!$AX145)</f>
        <v>0.124579125</v>
      </c>
      <c r="G224" s="13">
        <f>IF([3]species_comp_Region1_forR!$H145&gt;49,[3]species_comp_Region1_forR!$AW145,[3]species_comp_Region1_forR!$AY145)</f>
        <v>3.6844299999999998E-4</v>
      </c>
      <c r="H224" s="18">
        <f t="shared" si="158"/>
        <v>38.121212249999999</v>
      </c>
      <c r="I224" s="8">
        <f t="shared" si="159"/>
        <v>34.499528747999996</v>
      </c>
      <c r="J224">
        <f t="shared" si="142"/>
        <v>5.8736299464641109</v>
      </c>
      <c r="K224" s="9">
        <f t="shared" si="143"/>
        <v>11.512314695069657</v>
      </c>
      <c r="M224" s="2">
        <f>'rockfish release'!O223</f>
        <v>2501.3948740984615</v>
      </c>
      <c r="N224">
        <f>'rockfish release'!P223</f>
        <v>1400861.2528116638</v>
      </c>
      <c r="O224" s="13">
        <f>IF([3]species_comp_Region1_forR!$D167&gt;49,[3]species_comp_Region1_forR!$AR167,[3]species_comp_Region1_forR!$AT167)</f>
        <v>0.13574660599999999</v>
      </c>
      <c r="P224" s="13">
        <f>IF([3]species_comp_Region1_forR!$D167&gt;49,[3]species_comp_Region1_forR!$AS167,[3]species_comp_Region1_forR!$AU167)</f>
        <v>5.3326999999999997E-4</v>
      </c>
      <c r="Q224" s="18">
        <f t="shared" si="160"/>
        <v>339.55586442466341</v>
      </c>
      <c r="R224" s="51">
        <f t="shared" si="161"/>
        <v>28403.488363593999</v>
      </c>
      <c r="S224">
        <f t="shared" si="144"/>
        <v>168.53334496055669</v>
      </c>
      <c r="T224" s="9">
        <f t="shared" si="145"/>
        <v>330.32535612269112</v>
      </c>
      <c r="V224" s="18">
        <f t="shared" si="162"/>
        <v>377.6770766746634</v>
      </c>
      <c r="W224" s="50">
        <f t="shared" si="162"/>
        <v>28437.987892342</v>
      </c>
      <c r="X224">
        <f t="shared" si="146"/>
        <v>168.63566613365631</v>
      </c>
      <c r="Y224" s="9">
        <f t="shared" si="147"/>
        <v>330.52590562196639</v>
      </c>
      <c r="Z224" s="19">
        <f t="shared" si="141"/>
        <v>0.44650754983184104</v>
      </c>
    </row>
    <row r="225" spans="1:26" x14ac:dyDescent="0.25">
      <c r="A225" s="13" t="str">
        <f>'rockfish release'!A224</f>
        <v>SE</v>
      </c>
      <c r="B225" s="13">
        <f>'rockfish release'!B224</f>
        <v>2010</v>
      </c>
      <c r="C225" s="13" t="str">
        <f>'rockfish release'!C224</f>
        <v>NSEI</v>
      </c>
      <c r="D225">
        <f>'rockfish release'!D224</f>
        <v>1607</v>
      </c>
      <c r="E225">
        <f>'YE release'!E225</f>
        <v>533</v>
      </c>
      <c r="F225" s="13">
        <f>IF([3]species_comp_Region1_forR!$H146&gt;49,[3]species_comp_Region1_forR!$AV146,[3]species_comp_Region1_forR!$AX146)</f>
        <v>8.7855296999999999E-2</v>
      </c>
      <c r="G225" s="13">
        <f>IF([3]species_comp_Region1_forR!$H146&gt;49,[3]species_comp_Region1_forR!$AW146,[3]species_comp_Region1_forR!$AY146)</f>
        <v>2.07608E-4</v>
      </c>
      <c r="H225" s="18">
        <f t="shared" si="158"/>
        <v>46.826873300999999</v>
      </c>
      <c r="I225" s="8">
        <f t="shared" si="159"/>
        <v>58.979149112000002</v>
      </c>
      <c r="J225">
        <f t="shared" si="142"/>
        <v>7.6797883507294653</v>
      </c>
      <c r="K225" s="9">
        <f t="shared" si="143"/>
        <v>15.052385167429751</v>
      </c>
      <c r="M225" s="2">
        <f>'rockfish release'!O224</f>
        <v>2312.854754129015</v>
      </c>
      <c r="N225">
        <f>'rockfish release'!P224</f>
        <v>1197642.867369418</v>
      </c>
      <c r="O225" s="13">
        <f>IF([3]species_comp_Region1_forR!$D168&gt;49,[3]species_comp_Region1_forR!$AR168,[3]species_comp_Region1_forR!$AT168)</f>
        <v>0.11002445</v>
      </c>
      <c r="P225" s="13">
        <f>IF([3]species_comp_Region1_forR!$D168&gt;49,[3]species_comp_Region1_forR!$AS168,[3]species_comp_Region1_forR!$AU168)</f>
        <v>2.39998E-4</v>
      </c>
      <c r="Q225" s="18">
        <f t="shared" si="160"/>
        <v>254.47057225293008</v>
      </c>
      <c r="R225" s="51">
        <f t="shared" si="161"/>
        <v>15494.31024791761</v>
      </c>
      <c r="S225">
        <f t="shared" si="144"/>
        <v>124.47614328825267</v>
      </c>
      <c r="T225" s="9">
        <f t="shared" si="145"/>
        <v>243.97324084497524</v>
      </c>
      <c r="V225" s="18">
        <f t="shared" si="162"/>
        <v>301.29744555393006</v>
      </c>
      <c r="W225" s="50">
        <f t="shared" si="162"/>
        <v>15553.28939702961</v>
      </c>
      <c r="X225">
        <f t="shared" si="146"/>
        <v>124.71282771643665</v>
      </c>
      <c r="Y225" s="9">
        <f t="shared" si="147"/>
        <v>244.43714232421584</v>
      </c>
      <c r="Z225" s="19">
        <f t="shared" si="141"/>
        <v>0.41391929987044634</v>
      </c>
    </row>
    <row r="226" spans="1:26" x14ac:dyDescent="0.25">
      <c r="A226" s="13" t="str">
        <f>'rockfish release'!A225</f>
        <v>SE</v>
      </c>
      <c r="B226" s="13">
        <f>'rockfish release'!B225</f>
        <v>2011</v>
      </c>
      <c r="C226" s="13" t="str">
        <f>'rockfish release'!C225</f>
        <v>NSEI</v>
      </c>
      <c r="D226">
        <f>'rockfish release'!D225</f>
        <v>1442</v>
      </c>
      <c r="E226">
        <f>'YE release'!E226</f>
        <v>429</v>
      </c>
      <c r="F226" s="13">
        <f>IF([3]species_comp_Region1_forR!$H147&gt;49,[3]species_comp_Region1_forR!$AV147,[3]species_comp_Region1_forR!$AX147)</f>
        <v>0.133333333</v>
      </c>
      <c r="G226" s="13">
        <f>IF([3]species_comp_Region1_forR!$H147&gt;49,[3]species_comp_Region1_forR!$AW147,[3]species_comp_Region1_forR!$AY147)</f>
        <v>4.5494300000000002E-4</v>
      </c>
      <c r="H226" s="18">
        <f t="shared" si="158"/>
        <v>57.199999857000002</v>
      </c>
      <c r="I226" s="8">
        <f t="shared" si="159"/>
        <v>83.728164663000001</v>
      </c>
      <c r="J226">
        <f t="shared" si="142"/>
        <v>9.1503095391904647</v>
      </c>
      <c r="K226" s="9">
        <f t="shared" si="143"/>
        <v>17.934606696813312</v>
      </c>
      <c r="M226" s="2">
        <f>'rockfish release'!O225</f>
        <v>1731.915900131406</v>
      </c>
      <c r="N226">
        <f>'rockfish release'!P225</f>
        <v>874226.18574345601</v>
      </c>
      <c r="O226" s="13">
        <f>IF([3]species_comp_Region1_forR!$D169&gt;49,[3]species_comp_Region1_forR!$AR169,[3]species_comp_Region1_forR!$AT169)</f>
        <v>0.18390804599999999</v>
      </c>
      <c r="P226" s="13">
        <f>IF([3]species_comp_Region1_forR!$D169&gt;49,[3]species_comp_Region1_forR!$AS169,[3]species_comp_Region1_forR!$AU169)</f>
        <v>4.3252399999999999E-4</v>
      </c>
      <c r="Q226" s="18">
        <f t="shared" si="160"/>
        <v>318.51326902949802</v>
      </c>
      <c r="R226" s="51">
        <f t="shared" si="161"/>
        <v>30487.472202079411</v>
      </c>
      <c r="S226">
        <f t="shared" si="144"/>
        <v>174.6066213007955</v>
      </c>
      <c r="T226" s="9">
        <f t="shared" si="145"/>
        <v>342.22897774955919</v>
      </c>
      <c r="V226" s="18">
        <f t="shared" si="162"/>
        <v>375.71326888649804</v>
      </c>
      <c r="W226" s="50">
        <f t="shared" si="162"/>
        <v>30571.200366742411</v>
      </c>
      <c r="X226">
        <f t="shared" si="146"/>
        <v>174.84621919487537</v>
      </c>
      <c r="Y226" s="9">
        <f t="shared" si="147"/>
        <v>342.6985896219557</v>
      </c>
      <c r="Z226" s="19">
        <f t="shared" si="141"/>
        <v>0.4653714246320535</v>
      </c>
    </row>
    <row r="227" spans="1:26" x14ac:dyDescent="0.25">
      <c r="A227" s="13" t="str">
        <f>'rockfish release'!A226</f>
        <v>SE</v>
      </c>
      <c r="B227" s="13">
        <f>'rockfish release'!B226</f>
        <v>2012</v>
      </c>
      <c r="C227" s="13" t="str">
        <f>'rockfish release'!C226</f>
        <v>NSEI</v>
      </c>
      <c r="D227">
        <f>'rockfish release'!D226</f>
        <v>1202</v>
      </c>
      <c r="E227">
        <f>'YE release'!E227</f>
        <v>549</v>
      </c>
      <c r="F227" s="13">
        <f>IF([3]species_comp_Region1_forR!$H148&gt;49,[3]species_comp_Region1_forR!$AV148,[3]species_comp_Region1_forR!$AX148)</f>
        <v>0.123076923</v>
      </c>
      <c r="G227" s="13">
        <f>IF([3]species_comp_Region1_forR!$H148&gt;49,[3]species_comp_Region1_forR!$AW148,[3]species_comp_Region1_forR!$AY148)</f>
        <v>3.3311400000000002E-4</v>
      </c>
      <c r="H227" s="18">
        <f t="shared" si="158"/>
        <v>67.569230727000004</v>
      </c>
      <c r="I227" s="8">
        <f t="shared" si="159"/>
        <v>100.40089271400001</v>
      </c>
      <c r="J227">
        <f t="shared" si="142"/>
        <v>10.020024586496781</v>
      </c>
      <c r="K227" s="9">
        <f t="shared" si="143"/>
        <v>19.639248189533692</v>
      </c>
      <c r="M227" s="2">
        <f>'rockfish release'!O226</f>
        <v>2392.910119047619</v>
      </c>
      <c r="N227">
        <f>'rockfish release'!P226</f>
        <v>3409167.6191169489</v>
      </c>
      <c r="O227" s="13">
        <f>IF([3]species_comp_Region1_forR!$D170&gt;49,[3]species_comp_Region1_forR!$AR170,[3]species_comp_Region1_forR!$AT170)</f>
        <v>0.130350195</v>
      </c>
      <c r="P227" s="13">
        <f>IF([3]species_comp_Region1_forR!$D170&gt;49,[3]species_comp_Region1_forR!$AS170,[3]species_comp_Region1_forR!$AU170)</f>
        <v>2.2097299999999999E-4</v>
      </c>
      <c r="Q227" s="18">
        <f t="shared" si="160"/>
        <v>311.91630063533034</v>
      </c>
      <c r="R227" s="51">
        <f t="shared" si="161"/>
        <v>58437.719514083721</v>
      </c>
      <c r="S227">
        <f t="shared" si="144"/>
        <v>241.73894910436695</v>
      </c>
      <c r="T227" s="9">
        <f t="shared" si="145"/>
        <v>473.80834024455919</v>
      </c>
      <c r="V227" s="18">
        <f t="shared" si="162"/>
        <v>379.48553136233033</v>
      </c>
      <c r="W227" s="50">
        <f t="shared" si="162"/>
        <v>58538.120406797723</v>
      </c>
      <c r="X227">
        <f t="shared" si="146"/>
        <v>241.94652385764448</v>
      </c>
      <c r="Y227" s="9">
        <f t="shared" si="147"/>
        <v>474.21518676098316</v>
      </c>
      <c r="Z227" s="19">
        <f t="shared" si="141"/>
        <v>0.63756455480416063</v>
      </c>
    </row>
    <row r="228" spans="1:26" x14ac:dyDescent="0.25">
      <c r="A228" s="13" t="str">
        <f>'rockfish release'!A227</f>
        <v>SE</v>
      </c>
      <c r="B228" s="13">
        <f>'rockfish release'!B227</f>
        <v>2013</v>
      </c>
      <c r="C228" s="13" t="str">
        <f>'rockfish release'!C227</f>
        <v>NSEI</v>
      </c>
      <c r="D228">
        <f>'rockfish release'!D227</f>
        <v>940</v>
      </c>
      <c r="E228">
        <f>'YE release'!E228</f>
        <v>281</v>
      </c>
      <c r="F228" s="13">
        <f>IF([3]species_comp_Region1_forR!$H149&gt;49,[3]species_comp_Region1_forR!$AV149,[3]species_comp_Region1_forR!$AX149)</f>
        <v>0.30283911699999999</v>
      </c>
      <c r="G228" s="13">
        <f>IF([3]species_comp_Region1_forR!$H149&gt;49,[3]species_comp_Region1_forR!$AW149,[3]species_comp_Region1_forR!$AY149)</f>
        <v>6.6812499999999999E-4</v>
      </c>
      <c r="H228" s="18">
        <f t="shared" si="158"/>
        <v>85.097791876999992</v>
      </c>
      <c r="I228" s="8">
        <f t="shared" si="159"/>
        <v>52.755818124999998</v>
      </c>
      <c r="J228">
        <f t="shared" si="142"/>
        <v>7.2633200483663112</v>
      </c>
      <c r="K228" s="9">
        <f t="shared" si="143"/>
        <v>14.23610729479797</v>
      </c>
      <c r="M228" s="2">
        <f>'rockfish release'!O227</f>
        <v>1650.4613250086713</v>
      </c>
      <c r="N228">
        <f>'rockfish release'!P227</f>
        <v>967135.27460771427</v>
      </c>
      <c r="O228" s="13">
        <f>IF([3]species_comp_Region1_forR!$D171&gt;49,[3]species_comp_Region1_forR!$AR171,[3]species_comp_Region1_forR!$AT171)</f>
        <v>0.13224822</v>
      </c>
      <c r="P228" s="13">
        <f>IF([3]species_comp_Region1_forR!$D171&gt;49,[3]species_comp_Region1_forR!$AS171,[3]species_comp_Region1_forR!$AU171)</f>
        <v>1.1686199999999999E-4</v>
      </c>
      <c r="Q228" s="18">
        <f t="shared" si="160"/>
        <v>218.27057241123828</v>
      </c>
      <c r="R228" s="51">
        <f t="shared" si="161"/>
        <v>17120.114429857109</v>
      </c>
      <c r="S228">
        <f t="shared" si="144"/>
        <v>130.84385514748911</v>
      </c>
      <c r="T228" s="9">
        <f t="shared" si="145"/>
        <v>256.45395608907864</v>
      </c>
      <c r="V228" s="18">
        <f t="shared" si="162"/>
        <v>303.36836428823824</v>
      </c>
      <c r="W228" s="50">
        <f t="shared" si="162"/>
        <v>17172.870247982108</v>
      </c>
      <c r="X228">
        <f t="shared" si="146"/>
        <v>131.04529845813664</v>
      </c>
      <c r="Y228" s="9">
        <f t="shared" si="147"/>
        <v>256.84878497794779</v>
      </c>
      <c r="Z228" s="19">
        <f t="shared" si="141"/>
        <v>0.43196758094930121</v>
      </c>
    </row>
    <row r="229" spans="1:26" x14ac:dyDescent="0.25">
      <c r="A229" s="13" t="str">
        <f>'rockfish release'!A228</f>
        <v>SE</v>
      </c>
      <c r="B229" s="13">
        <f>'rockfish release'!B228</f>
        <v>2014</v>
      </c>
      <c r="C229" s="13" t="str">
        <f>'rockfish release'!C228</f>
        <v>NSEI</v>
      </c>
      <c r="D229">
        <f>'rockfish release'!D228</f>
        <v>1454</v>
      </c>
      <c r="E229">
        <f>'YE release'!E229</f>
        <v>428</v>
      </c>
      <c r="F229" s="13">
        <f>IF([3]species_comp_Region1_forR!$H150&gt;49,[3]species_comp_Region1_forR!$AV150,[3]species_comp_Region1_forR!$AX150)</f>
        <v>0.230529595</v>
      </c>
      <c r="G229" s="13">
        <f>IF([3]species_comp_Region1_forR!$H150&gt;49,[3]species_comp_Region1_forR!$AW150,[3]species_comp_Region1_forR!$AY150)</f>
        <v>5.5433000000000001E-4</v>
      </c>
      <c r="H229" s="18">
        <f t="shared" si="158"/>
        <v>98.666666660000004</v>
      </c>
      <c r="I229" s="8">
        <f t="shared" si="159"/>
        <v>101.54438672000001</v>
      </c>
      <c r="J229">
        <f t="shared" si="142"/>
        <v>10.07692347495008</v>
      </c>
      <c r="K229" s="9">
        <f t="shared" si="143"/>
        <v>19.750770010902155</v>
      </c>
      <c r="M229" s="2">
        <f>'rockfish release'!O228</f>
        <v>1367.7182048605932</v>
      </c>
      <c r="N229">
        <f>'rockfish release'!P228</f>
        <v>1884001.5970322466</v>
      </c>
      <c r="O229" s="13">
        <f>IF([3]species_comp_Region1_forR!$D172&gt;49,[3]species_comp_Region1_forR!$AR172,[3]species_comp_Region1_forR!$AT172)</f>
        <v>0.16117542300000001</v>
      </c>
      <c r="P229" s="13">
        <f>IF([3]species_comp_Region1_forR!$D172&gt;49,[3]species_comp_Region1_forR!$AS172,[3]species_comp_Region1_forR!$AU172)</f>
        <v>1.20497E-4</v>
      </c>
      <c r="Q229" s="18">
        <f t="shared" si="160"/>
        <v>220.44256021320678</v>
      </c>
      <c r="R229" s="51">
        <f t="shared" si="161"/>
        <v>48940.075020495555</v>
      </c>
      <c r="S229">
        <f t="shared" si="144"/>
        <v>221.22403807112724</v>
      </c>
      <c r="T229" s="9">
        <f t="shared" si="145"/>
        <v>433.59911461940936</v>
      </c>
      <c r="V229" s="18">
        <f t="shared" si="162"/>
        <v>319.10922687320681</v>
      </c>
      <c r="W229" s="50">
        <f t="shared" si="162"/>
        <v>49041.619407215556</v>
      </c>
      <c r="X229">
        <f t="shared" si="146"/>
        <v>221.45342491642697</v>
      </c>
      <c r="Y229" s="9">
        <f t="shared" si="147"/>
        <v>434.04871283619684</v>
      </c>
      <c r="Z229" s="19">
        <f t="shared" si="141"/>
        <v>0.69397374399461698</v>
      </c>
    </row>
    <row r="230" spans="1:26" x14ac:dyDescent="0.25">
      <c r="A230" s="13" t="str">
        <f>'rockfish release'!A229</f>
        <v>SE</v>
      </c>
      <c r="B230" s="13">
        <f>'rockfish release'!B229</f>
        <v>2015</v>
      </c>
      <c r="C230" s="13" t="str">
        <f>'rockfish release'!C229</f>
        <v>NSEI</v>
      </c>
      <c r="D230">
        <f>'rockfish release'!D229</f>
        <v>1252</v>
      </c>
      <c r="E230">
        <f>'YE release'!E230</f>
        <v>404</v>
      </c>
      <c r="F230" s="13">
        <f>IF([3]species_comp_Region1_forR!$H151&gt;49,[3]species_comp_Region1_forR!$AV151,[3]species_comp_Region1_forR!$AX151)</f>
        <v>0.12808988800000001</v>
      </c>
      <c r="G230" s="13">
        <f>IF([3]species_comp_Region1_forR!$H151&gt;49,[3]species_comp_Region1_forR!$AW151,[3]species_comp_Region1_forR!$AY151)</f>
        <v>2.5153799999999999E-4</v>
      </c>
      <c r="H230" s="18">
        <f t="shared" si="158"/>
        <v>51.748314752000006</v>
      </c>
      <c r="I230" s="8">
        <f t="shared" si="159"/>
        <v>41.055026208000001</v>
      </c>
      <c r="J230">
        <f t="shared" si="142"/>
        <v>6.4074196216573798</v>
      </c>
      <c r="K230" s="9">
        <f t="shared" si="143"/>
        <v>12.558542458448464</v>
      </c>
      <c r="M230" s="2">
        <f>'rockfish release'!O229</f>
        <v>1286.3276064956458</v>
      </c>
      <c r="N230">
        <f>'rockfish release'!P229</f>
        <v>807027.48868769652</v>
      </c>
      <c r="O230" s="13">
        <f>IF([3]species_comp_Region1_forR!$D173&gt;49,[3]species_comp_Region1_forR!$AR173,[3]species_comp_Region1_forR!$AT173)</f>
        <v>0.19490131599999999</v>
      </c>
      <c r="P230" s="13">
        <f>IF([3]species_comp_Region1_forR!$D173&gt;49,[3]species_comp_Region1_forR!$AS173,[3]species_comp_Region1_forR!$AU173)</f>
        <v>1.2914799999999999E-4</v>
      </c>
      <c r="Q230" s="18">
        <f t="shared" si="160"/>
        <v>250.70694331313149</v>
      </c>
      <c r="R230" s="51">
        <f t="shared" si="161"/>
        <v>30765.635537511298</v>
      </c>
      <c r="S230">
        <f t="shared" si="144"/>
        <v>175.40135557489657</v>
      </c>
      <c r="T230" s="9">
        <f t="shared" si="145"/>
        <v>343.78665692679726</v>
      </c>
      <c r="V230" s="18">
        <f t="shared" si="162"/>
        <v>302.45525806513149</v>
      </c>
      <c r="W230" s="50">
        <f t="shared" si="162"/>
        <v>30806.690563719298</v>
      </c>
      <c r="X230">
        <f t="shared" si="146"/>
        <v>175.51834822524765</v>
      </c>
      <c r="Y230" s="9">
        <f t="shared" si="147"/>
        <v>344.01596252148539</v>
      </c>
      <c r="Z230" s="19">
        <f t="shared" si="141"/>
        <v>0.58031177684949053</v>
      </c>
    </row>
    <row r="231" spans="1:26" x14ac:dyDescent="0.25">
      <c r="A231" s="13" t="str">
        <f>'rockfish release'!A230</f>
        <v>SE</v>
      </c>
      <c r="B231" s="13">
        <f>'rockfish release'!B230</f>
        <v>2016</v>
      </c>
      <c r="C231" s="13" t="str">
        <f>'rockfish release'!C230</f>
        <v>NSEI</v>
      </c>
      <c r="D231">
        <f>'rockfish release'!D230</f>
        <v>1537</v>
      </c>
      <c r="E231">
        <f>'YE release'!E231</f>
        <v>554</v>
      </c>
      <c r="F231" s="13">
        <f>IF([3]species_comp_Region1_forR!$H152&gt;49,[3]species_comp_Region1_forR!$AV152,[3]species_comp_Region1_forR!$AX152)</f>
        <v>0.38477366299999999</v>
      </c>
      <c r="G231" s="13">
        <f>IF([3]species_comp_Region1_forR!$H152&gt;49,[3]species_comp_Region1_forR!$AW152,[3]species_comp_Region1_forR!$AY152)</f>
        <v>4.8808800000000002E-4</v>
      </c>
      <c r="H231" s="18">
        <f t="shared" si="158"/>
        <v>213.164609302</v>
      </c>
      <c r="I231" s="8">
        <f t="shared" si="159"/>
        <v>149.802016608</v>
      </c>
      <c r="J231">
        <f t="shared" si="142"/>
        <v>12.239363406975054</v>
      </c>
      <c r="K231" s="9">
        <f t="shared" si="143"/>
        <v>23.989152277671106</v>
      </c>
      <c r="M231" s="2">
        <f>'rockfish release'!O230</f>
        <v>1900.1187857457103</v>
      </c>
      <c r="N231">
        <f>'rockfish release'!P230</f>
        <v>2125067.1913722819</v>
      </c>
      <c r="O231" s="13">
        <f>IF([3]species_comp_Region1_forR!$D174&gt;49,[3]species_comp_Region1_forR!$AR174,[3]species_comp_Region1_forR!$AT174)</f>
        <v>0.25019069399999999</v>
      </c>
      <c r="P231" s="13">
        <f>IF([3]species_comp_Region1_forR!$D174&gt;49,[3]species_comp_Region1_forR!$AS174,[3]species_comp_Region1_forR!$AU174)</f>
        <v>1.43203E-4</v>
      </c>
      <c r="Q231" s="18">
        <f t="shared" si="160"/>
        <v>475.39203768815656</v>
      </c>
      <c r="R231" s="51">
        <f t="shared" si="161"/>
        <v>133232.10699345529</v>
      </c>
      <c r="S231">
        <f t="shared" si="144"/>
        <v>365.00973547763806</v>
      </c>
      <c r="T231" s="9">
        <f t="shared" si="145"/>
        <v>715.41908153617055</v>
      </c>
      <c r="V231" s="18">
        <f t="shared" si="162"/>
        <v>688.55664699015654</v>
      </c>
      <c r="W231" s="50">
        <f t="shared" si="162"/>
        <v>133381.9090100633</v>
      </c>
      <c r="X231">
        <f t="shared" si="146"/>
        <v>365.21488059779728</v>
      </c>
      <c r="Y231" s="9">
        <f t="shared" si="147"/>
        <v>715.8211659716826</v>
      </c>
      <c r="Z231" s="19">
        <f t="shared" si="141"/>
        <v>0.53040644105933421</v>
      </c>
    </row>
    <row r="232" spans="1:26" x14ac:dyDescent="0.25">
      <c r="A232" s="13" t="str">
        <f>'rockfish release'!A231</f>
        <v>SE</v>
      </c>
      <c r="B232" s="13">
        <f>'rockfish release'!B231</f>
        <v>2017</v>
      </c>
      <c r="C232" s="13" t="str">
        <f>'rockfish release'!C231</f>
        <v>NSEI</v>
      </c>
      <c r="D232">
        <f>'rockfish release'!D231</f>
        <v>1943</v>
      </c>
      <c r="E232">
        <f>'YE release'!E232</f>
        <v>752</v>
      </c>
      <c r="F232" s="13">
        <f>IF([3]species_comp_Region1_forR!$H153&gt;49,[3]species_comp_Region1_forR!$AV153,[3]species_comp_Region1_forR!$AX153)</f>
        <v>0.29181494699999999</v>
      </c>
      <c r="G232" s="13">
        <f>IF([3]species_comp_Region1_forR!$H153&gt;49,[3]species_comp_Region1_forR!$AW153,[3]species_comp_Region1_forR!$AY153)</f>
        <v>7.3806800000000004E-4</v>
      </c>
      <c r="H232" s="18">
        <f t="shared" si="158"/>
        <v>219.44484014399998</v>
      </c>
      <c r="I232" s="8">
        <f t="shared" si="159"/>
        <v>417.38040627200002</v>
      </c>
      <c r="J232">
        <f t="shared" si="142"/>
        <v>20.429890021045146</v>
      </c>
      <c r="K232" s="9">
        <f t="shared" si="143"/>
        <v>40.042584441248486</v>
      </c>
      <c r="M232" s="2">
        <f>'rockfish release'!O231</f>
        <v>3475.217154627042</v>
      </c>
      <c r="N232">
        <f>'rockfish release'!P231</f>
        <v>5155138.9606057033</v>
      </c>
      <c r="O232" s="13">
        <f>IF([3]species_comp_Region1_forR!$D175&gt;49,[3]species_comp_Region1_forR!$AR175,[3]species_comp_Region1_forR!$AT175)</f>
        <v>7.3748903000000005E-2</v>
      </c>
      <c r="P232" s="13">
        <f>IF([3]species_comp_Region1_forR!$D175&gt;49,[3]species_comp_Region1_forR!$AS175,[3]species_comp_Region1_forR!$AU175)</f>
        <v>6.0000000000000002E-5</v>
      </c>
      <c r="Q232" s="18">
        <f t="shared" si="160"/>
        <v>256.29345284052573</v>
      </c>
      <c r="R232" s="51">
        <f t="shared" si="161"/>
        <v>28453.608587648334</v>
      </c>
      <c r="S232">
        <f t="shared" si="144"/>
        <v>168.68197469690807</v>
      </c>
      <c r="T232" s="9">
        <f t="shared" si="145"/>
        <v>330.61667040593983</v>
      </c>
      <c r="V232" s="18">
        <f t="shared" si="162"/>
        <v>475.73829298452574</v>
      </c>
      <c r="W232" s="50">
        <f t="shared" si="162"/>
        <v>28870.988993920335</v>
      </c>
      <c r="X232">
        <f t="shared" si="146"/>
        <v>169.914652087218</v>
      </c>
      <c r="Y232" s="9">
        <f t="shared" si="147"/>
        <v>333.0327180909473</v>
      </c>
      <c r="Z232" s="19">
        <f t="shared" si="141"/>
        <v>0.35715992299309146</v>
      </c>
    </row>
    <row r="233" spans="1:26" x14ac:dyDescent="0.25">
      <c r="A233" s="13" t="str">
        <f>'rockfish release'!A232</f>
        <v>SE</v>
      </c>
      <c r="B233" s="13">
        <f>'rockfish release'!B232</f>
        <v>2018</v>
      </c>
      <c r="C233" s="13" t="str">
        <f>'rockfish release'!C232</f>
        <v>NSEI</v>
      </c>
      <c r="D233">
        <f>'rockfish release'!D232</f>
        <v>3774</v>
      </c>
      <c r="E233">
        <f>'YE release'!E233</f>
        <v>2103</v>
      </c>
      <c r="F233" s="13">
        <f>IF([3]species_comp_Region1_forR!$H154&gt;49,[3]species_comp_Region1_forR!$AV154,[3]species_comp_Region1_forR!$AX154)</f>
        <v>0.34848484800000001</v>
      </c>
      <c r="G233" s="13">
        <f>IF([3]species_comp_Region1_forR!$H154&gt;49,[3]species_comp_Region1_forR!$AW154,[3]species_comp_Region1_forR!$AY154)</f>
        <v>4.3082199999999998E-4</v>
      </c>
      <c r="H233" s="18">
        <f t="shared" si="158"/>
        <v>732.86363534400004</v>
      </c>
      <c r="I233" s="8">
        <f t="shared" si="159"/>
        <v>1905.3572545979998</v>
      </c>
      <c r="J233">
        <f t="shared" si="142"/>
        <v>43.650398103545399</v>
      </c>
      <c r="K233" s="9">
        <f t="shared" si="143"/>
        <v>85.554780282948983</v>
      </c>
      <c r="M233" s="2">
        <f>'rockfish release'!O232</f>
        <v>8251.0551415797327</v>
      </c>
      <c r="N233">
        <f>'rockfish release'!P232</f>
        <v>44703940.975887701</v>
      </c>
      <c r="O233" s="13">
        <f>IF([3]species_comp_Region1_forR!$D176&gt;49,[3]species_comp_Region1_forR!$AR176,[3]species_comp_Region1_forR!$AT176)</f>
        <v>0.107398568</v>
      </c>
      <c r="P233" s="13">
        <f>IF([3]species_comp_Region1_forR!$D176&gt;49,[3]species_comp_Region1_forR!$AS176,[3]species_comp_Region1_forR!$AU176)</f>
        <v>7.6299999999999998E-5</v>
      </c>
      <c r="Q233" s="18">
        <f t="shared" si="160"/>
        <v>886.15150669470052</v>
      </c>
      <c r="R233" s="51">
        <f t="shared" si="161"/>
        <v>517419.0661655406</v>
      </c>
      <c r="S233">
        <f t="shared" si="144"/>
        <v>719.31847339376782</v>
      </c>
      <c r="T233" s="9">
        <f t="shared" si="145"/>
        <v>1409.8642078517848</v>
      </c>
      <c r="V233" s="18">
        <f t="shared" si="162"/>
        <v>1619.0151420387006</v>
      </c>
      <c r="W233" s="50">
        <f t="shared" si="162"/>
        <v>519324.4234201386</v>
      </c>
      <c r="X233">
        <f t="shared" si="146"/>
        <v>720.64167477334991</v>
      </c>
      <c r="Y233" s="9">
        <f t="shared" si="147"/>
        <v>1412.4576825557658</v>
      </c>
      <c r="Z233" s="19">
        <f t="shared" si="141"/>
        <v>0.44511113952022807</v>
      </c>
    </row>
    <row r="234" spans="1:26" x14ac:dyDescent="0.25">
      <c r="A234" s="13" t="str">
        <f>'rockfish release'!A233</f>
        <v>SE</v>
      </c>
      <c r="B234" s="13">
        <f>'rockfish release'!B233</f>
        <v>2019</v>
      </c>
      <c r="C234" s="13" t="str">
        <f>'rockfish release'!C233</f>
        <v>NSEI</v>
      </c>
      <c r="D234">
        <f>'rockfish release'!D233</f>
        <v>5817</v>
      </c>
      <c r="E234">
        <f>'YE release'!E234</f>
        <v>2821</v>
      </c>
      <c r="F234">
        <v>0.47670807453416147</v>
      </c>
      <c r="G234">
        <v>3.8795876548692665E-4</v>
      </c>
      <c r="H234" s="18">
        <f t="shared" ref="H234" si="163">E234*F234</f>
        <v>1344.7934782608695</v>
      </c>
      <c r="I234" s="8">
        <f t="shared" ref="I234" si="164">(E234^2)*G234</f>
        <v>3087.3917620543475</v>
      </c>
      <c r="K234" s="9"/>
      <c r="M234" s="2">
        <f>'rockfish release'!O233</f>
        <v>13496.763593776141</v>
      </c>
      <c r="N234">
        <f>'rockfish release'!P233</f>
        <v>92145960.902456507</v>
      </c>
      <c r="O234">
        <v>0.10774946921443737</v>
      </c>
      <c r="P234">
        <v>5.1056569887649699E-5</v>
      </c>
      <c r="Q234" s="18">
        <f t="shared" ref="Q234" si="165">M234*O234</f>
        <v>1454.2691133421213</v>
      </c>
      <c r="R234" s="51">
        <f t="shared" ref="R234" si="166">(M234^2)*P234+(O234^2)*N234-(P234*N234)</f>
        <v>1074405.7674053498</v>
      </c>
      <c r="S234">
        <f t="shared" ref="S234" si="167">SQRT(R234)</f>
        <v>1036.5354636505929</v>
      </c>
      <c r="T234" s="9">
        <f t="shared" ref="T234" si="168">(1.96*S234)</f>
        <v>2031.6095087551621</v>
      </c>
      <c r="V234" s="18">
        <f t="shared" ref="V234" si="169">Q234+H234</f>
        <v>2799.0625916029908</v>
      </c>
      <c r="W234" s="50">
        <f t="shared" ref="W234" si="170">R234+I234</f>
        <v>1077493.1591674041</v>
      </c>
      <c r="X234">
        <f t="shared" ref="X234" si="171">SQRT(W234)</f>
        <v>1038.0236794829896</v>
      </c>
      <c r="Y234" s="9">
        <f t="shared" ref="Y234" si="172">(1.96*X234)</f>
        <v>2034.5264117866595</v>
      </c>
      <c r="Z234" s="19">
        <f t="shared" si="141"/>
        <v>0.37084689802828791</v>
      </c>
    </row>
    <row r="235" spans="1:26" x14ac:dyDescent="0.25">
      <c r="A235" s="13" t="str">
        <f>'rockfish release'!A234</f>
        <v>SE</v>
      </c>
      <c r="B235" s="13">
        <f>'rockfish release'!B234</f>
        <v>1999</v>
      </c>
      <c r="C235" s="13" t="str">
        <f>'rockfish release'!C234</f>
        <v>NSEO</v>
      </c>
      <c r="D235">
        <f>'rockfish release'!D234</f>
        <v>1134</v>
      </c>
      <c r="E235">
        <f>'YE release'!E235</f>
        <v>236</v>
      </c>
      <c r="F235" s="37">
        <v>8.6346479830879258E-2</v>
      </c>
      <c r="G235" s="37">
        <v>3.0910620307421401E-3</v>
      </c>
      <c r="H235" s="18">
        <f t="shared" ref="H235:H254" si="173">E235*F235</f>
        <v>20.377769240087506</v>
      </c>
      <c r="I235" s="8">
        <f t="shared" ref="I235:I254" si="174">(E235^2)*G235</f>
        <v>172.15979086421424</v>
      </c>
      <c r="J235">
        <f t="shared" si="142"/>
        <v>13.12096760396177</v>
      </c>
      <c r="K235" s="9">
        <f t="shared" si="143"/>
        <v>25.717096503765067</v>
      </c>
      <c r="M235" s="2">
        <f>'rockfish release'!O234</f>
        <v>722.83789538781252</v>
      </c>
      <c r="N235">
        <f>'rockfish release'!P234</f>
        <v>286195.98709423444</v>
      </c>
      <c r="O235" s="37">
        <v>2.5532718658657964E-2</v>
      </c>
      <c r="P235" s="37">
        <v>5.4768371465821095E-4</v>
      </c>
      <c r="Q235" s="18">
        <f t="shared" ref="Q235:Q254" si="175">M235*O235</f>
        <v>18.456016618753456</v>
      </c>
      <c r="R235" s="51">
        <f t="shared" ref="R235:R254" si="176">(M235^2)*P235+(O235^2)*N235-(P235*N235)</f>
        <v>315.99372305952545</v>
      </c>
      <c r="S235">
        <f t="shared" si="144"/>
        <v>17.776212281009851</v>
      </c>
      <c r="T235" s="9">
        <f t="shared" si="145"/>
        <v>34.841376070779305</v>
      </c>
      <c r="V235" s="18">
        <f t="shared" ref="V235:W254" si="177">Q235+H235</f>
        <v>38.833785858840962</v>
      </c>
      <c r="W235" s="50">
        <f t="shared" si="177"/>
        <v>488.15351392373969</v>
      </c>
      <c r="X235">
        <f t="shared" si="146"/>
        <v>22.094196385561066</v>
      </c>
      <c r="Y235" s="9">
        <f t="shared" si="147"/>
        <v>43.304624915699691</v>
      </c>
      <c r="Z235" s="19">
        <f t="shared" si="141"/>
        <v>0.56894263324911099</v>
      </c>
    </row>
    <row r="236" spans="1:26" x14ac:dyDescent="0.25">
      <c r="A236" s="13" t="str">
        <f>'rockfish release'!A235</f>
        <v>SE</v>
      </c>
      <c r="B236" s="13">
        <f>'rockfish release'!B235</f>
        <v>2000</v>
      </c>
      <c r="C236" s="13" t="str">
        <f>'rockfish release'!C235</f>
        <v>NSEO</v>
      </c>
      <c r="D236">
        <f>'rockfish release'!D235</f>
        <v>2094</v>
      </c>
      <c r="E236">
        <f>'YE release'!E236</f>
        <v>464</v>
      </c>
      <c r="F236" s="37">
        <v>8.6346479830879258E-2</v>
      </c>
      <c r="G236" s="37">
        <v>3.0910620307421401E-3</v>
      </c>
      <c r="H236" s="18">
        <f t="shared" si="173"/>
        <v>40.064766641527974</v>
      </c>
      <c r="I236" s="8">
        <f t="shared" si="174"/>
        <v>665.49329097065981</v>
      </c>
      <c r="J236">
        <f t="shared" si="142"/>
        <v>25.797156645077376</v>
      </c>
      <c r="K236" s="9">
        <f t="shared" si="143"/>
        <v>50.562427024351656</v>
      </c>
      <c r="M236" s="2">
        <f>'rockfish release'!O235</f>
        <v>1334.7641560335796</v>
      </c>
      <c r="N236">
        <f>'rockfish release'!P235</f>
        <v>975867.34481299098</v>
      </c>
      <c r="O236" s="37">
        <v>2.5532718658657964E-2</v>
      </c>
      <c r="P236" s="37">
        <v>5.4768371465821095E-4</v>
      </c>
      <c r="Q236" s="18">
        <f t="shared" si="175"/>
        <v>34.080157671666427</v>
      </c>
      <c r="R236" s="51">
        <f t="shared" si="176"/>
        <v>1077.4712763464981</v>
      </c>
      <c r="S236">
        <f t="shared" si="144"/>
        <v>32.824857598266867</v>
      </c>
      <c r="T236" s="9">
        <f t="shared" si="145"/>
        <v>64.336720892603054</v>
      </c>
      <c r="V236" s="18">
        <f t="shared" si="177"/>
        <v>74.144924313194394</v>
      </c>
      <c r="W236" s="50">
        <f t="shared" si="177"/>
        <v>1742.9645673171581</v>
      </c>
      <c r="X236">
        <f t="shared" si="146"/>
        <v>41.748827137024556</v>
      </c>
      <c r="Y236" s="9">
        <f t="shared" si="147"/>
        <v>81.827701188568128</v>
      </c>
      <c r="Z236" s="19">
        <f t="shared" si="141"/>
        <v>0.56307060157852473</v>
      </c>
    </row>
    <row r="237" spans="1:26" x14ac:dyDescent="0.25">
      <c r="A237" s="13" t="str">
        <f>'rockfish release'!A236</f>
        <v>SE</v>
      </c>
      <c r="B237" s="13">
        <f>'rockfish release'!B236</f>
        <v>2001</v>
      </c>
      <c r="C237" s="13" t="str">
        <f>'rockfish release'!C236</f>
        <v>NSEO</v>
      </c>
      <c r="D237">
        <f>'rockfish release'!D236</f>
        <v>1662</v>
      </c>
      <c r="E237">
        <f>'YE release'!E237</f>
        <v>370</v>
      </c>
      <c r="F237" s="37">
        <v>8.6346479830879258E-2</v>
      </c>
      <c r="G237" s="37">
        <v>3.0910620307421401E-3</v>
      </c>
      <c r="H237" s="18">
        <f t="shared" si="173"/>
        <v>31.948197537425326</v>
      </c>
      <c r="I237" s="8">
        <f t="shared" si="174"/>
        <v>423.16639200859896</v>
      </c>
      <c r="J237">
        <f t="shared" si="142"/>
        <v>20.571008531634977</v>
      </c>
      <c r="K237" s="9">
        <f t="shared" si="143"/>
        <v>40.319176722004556</v>
      </c>
      <c r="M237" s="2">
        <f>'rockfish release'!O236</f>
        <v>1059.3973387429842</v>
      </c>
      <c r="N237">
        <f>'rockfish release'!P236</f>
        <v>614751.31977698032</v>
      </c>
      <c r="O237" s="37">
        <v>2.5532718658657964E-2</v>
      </c>
      <c r="P237" s="37">
        <v>5.4768371465821095E-4</v>
      </c>
      <c r="Q237" s="18">
        <f t="shared" si="175"/>
        <v>27.049294197855584</v>
      </c>
      <c r="R237" s="51">
        <f t="shared" si="176"/>
        <v>678.75710021092129</v>
      </c>
      <c r="S237">
        <f t="shared" si="144"/>
        <v>26.052967205501204</v>
      </c>
      <c r="T237" s="9">
        <f t="shared" si="145"/>
        <v>51.063815722782358</v>
      </c>
      <c r="V237" s="18">
        <f t="shared" si="177"/>
        <v>58.99749173528091</v>
      </c>
      <c r="W237" s="50">
        <f t="shared" si="177"/>
        <v>1101.9234922195203</v>
      </c>
      <c r="X237">
        <f t="shared" si="146"/>
        <v>33.195232974322089</v>
      </c>
      <c r="Y237" s="9">
        <f t="shared" si="147"/>
        <v>65.062656629671295</v>
      </c>
      <c r="Z237" s="19">
        <f t="shared" si="141"/>
        <v>0.56265498749112264</v>
      </c>
    </row>
    <row r="238" spans="1:26" x14ac:dyDescent="0.25">
      <c r="A238" s="13" t="str">
        <f>'rockfish release'!A237</f>
        <v>SE</v>
      </c>
      <c r="B238" s="13">
        <f>'rockfish release'!B237</f>
        <v>2002</v>
      </c>
      <c r="C238" s="13" t="str">
        <f>'rockfish release'!C237</f>
        <v>NSEO</v>
      </c>
      <c r="D238">
        <f>'rockfish release'!D237</f>
        <v>2182</v>
      </c>
      <c r="E238">
        <f>'YE release'!E238</f>
        <v>380</v>
      </c>
      <c r="F238" s="37">
        <v>8.6346479830879258E-2</v>
      </c>
      <c r="G238" s="37">
        <v>3.0910620307421401E-3</v>
      </c>
      <c r="H238" s="18">
        <f t="shared" si="173"/>
        <v>32.81166233573412</v>
      </c>
      <c r="I238" s="8">
        <f t="shared" si="174"/>
        <v>446.34935723916504</v>
      </c>
      <c r="J238">
        <f t="shared" si="142"/>
        <v>21.126981735192679</v>
      </c>
      <c r="K238" s="9">
        <f t="shared" si="143"/>
        <v>41.408884200977653</v>
      </c>
      <c r="M238" s="2">
        <f>'rockfish release'!O237</f>
        <v>1390.8573965927749</v>
      </c>
      <c r="N238">
        <f>'rockfish release'!P237</f>
        <v>1059612.135141521</v>
      </c>
      <c r="O238" s="37">
        <v>2.5532718658657964E-2</v>
      </c>
      <c r="P238" s="37">
        <v>5.4768371465821095E-4</v>
      </c>
      <c r="Q238" s="18">
        <f t="shared" si="175"/>
        <v>35.512370601516785</v>
      </c>
      <c r="R238" s="51">
        <f t="shared" si="176"/>
        <v>1169.9352844950058</v>
      </c>
      <c r="S238">
        <f t="shared" si="144"/>
        <v>34.20431675234876</v>
      </c>
      <c r="T238" s="9">
        <f t="shared" si="145"/>
        <v>67.040460834603564</v>
      </c>
      <c r="V238" s="18">
        <f t="shared" si="177"/>
        <v>68.324032937250905</v>
      </c>
      <c r="W238" s="50">
        <f t="shared" si="177"/>
        <v>1616.2846417341709</v>
      </c>
      <c r="X238">
        <f t="shared" si="146"/>
        <v>40.203042692489966</v>
      </c>
      <c r="Y238" s="9">
        <f t="shared" si="147"/>
        <v>78.797963677280336</v>
      </c>
      <c r="Z238" s="19">
        <f t="shared" si="141"/>
        <v>0.58841729570344037</v>
      </c>
    </row>
    <row r="239" spans="1:26" x14ac:dyDescent="0.25">
      <c r="A239" s="13" t="str">
        <f>'rockfish release'!A238</f>
        <v>SE</v>
      </c>
      <c r="B239" s="13">
        <f>'rockfish release'!B238</f>
        <v>2003</v>
      </c>
      <c r="C239" s="13" t="str">
        <f>'rockfish release'!C238</f>
        <v>NSEO</v>
      </c>
      <c r="D239">
        <f>'rockfish release'!D238</f>
        <v>2025</v>
      </c>
      <c r="E239">
        <f>'YE release'!E239</f>
        <v>402</v>
      </c>
      <c r="F239" s="37">
        <v>8.6346479830879258E-2</v>
      </c>
      <c r="G239" s="37">
        <v>3.0910620307421401E-3</v>
      </c>
      <c r="H239" s="18">
        <f t="shared" si="173"/>
        <v>34.71128489201346</v>
      </c>
      <c r="I239" s="8">
        <f t="shared" si="174"/>
        <v>499.52798841605278</v>
      </c>
      <c r="J239">
        <f t="shared" si="142"/>
        <v>22.350122783019621</v>
      </c>
      <c r="K239" s="9">
        <f t="shared" si="143"/>
        <v>43.806240654718458</v>
      </c>
      <c r="M239" s="2">
        <f>'rockfish release'!O238</f>
        <v>1290.781956049665</v>
      </c>
      <c r="N239">
        <f>'rockfish release'!P238</f>
        <v>912614.75476477819</v>
      </c>
      <c r="O239" s="37">
        <v>2.5532718658657964E-2</v>
      </c>
      <c r="P239" s="37">
        <v>5.4768371465821095E-4</v>
      </c>
      <c r="Q239" s="18">
        <f t="shared" si="175"/>
        <v>32.957172533488304</v>
      </c>
      <c r="R239" s="51">
        <f t="shared" si="176"/>
        <v>1007.6330454704255</v>
      </c>
      <c r="S239">
        <f t="shared" si="144"/>
        <v>31.74323621608902</v>
      </c>
      <c r="T239" s="9">
        <f t="shared" si="145"/>
        <v>62.216742983534481</v>
      </c>
      <c r="V239" s="18">
        <f t="shared" si="177"/>
        <v>67.668457425501771</v>
      </c>
      <c r="W239" s="50">
        <f t="shared" si="177"/>
        <v>1507.1610338864782</v>
      </c>
      <c r="X239">
        <f t="shared" si="146"/>
        <v>38.822171936748695</v>
      </c>
      <c r="Y239" s="9">
        <f t="shared" si="147"/>
        <v>76.091456996027446</v>
      </c>
      <c r="Z239" s="19">
        <f t="shared" si="141"/>
        <v>0.57371149592835313</v>
      </c>
    </row>
    <row r="240" spans="1:26" x14ac:dyDescent="0.25">
      <c r="A240" s="13" t="str">
        <f>'rockfish release'!A239</f>
        <v>SE</v>
      </c>
      <c r="B240" s="13">
        <f>'rockfish release'!B239</f>
        <v>2004</v>
      </c>
      <c r="C240" s="13" t="str">
        <f>'rockfish release'!C239</f>
        <v>NSEO</v>
      </c>
      <c r="D240">
        <f>'rockfish release'!D239</f>
        <v>2356</v>
      </c>
      <c r="E240">
        <f>'YE release'!E240</f>
        <v>428</v>
      </c>
      <c r="F240" s="37">
        <v>8.6346479830879258E-2</v>
      </c>
      <c r="G240" s="37">
        <v>3.0910620307421401E-3</v>
      </c>
      <c r="H240" s="18">
        <f t="shared" si="173"/>
        <v>36.956293367616325</v>
      </c>
      <c r="I240" s="8">
        <f t="shared" si="174"/>
        <v>566.23310703946822</v>
      </c>
      <c r="J240">
        <f t="shared" si="142"/>
        <v>23.795653112269648</v>
      </c>
      <c r="K240" s="9">
        <f t="shared" si="143"/>
        <v>46.639480100048509</v>
      </c>
      <c r="M240" s="2">
        <f>'rockfish release'!O239</f>
        <v>1501.7690313348203</v>
      </c>
      <c r="N240">
        <f>'rockfish release'!P239</f>
        <v>1235344.2642046092</v>
      </c>
      <c r="O240" s="37">
        <v>2.5532718658657964E-2</v>
      </c>
      <c r="P240" s="37">
        <v>5.4768371465821095E-4</v>
      </c>
      <c r="Q240" s="18">
        <f t="shared" si="175"/>
        <v>38.344246167357262</v>
      </c>
      <c r="R240" s="51">
        <f t="shared" si="176"/>
        <v>1363.9640348196499</v>
      </c>
      <c r="S240">
        <f t="shared" si="144"/>
        <v>36.931883716101595</v>
      </c>
      <c r="T240" s="9">
        <f t="shared" si="145"/>
        <v>72.386492083559119</v>
      </c>
      <c r="V240" s="18">
        <f t="shared" si="177"/>
        <v>75.300539534973581</v>
      </c>
      <c r="W240" s="50">
        <f t="shared" si="177"/>
        <v>1930.1971418591181</v>
      </c>
      <c r="X240">
        <f t="shared" si="146"/>
        <v>43.934008943631788</v>
      </c>
      <c r="Y240" s="9">
        <f t="shared" si="147"/>
        <v>86.110657529518306</v>
      </c>
      <c r="Z240" s="19">
        <f t="shared" si="141"/>
        <v>0.58344879352725609</v>
      </c>
    </row>
    <row r="241" spans="1:26" x14ac:dyDescent="0.25">
      <c r="A241" s="13" t="str">
        <f>'rockfish release'!A240</f>
        <v>SE</v>
      </c>
      <c r="B241" s="13">
        <f>'rockfish release'!B240</f>
        <v>2005</v>
      </c>
      <c r="C241" s="13" t="str">
        <f>'rockfish release'!C240</f>
        <v>NSEO</v>
      </c>
      <c r="D241">
        <f>'rockfish release'!D240</f>
        <v>2502</v>
      </c>
      <c r="E241">
        <f>'YE release'!E241</f>
        <v>474</v>
      </c>
      <c r="F241" s="37">
        <v>8.6346479830879258E-2</v>
      </c>
      <c r="G241" s="37">
        <v>3.0910620307421401E-3</v>
      </c>
      <c r="H241" s="18">
        <f t="shared" si="173"/>
        <v>40.928231439836772</v>
      </c>
      <c r="I241" s="8">
        <f t="shared" si="174"/>
        <v>694.48745281902109</v>
      </c>
      <c r="J241">
        <f t="shared" si="142"/>
        <v>26.353129848635078</v>
      </c>
      <c r="K241" s="9">
        <f t="shared" si="143"/>
        <v>51.652134503324753</v>
      </c>
      <c r="M241" s="2">
        <f>'rockfish release'!O240</f>
        <v>1594.8328168080307</v>
      </c>
      <c r="N241">
        <f>'rockfish release'!P240</f>
        <v>1393195.4312541455</v>
      </c>
      <c r="O241" s="37">
        <v>2.5532718658657964E-2</v>
      </c>
      <c r="P241" s="37">
        <v>5.4768371465821095E-4</v>
      </c>
      <c r="Q241" s="18">
        <f t="shared" si="175"/>
        <v>40.720417619154446</v>
      </c>
      <c r="R241" s="51">
        <f t="shared" si="176"/>
        <v>1538.250119232323</v>
      </c>
      <c r="S241">
        <f t="shared" si="144"/>
        <v>39.220531858101097</v>
      </c>
      <c r="T241" s="9">
        <f t="shared" si="145"/>
        <v>76.872242441878143</v>
      </c>
      <c r="V241" s="18">
        <f t="shared" si="177"/>
        <v>81.648649058991225</v>
      </c>
      <c r="W241" s="50">
        <f t="shared" si="177"/>
        <v>2232.7375720513442</v>
      </c>
      <c r="X241">
        <f t="shared" si="146"/>
        <v>47.251852577982</v>
      </c>
      <c r="Y241" s="9">
        <f t="shared" si="147"/>
        <v>92.613631052844724</v>
      </c>
      <c r="Z241" s="19">
        <f t="shared" si="141"/>
        <v>0.57872179298205528</v>
      </c>
    </row>
    <row r="242" spans="1:26" x14ac:dyDescent="0.25">
      <c r="A242" s="13" t="str">
        <f>'rockfish release'!A241</f>
        <v>SE</v>
      </c>
      <c r="B242" s="13">
        <f>'rockfish release'!B241</f>
        <v>2006</v>
      </c>
      <c r="C242" s="13" t="str">
        <f>'rockfish release'!C241</f>
        <v>NSEO</v>
      </c>
      <c r="D242">
        <f>'rockfish release'!D241</f>
        <v>1591</v>
      </c>
      <c r="E242">
        <f>'YE release'!E242</f>
        <v>183</v>
      </c>
      <c r="F242" s="13">
        <f>IF([3]species_comp_Region1_forR!$H186&gt;49,[3]species_comp_Region1_forR!$AV186,[3]species_comp_Region1_forR!$AX186)</f>
        <v>1.1904761999999999E-2</v>
      </c>
      <c r="G242" s="13">
        <f>IF([3]species_comp_Region1_forR!$H186&gt;49,[3]species_comp_Region1_forR!$AW186,[3]species_comp_Region1_forR!$AY186)</f>
        <v>2.8099999999999999E-5</v>
      </c>
      <c r="H242" s="18">
        <f t="shared" si="173"/>
        <v>2.1785714459999999</v>
      </c>
      <c r="I242" s="8">
        <f t="shared" si="174"/>
        <v>0.94104089999999996</v>
      </c>
      <c r="J242">
        <f t="shared" si="142"/>
        <v>0.97007262614713541</v>
      </c>
      <c r="K242" s="9">
        <f t="shared" si="143"/>
        <v>1.9013423472483855</v>
      </c>
      <c r="M242" s="2">
        <f>'rockfish release'!O241</f>
        <v>1014.1402923827245</v>
      </c>
      <c r="N242">
        <f>'rockfish release'!P241</f>
        <v>563349.34041901969</v>
      </c>
      <c r="O242" s="13">
        <f>IF([3]species_comp_Region1_forR!$D208&gt;49,[3]species_comp_Region1_forR!$AR208,[3]species_comp_Region1_forR!$AT208)</f>
        <v>6.0606061000000003E-2</v>
      </c>
      <c r="P242" s="13">
        <f>IF([3]species_comp_Region1_forR!$D208&gt;49,[3]species_comp_Region1_forR!$AS208,[3]species_comp_Region1_forR!$AU208)</f>
        <v>8.7589199999999997E-4</v>
      </c>
      <c r="Q242" s="18">
        <f t="shared" si="175"/>
        <v>61.463048422705242</v>
      </c>
      <c r="R242" s="51">
        <f t="shared" si="176"/>
        <v>2476.6401272825988</v>
      </c>
      <c r="S242">
        <f t="shared" si="144"/>
        <v>49.765853024765875</v>
      </c>
      <c r="T242" s="9">
        <f t="shared" si="145"/>
        <v>97.541071928541115</v>
      </c>
      <c r="V242" s="18">
        <f t="shared" si="177"/>
        <v>63.641619868705241</v>
      </c>
      <c r="W242" s="50">
        <f t="shared" si="177"/>
        <v>2477.581168182599</v>
      </c>
      <c r="X242">
        <f t="shared" si="146"/>
        <v>49.775306811536574</v>
      </c>
      <c r="Y242" s="9">
        <f t="shared" si="147"/>
        <v>97.559601350611686</v>
      </c>
      <c r="Z242" s="19">
        <f t="shared" si="141"/>
        <v>0.7821187913542218</v>
      </c>
    </row>
    <row r="243" spans="1:26" x14ac:dyDescent="0.25">
      <c r="A243" s="13" t="str">
        <f>'rockfish release'!A242</f>
        <v>SE</v>
      </c>
      <c r="B243" s="13">
        <f>'rockfish release'!B242</f>
        <v>2007</v>
      </c>
      <c r="C243" s="13" t="str">
        <f>'rockfish release'!C242</f>
        <v>NSEO</v>
      </c>
      <c r="D243">
        <f>'rockfish release'!D242</f>
        <v>1002</v>
      </c>
      <c r="E243">
        <f>'YE release'!E243</f>
        <v>179</v>
      </c>
      <c r="F243" s="13">
        <f>IF([3]species_comp_Region1_forR!$H187&gt;49,[3]species_comp_Region1_forR!$AV187,[3]species_comp_Region1_forR!$AX187)</f>
        <v>1.3029316000000001E-2</v>
      </c>
      <c r="G243" s="13">
        <f>IF([3]species_comp_Region1_forR!$H187&gt;49,[3]species_comp_Region1_forR!$AW187,[3]species_comp_Region1_forR!$AY187)</f>
        <v>2.0999999999999999E-5</v>
      </c>
      <c r="H243" s="18">
        <f t="shared" si="173"/>
        <v>2.3322475640000002</v>
      </c>
      <c r="I243" s="8">
        <f t="shared" si="174"/>
        <v>0.67286099999999993</v>
      </c>
      <c r="J243">
        <f t="shared" si="142"/>
        <v>0.82028104939709534</v>
      </c>
      <c r="K243" s="9">
        <f t="shared" si="143"/>
        <v>1.6077508568183068</v>
      </c>
      <c r="M243" s="2">
        <f>'rockfish release'!O242</f>
        <v>638.69803454901944</v>
      </c>
      <c r="N243">
        <f>'rockfish release'!P242</f>
        <v>223446.14887800187</v>
      </c>
      <c r="O243" s="13">
        <f>IF([3]species_comp_Region1_forR!$D209&gt;49,[3]species_comp_Region1_forR!$AR209,[3]species_comp_Region1_forR!$AT209)</f>
        <v>1.6393443000000001E-2</v>
      </c>
      <c r="P243" s="13">
        <f>IF([3]species_comp_Region1_forR!$D209&gt;49,[3]species_comp_Region1_forR!$AS209,[3]species_comp_Region1_forR!$AU209)</f>
        <v>2.6874499999999998E-4</v>
      </c>
      <c r="Q243" s="18">
        <f t="shared" si="175"/>
        <v>10.470459823591382</v>
      </c>
      <c r="R243" s="51">
        <f t="shared" si="176"/>
        <v>109.63053382591046</v>
      </c>
      <c r="S243">
        <f t="shared" si="144"/>
        <v>10.470460057987445</v>
      </c>
      <c r="T243" s="9">
        <f t="shared" si="145"/>
        <v>20.522101713655392</v>
      </c>
      <c r="V243" s="18">
        <f t="shared" si="177"/>
        <v>12.802707387591383</v>
      </c>
      <c r="W243" s="50">
        <f t="shared" si="177"/>
        <v>110.30339482591046</v>
      </c>
      <c r="X243">
        <f t="shared" si="146"/>
        <v>10.502542302981238</v>
      </c>
      <c r="Y243" s="9">
        <f t="shared" si="147"/>
        <v>20.584982913843227</v>
      </c>
      <c r="Z243" s="19">
        <f t="shared" si="141"/>
        <v>0.82033760399464362</v>
      </c>
    </row>
    <row r="244" spans="1:26" x14ac:dyDescent="0.25">
      <c r="A244" s="13" t="str">
        <f>'rockfish release'!A243</f>
        <v>SE</v>
      </c>
      <c r="B244" s="13">
        <f>'rockfish release'!B243</f>
        <v>2008</v>
      </c>
      <c r="C244" s="13" t="str">
        <f>'rockfish release'!C243</f>
        <v>NSEO</v>
      </c>
      <c r="D244">
        <f>'rockfish release'!D243</f>
        <v>576</v>
      </c>
      <c r="E244">
        <f>'YE release'!E244</f>
        <v>113</v>
      </c>
      <c r="F244" s="13">
        <f>IF([3]species_comp_Region1_forR!$H188&gt;49,[3]species_comp_Region1_forR!$AV188,[3]species_comp_Region1_forR!$AX188)</f>
        <v>5.3682896000000001E-2</v>
      </c>
      <c r="G244" s="13">
        <f>IF([3]species_comp_Region1_forR!$H188&gt;49,[3]species_comp_Region1_forR!$AW188,[3]species_comp_Region1_forR!$AY188)</f>
        <v>6.3499999999999999E-5</v>
      </c>
      <c r="H244" s="18">
        <f t="shared" si="173"/>
        <v>6.0661672480000002</v>
      </c>
      <c r="I244" s="8">
        <f t="shared" si="174"/>
        <v>0.81083149999999993</v>
      </c>
      <c r="J244">
        <f t="shared" si="142"/>
        <v>0.90046182595377133</v>
      </c>
      <c r="K244" s="9">
        <f t="shared" si="143"/>
        <v>1.7649051788693917</v>
      </c>
      <c r="M244" s="2">
        <f>'rockfish release'!O243</f>
        <v>367.15575638746031</v>
      </c>
      <c r="N244">
        <f>'rockfish release'!P243</f>
        <v>73838.420454647538</v>
      </c>
      <c r="O244" s="13">
        <f>IF([3]species_comp_Region1_forR!$D210&gt;49,[3]species_comp_Region1_forR!$AR210,[3]species_comp_Region1_forR!$AT210)</f>
        <v>7.9207921000000001E-2</v>
      </c>
      <c r="P244" s="13">
        <f>IF([3]species_comp_Region1_forR!$D210&gt;49,[3]species_comp_Region1_forR!$AS210,[3]species_comp_Region1_forR!$AU210)</f>
        <v>7.2933999999999998E-4</v>
      </c>
      <c r="Q244" s="18">
        <f t="shared" si="175"/>
        <v>29.081644146633202</v>
      </c>
      <c r="R244" s="51">
        <f t="shared" si="176"/>
        <v>507.71863968770873</v>
      </c>
      <c r="S244">
        <f t="shared" si="144"/>
        <v>22.53261280206334</v>
      </c>
      <c r="T244" s="9">
        <f t="shared" si="145"/>
        <v>44.163921092044149</v>
      </c>
      <c r="V244" s="18">
        <f t="shared" si="177"/>
        <v>35.147811394633202</v>
      </c>
      <c r="W244" s="50">
        <f t="shared" si="177"/>
        <v>508.52947118770874</v>
      </c>
      <c r="X244">
        <f t="shared" si="146"/>
        <v>22.550598022839853</v>
      </c>
      <c r="Y244" s="9">
        <f t="shared" si="147"/>
        <v>44.199172124766115</v>
      </c>
      <c r="Z244" s="19">
        <f t="shared" si="141"/>
        <v>0.64159323519879685</v>
      </c>
    </row>
    <row r="245" spans="1:26" x14ac:dyDescent="0.25">
      <c r="A245" s="13" t="str">
        <f>'rockfish release'!A244</f>
        <v>SE</v>
      </c>
      <c r="B245" s="13">
        <f>'rockfish release'!B244</f>
        <v>2009</v>
      </c>
      <c r="C245" s="13" t="str">
        <f>'rockfish release'!C244</f>
        <v>NSEO</v>
      </c>
      <c r="D245">
        <f>'rockfish release'!D244</f>
        <v>406</v>
      </c>
      <c r="E245">
        <f>'YE release'!E245</f>
        <v>46</v>
      </c>
      <c r="F245" s="13">
        <f>IF([3]species_comp_Region1_forR!$H189&gt;49,[3]species_comp_Region1_forR!$AV189,[3]species_comp_Region1_forR!$AX189)</f>
        <v>2.9154519E-2</v>
      </c>
      <c r="G245" s="13">
        <f>IF([3]species_comp_Region1_forR!$H189&gt;49,[3]species_comp_Region1_forR!$AW189,[3]species_comp_Region1_forR!$AY189)</f>
        <v>8.2799999999999993E-5</v>
      </c>
      <c r="H245" s="18">
        <f t="shared" si="173"/>
        <v>1.341107874</v>
      </c>
      <c r="I245" s="8">
        <f t="shared" si="174"/>
        <v>0.17520479999999999</v>
      </c>
      <c r="J245">
        <f t="shared" si="142"/>
        <v>0.41857472451164557</v>
      </c>
      <c r="K245" s="9">
        <f t="shared" si="143"/>
        <v>0.82040646004282525</v>
      </c>
      <c r="M245" s="2">
        <f>'rockfish release'!O244</f>
        <v>258.79381439810572</v>
      </c>
      <c r="N245">
        <f>'rockfish release'!P244</f>
        <v>36685.082326817734</v>
      </c>
      <c r="O245" s="13">
        <f>IF([3]species_comp_Region1_forR!$D211&gt;49,[3]species_comp_Region1_forR!$AR211,[3]species_comp_Region1_forR!$AT211)</f>
        <v>5.1282051000000002E-2</v>
      </c>
      <c r="P245" s="13">
        <f>IF([3]species_comp_Region1_forR!$D211&gt;49,[3]species_comp_Region1_forR!$AS211,[3]species_comp_Region1_forR!$AU211)</f>
        <v>6.3184700000000005E-4</v>
      </c>
      <c r="Q245" s="18">
        <f t="shared" si="175"/>
        <v>13.271477588448192</v>
      </c>
      <c r="R245" s="51">
        <f t="shared" si="176"/>
        <v>115.61433045456415</v>
      </c>
      <c r="S245">
        <f t="shared" si="144"/>
        <v>10.752410448572178</v>
      </c>
      <c r="T245" s="9">
        <f t="shared" si="145"/>
        <v>21.074724479201468</v>
      </c>
      <c r="V245" s="18">
        <f t="shared" si="177"/>
        <v>14.612585462448193</v>
      </c>
      <c r="W245" s="50">
        <f t="shared" si="177"/>
        <v>115.78953525456416</v>
      </c>
      <c r="X245">
        <f t="shared" si="146"/>
        <v>10.760554597908239</v>
      </c>
      <c r="Y245" s="9">
        <f t="shared" si="147"/>
        <v>21.090687011900147</v>
      </c>
      <c r="Z245" s="19">
        <f t="shared" si="141"/>
        <v>0.73638950653606072</v>
      </c>
    </row>
    <row r="246" spans="1:26" x14ac:dyDescent="0.25">
      <c r="A246" s="13" t="str">
        <f>'rockfish release'!A245</f>
        <v>SE</v>
      </c>
      <c r="B246" s="13">
        <f>'rockfish release'!B245</f>
        <v>2010</v>
      </c>
      <c r="C246" s="13" t="str">
        <f>'rockfish release'!C245</f>
        <v>NSEO</v>
      </c>
      <c r="D246">
        <f>'rockfish release'!D245</f>
        <v>591</v>
      </c>
      <c r="E246">
        <f>'YE release'!E246</f>
        <v>210</v>
      </c>
      <c r="F246" s="13">
        <f>IF([3]species_comp_Region1_forR!$H190&gt;49,[3]species_comp_Region1_forR!$AV190,[3]species_comp_Region1_forR!$AX190)</f>
        <v>5.2830189E-2</v>
      </c>
      <c r="G246" s="13">
        <f>IF([3]species_comp_Region1_forR!$H190&gt;49,[3]species_comp_Region1_forR!$AW190,[3]species_comp_Region1_forR!$AY190)</f>
        <v>9.4599999999999996E-5</v>
      </c>
      <c r="H246" s="18">
        <f t="shared" si="173"/>
        <v>11.09433969</v>
      </c>
      <c r="I246" s="8">
        <f t="shared" si="174"/>
        <v>4.1718599999999997</v>
      </c>
      <c r="J246">
        <f t="shared" si="142"/>
        <v>2.0425131578523552</v>
      </c>
      <c r="K246" s="9">
        <f t="shared" si="143"/>
        <v>4.0033257893906162</v>
      </c>
      <c r="M246" s="2">
        <f>'rockfish release'!O245</f>
        <v>376.71710421005037</v>
      </c>
      <c r="N246">
        <f>'rockfish release'!P245</f>
        <v>77734.246403657118</v>
      </c>
      <c r="O246" s="13">
        <f>IF([3]species_comp_Region1_forR!$D212&gt;49,[3]species_comp_Region1_forR!$AR212,[3]species_comp_Region1_forR!$AT212)</f>
        <v>0</v>
      </c>
      <c r="P246" s="13">
        <f>IF([3]species_comp_Region1_forR!$D212&gt;49,[3]species_comp_Region1_forR!$AS212,[3]species_comp_Region1_forR!$AU212)</f>
        <v>0</v>
      </c>
      <c r="Q246" s="18">
        <f t="shared" si="175"/>
        <v>0</v>
      </c>
      <c r="R246" s="51">
        <f t="shared" si="176"/>
        <v>0</v>
      </c>
      <c r="S246">
        <f t="shared" si="144"/>
        <v>0</v>
      </c>
      <c r="T246" s="9">
        <f t="shared" si="145"/>
        <v>0</v>
      </c>
      <c r="V246" s="18">
        <f t="shared" si="177"/>
        <v>11.09433969</v>
      </c>
      <c r="W246" s="50">
        <f t="shared" si="177"/>
        <v>4.1718599999999997</v>
      </c>
      <c r="X246">
        <f t="shared" si="146"/>
        <v>2.0425131578523552</v>
      </c>
      <c r="Y246" s="9">
        <f t="shared" si="147"/>
        <v>4.0033257893906162</v>
      </c>
      <c r="Z246" s="19">
        <f t="shared" si="141"/>
        <v>0.18410407603558379</v>
      </c>
    </row>
    <row r="247" spans="1:26" x14ac:dyDescent="0.25">
      <c r="A247" s="13" t="str">
        <f>'rockfish release'!A246</f>
        <v>SE</v>
      </c>
      <c r="B247" s="13">
        <f>'rockfish release'!B246</f>
        <v>2011</v>
      </c>
      <c r="C247" s="13" t="str">
        <f>'rockfish release'!C246</f>
        <v>NSEO</v>
      </c>
      <c r="D247">
        <f>'rockfish release'!D246</f>
        <v>681</v>
      </c>
      <c r="E247">
        <f>'YE release'!E247</f>
        <v>192</v>
      </c>
      <c r="F247" s="13">
        <f>IF([3]species_comp_Region1_forR!$H191&gt;49,[3]species_comp_Region1_forR!$AV191,[3]species_comp_Region1_forR!$AX191)</f>
        <v>7.7697842000000003E-2</v>
      </c>
      <c r="G247" s="13">
        <f>IF([3]species_comp_Region1_forR!$H191&gt;49,[3]species_comp_Region1_forR!$AW191,[3]species_comp_Region1_forR!$AY191)</f>
        <v>1.0325800000000001E-4</v>
      </c>
      <c r="H247" s="18">
        <f t="shared" si="173"/>
        <v>14.917985664</v>
      </c>
      <c r="I247" s="8">
        <f t="shared" si="174"/>
        <v>3.806502912</v>
      </c>
      <c r="J247">
        <f t="shared" si="142"/>
        <v>1.9510261177134456</v>
      </c>
      <c r="K247" s="9">
        <f t="shared" si="143"/>
        <v>3.8240111907183532</v>
      </c>
      <c r="M247" s="2">
        <f>'rockfish release'!O246</f>
        <v>321.7540613718412</v>
      </c>
      <c r="N247">
        <f>'rockfish release'!P246</f>
        <v>136323.34865886826</v>
      </c>
      <c r="O247" s="13">
        <f>IF([3]species_comp_Region1_forR!$D213&gt;49,[3]species_comp_Region1_forR!$AR213,[3]species_comp_Region1_forR!$AT213)</f>
        <v>3.6363635999999998E-2</v>
      </c>
      <c r="P247" s="13">
        <f>IF([3]species_comp_Region1_forR!$D213&gt;49,[3]species_comp_Region1_forR!$AS213,[3]species_comp_Region1_forR!$AU213)</f>
        <v>2.1366700000000001E-4</v>
      </c>
      <c r="Q247" s="18">
        <f t="shared" si="175"/>
        <v>11.700147569247294</v>
      </c>
      <c r="R247" s="51">
        <f t="shared" si="176"/>
        <v>173.25449529107186</v>
      </c>
      <c r="S247">
        <f t="shared" si="144"/>
        <v>13.162617341967815</v>
      </c>
      <c r="T247" s="9">
        <f t="shared" si="145"/>
        <v>25.798729990256916</v>
      </c>
      <c r="V247" s="18">
        <f t="shared" si="177"/>
        <v>26.618133233247292</v>
      </c>
      <c r="W247" s="50">
        <f t="shared" si="177"/>
        <v>177.06099820307188</v>
      </c>
      <c r="X247">
        <f t="shared" si="146"/>
        <v>13.306426951029035</v>
      </c>
      <c r="Y247" s="9">
        <f t="shared" si="147"/>
        <v>26.080596824016908</v>
      </c>
      <c r="Z247" s="19">
        <f t="shared" si="141"/>
        <v>0.49990083205416846</v>
      </c>
    </row>
    <row r="248" spans="1:26" x14ac:dyDescent="0.25">
      <c r="A248" s="13" t="str">
        <f>'rockfish release'!A247</f>
        <v>SE</v>
      </c>
      <c r="B248" s="13">
        <f>'rockfish release'!B247</f>
        <v>2012</v>
      </c>
      <c r="C248" s="13" t="str">
        <f>'rockfish release'!C247</f>
        <v>NSEO</v>
      </c>
      <c r="D248">
        <f>'rockfish release'!D247</f>
        <v>537</v>
      </c>
      <c r="E248">
        <f>'YE release'!E248</f>
        <v>302</v>
      </c>
      <c r="F248" s="13">
        <f>IF([3]species_comp_Region1_forR!$H192&gt;49,[3]species_comp_Region1_forR!$AV192,[3]species_comp_Region1_forR!$AX192)</f>
        <v>9.8944590999999998E-2</v>
      </c>
      <c r="G248" s="13">
        <f>IF([3]species_comp_Region1_forR!$H192&gt;49,[3]species_comp_Region1_forR!$AW192,[3]species_comp_Region1_forR!$AY192)</f>
        <v>1.17774E-4</v>
      </c>
      <c r="H248" s="18">
        <f t="shared" si="173"/>
        <v>29.881266482000001</v>
      </c>
      <c r="I248" s="8">
        <f t="shared" si="174"/>
        <v>10.741459896</v>
      </c>
      <c r="J248">
        <f t="shared" si="142"/>
        <v>3.2774166497410731</v>
      </c>
      <c r="K248" s="9">
        <f t="shared" si="143"/>
        <v>6.4237366334925028</v>
      </c>
      <c r="M248" s="2">
        <f>'rockfish release'!O247</f>
        <v>178.1005025125628</v>
      </c>
      <c r="N248">
        <f>'rockfish release'!P247</f>
        <v>39771.168659006915</v>
      </c>
      <c r="O248" s="13">
        <f>IF([3]species_comp_Region1_forR!$D214&gt;49,[3]species_comp_Region1_forR!$AR214,[3]species_comp_Region1_forR!$AT214)</f>
        <v>1.5564201999999999E-2</v>
      </c>
      <c r="P248" s="13">
        <f>IF([3]species_comp_Region1_forR!$D214&gt;49,[3]species_comp_Region1_forR!$AS214,[3]species_comp_Region1_forR!$AU214)</f>
        <v>5.9899999999999999E-5</v>
      </c>
      <c r="Q248" s="18">
        <f t="shared" si="175"/>
        <v>2.7719921974070347</v>
      </c>
      <c r="R248" s="51">
        <f t="shared" si="176"/>
        <v>9.1520646067966158</v>
      </c>
      <c r="S248">
        <f t="shared" si="144"/>
        <v>3.0252379421785349</v>
      </c>
      <c r="T248" s="9">
        <f t="shared" si="145"/>
        <v>5.9294663666699288</v>
      </c>
      <c r="V248" s="18">
        <f t="shared" si="177"/>
        <v>32.653258679407038</v>
      </c>
      <c r="W248" s="50">
        <f t="shared" si="177"/>
        <v>19.893524502796616</v>
      </c>
      <c r="X248">
        <f t="shared" si="146"/>
        <v>4.4602157462163889</v>
      </c>
      <c r="Y248" s="9">
        <f t="shared" si="147"/>
        <v>8.7420228625841219</v>
      </c>
      <c r="Z248" s="19">
        <f t="shared" si="141"/>
        <v>0.13659328124054121</v>
      </c>
    </row>
    <row r="249" spans="1:26" x14ac:dyDescent="0.25">
      <c r="A249" s="13" t="str">
        <f>'rockfish release'!A248</f>
        <v>SE</v>
      </c>
      <c r="B249" s="13">
        <f>'rockfish release'!B248</f>
        <v>2013</v>
      </c>
      <c r="C249" s="13" t="str">
        <f>'rockfish release'!C248</f>
        <v>NSEO</v>
      </c>
      <c r="D249">
        <f>'rockfish release'!D248</f>
        <v>622</v>
      </c>
      <c r="E249">
        <f>'YE release'!E249</f>
        <v>271</v>
      </c>
      <c r="F249" s="13">
        <f>IF([3]species_comp_Region1_forR!$H193&gt;49,[3]species_comp_Region1_forR!$AV193,[3]species_comp_Region1_forR!$AX193)</f>
        <v>0.131897712</v>
      </c>
      <c r="G249" s="13">
        <f>IF([3]species_comp_Region1_forR!$H193&gt;49,[3]species_comp_Region1_forR!$AW193,[3]species_comp_Region1_forR!$AY193)</f>
        <v>1.5431399999999999E-4</v>
      </c>
      <c r="H249" s="18">
        <f t="shared" si="173"/>
        <v>35.744279951999999</v>
      </c>
      <c r="I249" s="8">
        <f t="shared" si="174"/>
        <v>11.332974473999998</v>
      </c>
      <c r="J249">
        <f t="shared" si="142"/>
        <v>3.3664483471456976</v>
      </c>
      <c r="K249" s="9">
        <f t="shared" si="143"/>
        <v>6.5982387604055672</v>
      </c>
      <c r="M249" s="2">
        <f>'rockfish release'!O248</f>
        <v>369.63203917453654</v>
      </c>
      <c r="N249">
        <f>'rockfish release'!P248</f>
        <v>242983.44603740197</v>
      </c>
      <c r="O249" s="13">
        <f>IF([3]species_comp_Region1_forR!$D215&gt;49,[3]species_comp_Region1_forR!$AR215,[3]species_comp_Region1_forR!$AT215)</f>
        <v>1.3071895E-2</v>
      </c>
      <c r="P249" s="13">
        <f>IF([3]species_comp_Region1_forR!$D215&gt;49,[3]species_comp_Region1_forR!$AS215,[3]species_comp_Region1_forR!$AU215)</f>
        <v>4.2299999999999998E-5</v>
      </c>
      <c r="Q249" s="18">
        <f t="shared" si="175"/>
        <v>4.8317912047254286</v>
      </c>
      <c r="R249" s="51">
        <f t="shared" si="176"/>
        <v>37.020818051523605</v>
      </c>
      <c r="S249">
        <f t="shared" si="144"/>
        <v>6.0844735229536173</v>
      </c>
      <c r="T249" s="9">
        <f t="shared" si="145"/>
        <v>11.92556810498909</v>
      </c>
      <c r="V249" s="18">
        <f t="shared" si="177"/>
        <v>40.576071156725426</v>
      </c>
      <c r="W249" s="50">
        <f t="shared" si="177"/>
        <v>48.353792525523602</v>
      </c>
      <c r="X249">
        <f t="shared" si="146"/>
        <v>6.9536891306358815</v>
      </c>
      <c r="Y249" s="9">
        <f t="shared" si="147"/>
        <v>13.629230696046328</v>
      </c>
      <c r="Z249" s="19">
        <f t="shared" si="141"/>
        <v>0.1713741358491116</v>
      </c>
    </row>
    <row r="250" spans="1:26" x14ac:dyDescent="0.25">
      <c r="A250" s="13" t="str">
        <f>'rockfish release'!A249</f>
        <v>SE</v>
      </c>
      <c r="B250" s="13">
        <f>'rockfish release'!B249</f>
        <v>2014</v>
      </c>
      <c r="C250" s="13" t="str">
        <f>'rockfish release'!C249</f>
        <v>NSEO</v>
      </c>
      <c r="D250">
        <f>'rockfish release'!D249</f>
        <v>484</v>
      </c>
      <c r="E250">
        <f>'YE release'!E250</f>
        <v>190</v>
      </c>
      <c r="F250" s="13">
        <f>IF([3]species_comp_Region1_forR!$H194&gt;49,[3]species_comp_Region1_forR!$AV194,[3]species_comp_Region1_forR!$AX194)</f>
        <v>0.125</v>
      </c>
      <c r="G250" s="13">
        <f>IF([3]species_comp_Region1_forR!$H194&gt;49,[3]species_comp_Region1_forR!$AW194,[3]species_comp_Region1_forR!$AY194)</f>
        <v>1.32898E-4</v>
      </c>
      <c r="H250" s="18">
        <f t="shared" si="173"/>
        <v>23.75</v>
      </c>
      <c r="I250" s="8">
        <f t="shared" si="174"/>
        <v>4.7976178000000003</v>
      </c>
      <c r="J250">
        <f t="shared" si="142"/>
        <v>2.1903465022685338</v>
      </c>
      <c r="K250" s="9">
        <f t="shared" si="143"/>
        <v>4.2930791444463265</v>
      </c>
      <c r="M250" s="2">
        <f>'rockfish release'!O249</f>
        <v>438.81476014760153</v>
      </c>
      <c r="N250">
        <f>'rockfish release'!P249</f>
        <v>485417.40023679996</v>
      </c>
      <c r="O250" s="13">
        <f>IF([3]species_comp_Region1_forR!$D216&gt;49,[3]species_comp_Region1_forR!$AR216,[3]species_comp_Region1_forR!$AT216)</f>
        <v>1.4150942999999999E-2</v>
      </c>
      <c r="P250" s="13">
        <f>IF([3]species_comp_Region1_forR!$D216&gt;49,[3]species_comp_Region1_forR!$AS216,[3]species_comp_Region1_forR!$AU216)</f>
        <v>3.3000000000000003E-5</v>
      </c>
      <c r="Q250" s="18">
        <f t="shared" si="175"/>
        <v>6.2096426584073807</v>
      </c>
      <c r="R250" s="51">
        <f t="shared" si="176"/>
        <v>87.540092921245687</v>
      </c>
      <c r="S250">
        <f t="shared" si="144"/>
        <v>9.3562862782861487</v>
      </c>
      <c r="T250" s="9">
        <f t="shared" si="145"/>
        <v>18.338321105440851</v>
      </c>
      <c r="V250" s="18">
        <f t="shared" si="177"/>
        <v>29.959642658407382</v>
      </c>
      <c r="W250" s="50">
        <f t="shared" si="177"/>
        <v>92.337710721245685</v>
      </c>
      <c r="X250">
        <f t="shared" si="146"/>
        <v>9.6092513090898866</v>
      </c>
      <c r="Y250" s="9">
        <f t="shared" si="147"/>
        <v>18.834132565816176</v>
      </c>
      <c r="Z250" s="19">
        <f t="shared" si="141"/>
        <v>0.32073985056004345</v>
      </c>
    </row>
    <row r="251" spans="1:26" x14ac:dyDescent="0.25">
      <c r="A251" s="13" t="str">
        <f>'rockfish release'!A250</f>
        <v>SE</v>
      </c>
      <c r="B251" s="13">
        <f>'rockfish release'!B250</f>
        <v>2015</v>
      </c>
      <c r="C251" s="13" t="str">
        <f>'rockfish release'!C250</f>
        <v>NSEO</v>
      </c>
      <c r="D251">
        <f>'rockfish release'!D250</f>
        <v>387</v>
      </c>
      <c r="E251">
        <f>'YE release'!E251</f>
        <v>191</v>
      </c>
      <c r="F251" s="13">
        <f>IF([3]species_comp_Region1_forR!$H195&gt;49,[3]species_comp_Region1_forR!$AV195,[3]species_comp_Region1_forR!$AX195)</f>
        <v>9.6544715000000003E-2</v>
      </c>
      <c r="G251" s="13">
        <f>IF([3]species_comp_Region1_forR!$H195&gt;49,[3]species_comp_Region1_forR!$AW195,[3]species_comp_Region1_forR!$AY195)</f>
        <v>8.8700000000000001E-5</v>
      </c>
      <c r="H251" s="18">
        <f t="shared" si="173"/>
        <v>18.440040565</v>
      </c>
      <c r="I251" s="8">
        <f t="shared" si="174"/>
        <v>3.2358647</v>
      </c>
      <c r="J251">
        <f t="shared" si="142"/>
        <v>1.7988509387939846</v>
      </c>
      <c r="K251" s="9">
        <f t="shared" si="143"/>
        <v>3.5257478400362099</v>
      </c>
      <c r="M251" s="2">
        <f>'rockfish release'!O250</f>
        <v>256.62887511071744</v>
      </c>
      <c r="N251">
        <f>'rockfish release'!P250</f>
        <v>162065.57835954035</v>
      </c>
      <c r="O251" s="13">
        <f>IF([3]species_comp_Region1_forR!$D217&gt;49,[3]species_comp_Region1_forR!$AR217,[3]species_comp_Region1_forR!$AT217)</f>
        <v>1.2779553000000001E-2</v>
      </c>
      <c r="P251" s="13">
        <f>IF([3]species_comp_Region1_forR!$D217&gt;49,[3]species_comp_Region1_forR!$AS217,[3]species_comp_Region1_forR!$AU217)</f>
        <v>4.0399999999999999E-5</v>
      </c>
      <c r="Q251" s="18">
        <f t="shared" si="175"/>
        <v>3.2796023108077947</v>
      </c>
      <c r="R251" s="51">
        <f t="shared" si="176"/>
        <v>22.581289157541267</v>
      </c>
      <c r="S251">
        <f t="shared" si="144"/>
        <v>4.7519773944686721</v>
      </c>
      <c r="T251" s="9">
        <f t="shared" si="145"/>
        <v>9.3138756931585966</v>
      </c>
      <c r="V251" s="18">
        <f t="shared" si="177"/>
        <v>21.719642875807796</v>
      </c>
      <c r="W251" s="50">
        <f t="shared" si="177"/>
        <v>25.817153857541268</v>
      </c>
      <c r="X251">
        <f t="shared" si="146"/>
        <v>5.0810583403008929</v>
      </c>
      <c r="Y251" s="9">
        <f t="shared" si="147"/>
        <v>9.9588743469897505</v>
      </c>
      <c r="Z251" s="19">
        <f t="shared" si="141"/>
        <v>0.23393839251198636</v>
      </c>
    </row>
    <row r="252" spans="1:26" x14ac:dyDescent="0.25">
      <c r="A252" s="13" t="str">
        <f>'rockfish release'!A251</f>
        <v>SE</v>
      </c>
      <c r="B252" s="13">
        <f>'rockfish release'!B251</f>
        <v>2016</v>
      </c>
      <c r="C252" s="13" t="str">
        <f>'rockfish release'!C251</f>
        <v>NSEO</v>
      </c>
      <c r="D252">
        <f>'rockfish release'!D251</f>
        <v>451</v>
      </c>
      <c r="E252">
        <f>'YE release'!E252</f>
        <v>305</v>
      </c>
      <c r="F252" s="13">
        <f>IF([3]species_comp_Region1_forR!$H196&gt;49,[3]species_comp_Region1_forR!$AV196,[3]species_comp_Region1_forR!$AX196)</f>
        <v>6.9518716999999994E-2</v>
      </c>
      <c r="G252" s="13">
        <f>IF([3]species_comp_Region1_forR!$H196&gt;49,[3]species_comp_Region1_forR!$AW196,[3]species_comp_Region1_forR!$AY196)</f>
        <v>8.6600000000000004E-5</v>
      </c>
      <c r="H252" s="18">
        <f t="shared" si="173"/>
        <v>21.203208684999996</v>
      </c>
      <c r="I252" s="8">
        <f t="shared" si="174"/>
        <v>8.0559650000000005</v>
      </c>
      <c r="J252">
        <f t="shared" si="142"/>
        <v>2.8383031902881695</v>
      </c>
      <c r="K252" s="9">
        <f t="shared" si="143"/>
        <v>5.5630742529648121</v>
      </c>
      <c r="M252" s="2">
        <f>'rockfish release'!O251</f>
        <v>306.77275064267349</v>
      </c>
      <c r="N252">
        <f>'rockfish release'!P251</f>
        <v>130376.22836924354</v>
      </c>
      <c r="O252" s="13">
        <f>IF([3]species_comp_Region1_forR!$D218&gt;49,[3]species_comp_Region1_forR!$AR218,[3]species_comp_Region1_forR!$AT218)</f>
        <v>9.9601589999999997E-3</v>
      </c>
      <c r="P252" s="13">
        <f>IF([3]species_comp_Region1_forR!$D218&gt;49,[3]species_comp_Region1_forR!$AS218,[3]species_comp_Region1_forR!$AU218)</f>
        <v>1.9700000000000001E-5</v>
      </c>
      <c r="Q252" s="18">
        <f t="shared" si="175"/>
        <v>3.0555053732683799</v>
      </c>
      <c r="R252" s="51">
        <f t="shared" si="176"/>
        <v>12.21948925321326</v>
      </c>
      <c r="S252">
        <f t="shared" si="144"/>
        <v>3.4956386044917829</v>
      </c>
      <c r="T252" s="9">
        <f t="shared" si="145"/>
        <v>6.8514516648038946</v>
      </c>
      <c r="V252" s="18">
        <f t="shared" si="177"/>
        <v>24.258714058268374</v>
      </c>
      <c r="W252" s="50">
        <f t="shared" si="177"/>
        <v>20.275454253213262</v>
      </c>
      <c r="X252">
        <f t="shared" si="146"/>
        <v>4.5028273621374009</v>
      </c>
      <c r="Y252" s="9">
        <f t="shared" si="147"/>
        <v>8.8255416297893063</v>
      </c>
      <c r="Z252" s="19">
        <f t="shared" si="141"/>
        <v>0.18561690250034713</v>
      </c>
    </row>
    <row r="253" spans="1:26" x14ac:dyDescent="0.25">
      <c r="A253" s="13" t="str">
        <f>'rockfish release'!A252</f>
        <v>SE</v>
      </c>
      <c r="B253" s="13">
        <f>'rockfish release'!B252</f>
        <v>2017</v>
      </c>
      <c r="C253" s="13" t="str">
        <f>'rockfish release'!C252</f>
        <v>NSEO</v>
      </c>
      <c r="D253">
        <f>'rockfish release'!D252</f>
        <v>643</v>
      </c>
      <c r="E253">
        <f>'YE release'!E253</f>
        <v>460</v>
      </c>
      <c r="F253" s="13">
        <f>IF([3]species_comp_Region1_forR!$H197&gt;49,[3]species_comp_Region1_forR!$AV197,[3]species_comp_Region1_forR!$AX197)</f>
        <v>8.1939798999999994E-2</v>
      </c>
      <c r="G253" s="13">
        <f>IF([3]species_comp_Region1_forR!$H197&gt;49,[3]species_comp_Region1_forR!$AW197,[3]species_comp_Region1_forR!$AY197)</f>
        <v>1.2600600000000001E-4</v>
      </c>
      <c r="H253" s="18">
        <f t="shared" si="173"/>
        <v>37.692307539999995</v>
      </c>
      <c r="I253" s="8">
        <f t="shared" si="174"/>
        <v>26.662869600000004</v>
      </c>
      <c r="J253">
        <f t="shared" si="142"/>
        <v>5.1636101324557808</v>
      </c>
      <c r="K253" s="9">
        <f t="shared" si="143"/>
        <v>10.12067585961333</v>
      </c>
      <c r="M253" s="2">
        <f>'rockfish release'!O252</f>
        <v>366.29622711991044</v>
      </c>
      <c r="N253">
        <f>'rockfish release'!P252</f>
        <v>282388.67663740244</v>
      </c>
      <c r="O253" s="13">
        <f>IF([3]species_comp_Region1_forR!$D219&gt;49,[3]species_comp_Region1_forR!$AR219,[3]species_comp_Region1_forR!$AT219)</f>
        <v>9.7465889999999999E-3</v>
      </c>
      <c r="P253" s="13">
        <f>IF([3]species_comp_Region1_forR!$D219&gt;49,[3]species_comp_Region1_forR!$AS219,[3]species_comp_Region1_forR!$AU219)</f>
        <v>1.8899999999999999E-5</v>
      </c>
      <c r="Q253" s="18">
        <f t="shared" si="175"/>
        <v>3.5701387779884208</v>
      </c>
      <c r="R253" s="51">
        <f t="shared" si="176"/>
        <v>24.024516229777021</v>
      </c>
      <c r="S253">
        <f t="shared" si="144"/>
        <v>4.9014810241167943</v>
      </c>
      <c r="T253" s="9">
        <f t="shared" si="145"/>
        <v>9.6069028072689164</v>
      </c>
      <c r="V253" s="18">
        <f t="shared" si="177"/>
        <v>41.262446317988413</v>
      </c>
      <c r="W253" s="50">
        <f t="shared" si="177"/>
        <v>50.687385829777028</v>
      </c>
      <c r="X253">
        <f t="shared" si="146"/>
        <v>7.1195074148270274</v>
      </c>
      <c r="Y253" s="9">
        <f t="shared" si="147"/>
        <v>13.954234533060973</v>
      </c>
      <c r="Z253" s="19">
        <f t="shared" si="141"/>
        <v>0.17254205821828042</v>
      </c>
    </row>
    <row r="254" spans="1:26" x14ac:dyDescent="0.25">
      <c r="A254" s="13" t="str">
        <f>'rockfish release'!A253</f>
        <v>SE</v>
      </c>
      <c r="B254" s="13">
        <f>'rockfish release'!B253</f>
        <v>2018</v>
      </c>
      <c r="C254" s="13" t="str">
        <f>'rockfish release'!C253</f>
        <v>NSEO</v>
      </c>
      <c r="D254">
        <f>'rockfish release'!D253</f>
        <v>1904</v>
      </c>
      <c r="E254">
        <f>'YE release'!E254</f>
        <v>1468</v>
      </c>
      <c r="F254" s="13">
        <f>IF([3]species_comp_Region1_forR!$H198&gt;49,[3]species_comp_Region1_forR!$AV198,[3]species_comp_Region1_forR!$AX198)</f>
        <v>0.117957746</v>
      </c>
      <c r="G254" s="13">
        <f>IF([3]species_comp_Region1_forR!$H198&gt;49,[3]species_comp_Region1_forR!$AW198,[3]species_comp_Region1_forR!$AY198)</f>
        <v>1.83499E-4</v>
      </c>
      <c r="H254" s="18">
        <f t="shared" si="173"/>
        <v>173.161971128</v>
      </c>
      <c r="I254" s="8">
        <f t="shared" si="174"/>
        <v>395.44474897599997</v>
      </c>
      <c r="J254">
        <f t="shared" si="142"/>
        <v>19.885792641380931</v>
      </c>
      <c r="K254" s="9">
        <f t="shared" si="143"/>
        <v>38.976153577106622</v>
      </c>
      <c r="M254" s="2">
        <f>'rockfish release'!O253</f>
        <v>2143.616952442575</v>
      </c>
      <c r="N254">
        <f>'rockfish release'!P253</f>
        <v>7364744.4609605307</v>
      </c>
      <c r="O254" s="13">
        <f>IF([3]species_comp_Region1_forR!$D220&gt;49,[3]species_comp_Region1_forR!$AR220,[3]species_comp_Region1_forR!$AT220)</f>
        <v>1.6985138E-2</v>
      </c>
      <c r="P254" s="13">
        <f>IF([3]species_comp_Region1_forR!$D220&gt;49,[3]species_comp_Region1_forR!$AS220,[3]species_comp_Region1_forR!$AU220)</f>
        <v>3.5500000000000002E-5</v>
      </c>
      <c r="Q254" s="18">
        <f t="shared" si="175"/>
        <v>36.409629756376575</v>
      </c>
      <c r="R254" s="51">
        <f t="shared" si="176"/>
        <v>2026.368707454503</v>
      </c>
      <c r="S254">
        <f t="shared" si="144"/>
        <v>45.015205291706749</v>
      </c>
      <c r="T254" s="9">
        <f t="shared" si="145"/>
        <v>88.229802371745222</v>
      </c>
      <c r="V254" s="18">
        <f t="shared" si="177"/>
        <v>209.57160088437658</v>
      </c>
      <c r="W254" s="50">
        <f t="shared" si="177"/>
        <v>2421.8134564305028</v>
      </c>
      <c r="X254">
        <f t="shared" si="146"/>
        <v>49.211923925310039</v>
      </c>
      <c r="Y254" s="9">
        <f t="shared" si="147"/>
        <v>96.455370893607679</v>
      </c>
      <c r="Z254" s="19">
        <f t="shared" si="141"/>
        <v>0.23482152981434209</v>
      </c>
    </row>
    <row r="255" spans="1:26" x14ac:dyDescent="0.25">
      <c r="A255" s="13" t="str">
        <f>'rockfish release'!A254</f>
        <v>SE</v>
      </c>
      <c r="B255" s="13">
        <f>'rockfish release'!B254</f>
        <v>2019</v>
      </c>
      <c r="C255" s="13" t="str">
        <f>'rockfish release'!C254</f>
        <v>NSEO</v>
      </c>
      <c r="D255">
        <f>'rockfish release'!D254</f>
        <v>2929</v>
      </c>
      <c r="E255">
        <f>'YE release'!E255</f>
        <v>2174</v>
      </c>
      <c r="F255">
        <v>0.24874791318864775</v>
      </c>
      <c r="G255">
        <v>3.1249563356679048E-4</v>
      </c>
      <c r="H255" s="18">
        <f t="shared" ref="H255" si="178">E255*F255</f>
        <v>540.77796327212025</v>
      </c>
      <c r="I255" s="8">
        <f t="shared" ref="I255" si="179">(E255^2)*G255</f>
        <v>1476.9406130315162</v>
      </c>
      <c r="K255" s="9"/>
      <c r="M255" s="2">
        <f>'rockfish release'!O254</f>
        <v>1472.3821313240051</v>
      </c>
      <c r="N255">
        <f>'rockfish release'!P254</f>
        <v>2584682.0500178537</v>
      </c>
      <c r="O255">
        <v>2.1346469622331693E-2</v>
      </c>
      <c r="P255">
        <v>3.4359864896372641E-5</v>
      </c>
      <c r="Q255" s="18">
        <f t="shared" ref="Q255" si="180">M255*O255</f>
        <v>31.430160438771868</v>
      </c>
      <c r="R255" s="51">
        <f t="shared" ref="R255" si="181">(M255^2)*P255+(O255^2)*N255-(P255*N255)</f>
        <v>1163.4463717082119</v>
      </c>
      <c r="S255">
        <f t="shared" ref="S255" si="182">SQRT(R255)</f>
        <v>34.109329687172277</v>
      </c>
      <c r="T255" s="9">
        <f t="shared" ref="T255" si="183">(1.96*S255)</f>
        <v>66.854286186857664</v>
      </c>
      <c r="V255" s="18">
        <f t="shared" ref="V255" si="184">Q255+H255</f>
        <v>572.2081237108921</v>
      </c>
      <c r="W255" s="50">
        <f t="shared" ref="W255" si="185">R255+I255</f>
        <v>2640.3869847397282</v>
      </c>
      <c r="X255">
        <f t="shared" ref="X255" si="186">SQRT(W255)</f>
        <v>51.384696016807652</v>
      </c>
      <c r="Y255" s="9">
        <f t="shared" ref="Y255" si="187">(1.96*X255)</f>
        <v>100.71400419294299</v>
      </c>
      <c r="Z255" s="19">
        <f t="shared" si="141"/>
        <v>8.9800710419081275E-2</v>
      </c>
    </row>
    <row r="256" spans="1:26" x14ac:dyDescent="0.25">
      <c r="A256" s="13" t="str">
        <f>'rockfish release'!A255</f>
        <v>SE</v>
      </c>
      <c r="B256" s="13">
        <f>'rockfish release'!B255</f>
        <v>1999</v>
      </c>
      <c r="C256" s="13" t="str">
        <f>'rockfish release'!C255</f>
        <v>SSEI</v>
      </c>
      <c r="D256">
        <f>'rockfish release'!D255</f>
        <v>6832</v>
      </c>
      <c r="E256">
        <f>'YE release'!E256</f>
        <v>2497</v>
      </c>
      <c r="F256" s="37">
        <v>0.17188181548253958</v>
      </c>
      <c r="G256" s="37">
        <v>1.07550001800044E-3</v>
      </c>
      <c r="H256" s="18">
        <f t="shared" ref="H256:H275" si="188">E256*F256</f>
        <v>429.18889325990136</v>
      </c>
      <c r="I256" s="8">
        <f t="shared" ref="I256:I275" si="189">(E256^2)*G256</f>
        <v>6705.7522917329052</v>
      </c>
      <c r="J256">
        <f t="shared" si="142"/>
        <v>81.888657894319564</v>
      </c>
      <c r="K256" s="9">
        <f t="shared" si="143"/>
        <v>160.50176947286636</v>
      </c>
      <c r="M256" s="2">
        <f>'rockfish release'!O255</f>
        <v>12089.487167467538</v>
      </c>
      <c r="N256">
        <f>'rockfish release'!P255</f>
        <v>29974833.127591703</v>
      </c>
      <c r="O256" s="37">
        <v>0.11274712611528424</v>
      </c>
      <c r="P256" s="37">
        <v>1.05616123550026E-3</v>
      </c>
      <c r="Q256" s="18">
        <f t="shared" ref="Q256:Q275" si="190">M256*O256</f>
        <v>1363.054934339573</v>
      </c>
      <c r="R256" s="51">
        <f t="shared" ref="R256:R275" si="191">(M256^2)*P256+(O256^2)*N256-(P256*N256)</f>
        <v>503743.24215697916</v>
      </c>
      <c r="S256">
        <f t="shared" si="144"/>
        <v>709.74871761559325</v>
      </c>
      <c r="T256" s="9">
        <f t="shared" si="145"/>
        <v>1391.1074865265628</v>
      </c>
      <c r="V256" s="18">
        <f t="shared" ref="V256:W275" si="192">Q256+H256</f>
        <v>1792.2438275994743</v>
      </c>
      <c r="W256" s="50">
        <f t="shared" si="192"/>
        <v>510448.9944487121</v>
      </c>
      <c r="X256">
        <f t="shared" si="146"/>
        <v>714.4571326879676</v>
      </c>
      <c r="Y256" s="9">
        <f t="shared" si="147"/>
        <v>1400.3359800684166</v>
      </c>
      <c r="Z256" s="19">
        <f t="shared" si="141"/>
        <v>0.39863835583404361</v>
      </c>
    </row>
    <row r="257" spans="1:26" x14ac:dyDescent="0.25">
      <c r="A257" s="13" t="str">
        <f>'rockfish release'!A256</f>
        <v>SE</v>
      </c>
      <c r="B257" s="13">
        <f>'rockfish release'!B256</f>
        <v>2000</v>
      </c>
      <c r="C257" s="13" t="str">
        <f>'rockfish release'!C256</f>
        <v>SSEI</v>
      </c>
      <c r="D257">
        <f>'rockfish release'!D256</f>
        <v>9811</v>
      </c>
      <c r="E257">
        <f>'YE release'!E257</f>
        <v>4406</v>
      </c>
      <c r="F257" s="37">
        <v>0.17188181548253958</v>
      </c>
      <c r="G257" s="37">
        <v>1.07550001800044E-3</v>
      </c>
      <c r="H257" s="18">
        <f t="shared" si="188"/>
        <v>757.31127901606942</v>
      </c>
      <c r="I257" s="8">
        <f t="shared" si="189"/>
        <v>20878.505467439591</v>
      </c>
      <c r="J257">
        <f t="shared" si="142"/>
        <v>144.49396342906368</v>
      </c>
      <c r="K257" s="9">
        <f t="shared" si="143"/>
        <v>283.20816832096483</v>
      </c>
      <c r="M257" s="2">
        <f>'rockfish release'!O256</f>
        <v>17360.942418036298</v>
      </c>
      <c r="N257">
        <f>'rockfish release'!P256</f>
        <v>61814108.496673249</v>
      </c>
      <c r="O257" s="37">
        <v>0.11274712611528424</v>
      </c>
      <c r="P257" s="37">
        <v>1.05616123550026E-3</v>
      </c>
      <c r="Q257" s="18">
        <f t="shared" si="190"/>
        <v>1957.3963642865262</v>
      </c>
      <c r="R257" s="51">
        <f t="shared" si="191"/>
        <v>1038819.4420503596</v>
      </c>
      <c r="S257">
        <f t="shared" si="144"/>
        <v>1019.2249222082237</v>
      </c>
      <c r="T257" s="9">
        <f t="shared" si="145"/>
        <v>1997.6808475281184</v>
      </c>
      <c r="V257" s="18">
        <f t="shared" si="192"/>
        <v>2714.7076433025959</v>
      </c>
      <c r="W257" s="50">
        <f t="shared" si="192"/>
        <v>1059697.9475177992</v>
      </c>
      <c r="X257">
        <f t="shared" si="146"/>
        <v>1029.4163139943912</v>
      </c>
      <c r="Y257" s="9">
        <f t="shared" si="147"/>
        <v>2017.6559754290067</v>
      </c>
      <c r="Z257" s="19">
        <f t="shared" ref="Z257:Z318" si="193">X257/V257</f>
        <v>0.37919969634079925</v>
      </c>
    </row>
    <row r="258" spans="1:26" x14ac:dyDescent="0.25">
      <c r="A258" s="13" t="str">
        <f>'rockfish release'!A257</f>
        <v>SE</v>
      </c>
      <c r="B258" s="13">
        <f>'rockfish release'!B257</f>
        <v>2001</v>
      </c>
      <c r="C258" s="13" t="str">
        <f>'rockfish release'!C257</f>
        <v>SSEI</v>
      </c>
      <c r="D258">
        <f>'rockfish release'!D257</f>
        <v>8166</v>
      </c>
      <c r="E258">
        <f>'YE release'!E258</f>
        <v>3755</v>
      </c>
      <c r="F258" s="37">
        <v>0.17188181548253958</v>
      </c>
      <c r="G258" s="37">
        <v>1.07550001800044E-3</v>
      </c>
      <c r="H258" s="18">
        <f t="shared" si="188"/>
        <v>645.4162171369361</v>
      </c>
      <c r="I258" s="8">
        <f t="shared" si="189"/>
        <v>15164.577141306654</v>
      </c>
      <c r="J258">
        <f t="shared" si="142"/>
        <v>123.14453760239086</v>
      </c>
      <c r="K258" s="9">
        <f t="shared" si="143"/>
        <v>241.36329370068609</v>
      </c>
      <c r="M258" s="2">
        <f>'rockfish release'!O257</f>
        <v>14450.051552918605</v>
      </c>
      <c r="N258">
        <f>'rockfish release'!P257</f>
        <v>42823268.297247358</v>
      </c>
      <c r="O258" s="37">
        <v>0.11274712611528424</v>
      </c>
      <c r="P258" s="37">
        <v>1.05616123550026E-3</v>
      </c>
      <c r="Q258" s="18">
        <f t="shared" si="190"/>
        <v>1629.2017848092728</v>
      </c>
      <c r="R258" s="51">
        <f t="shared" si="191"/>
        <v>719668.1269246731</v>
      </c>
      <c r="S258">
        <f t="shared" si="144"/>
        <v>848.3325567987315</v>
      </c>
      <c r="T258" s="9">
        <f t="shared" si="145"/>
        <v>1662.7318113255137</v>
      </c>
      <c r="V258" s="18">
        <f t="shared" si="192"/>
        <v>2274.618001946209</v>
      </c>
      <c r="W258" s="50">
        <f t="shared" si="192"/>
        <v>734832.70406597969</v>
      </c>
      <c r="X258">
        <f t="shared" si="146"/>
        <v>857.22383545138291</v>
      </c>
      <c r="Y258" s="9">
        <f t="shared" si="147"/>
        <v>1680.1587174847105</v>
      </c>
      <c r="Z258" s="19">
        <f t="shared" si="193"/>
        <v>0.3768649657735606</v>
      </c>
    </row>
    <row r="259" spans="1:26" x14ac:dyDescent="0.25">
      <c r="A259" s="13" t="str">
        <f>'rockfish release'!A258</f>
        <v>SE</v>
      </c>
      <c r="B259" s="13">
        <f>'rockfish release'!B258</f>
        <v>2002</v>
      </c>
      <c r="C259" s="13" t="str">
        <f>'rockfish release'!C258</f>
        <v>SSEI</v>
      </c>
      <c r="D259">
        <f>'rockfish release'!D258</f>
        <v>8332</v>
      </c>
      <c r="E259">
        <f>'YE release'!E259</f>
        <v>3524</v>
      </c>
      <c r="F259" s="37">
        <v>0.17188181548253958</v>
      </c>
      <c r="G259" s="37">
        <v>1.07550001800044E-3</v>
      </c>
      <c r="H259" s="18">
        <f t="shared" si="188"/>
        <v>605.71151776046952</v>
      </c>
      <c r="I259" s="8">
        <f t="shared" si="189"/>
        <v>13356.178711539831</v>
      </c>
      <c r="J259">
        <f t="shared" si="142"/>
        <v>115.56893488970049</v>
      </c>
      <c r="K259" s="9">
        <f t="shared" si="143"/>
        <v>226.51511238381295</v>
      </c>
      <c r="M259" s="2">
        <f>'rockfish release'!O258</f>
        <v>14743.794947210117</v>
      </c>
      <c r="N259">
        <f>'rockfish release'!P258</f>
        <v>44582003.457398176</v>
      </c>
      <c r="O259" s="37">
        <v>0.11274712611528424</v>
      </c>
      <c r="P259" s="37">
        <v>1.05616123550026E-3</v>
      </c>
      <c r="Q259" s="18">
        <f t="shared" si="190"/>
        <v>1662.3205083309897</v>
      </c>
      <c r="R259" s="51">
        <f t="shared" si="191"/>
        <v>749224.62013011263</v>
      </c>
      <c r="S259">
        <f t="shared" si="144"/>
        <v>865.57762224430951</v>
      </c>
      <c r="T259" s="9">
        <f t="shared" si="145"/>
        <v>1696.5321395988467</v>
      </c>
      <c r="V259" s="18">
        <f t="shared" si="192"/>
        <v>2268.0320260914591</v>
      </c>
      <c r="W259" s="50">
        <f t="shared" si="192"/>
        <v>762580.79884165246</v>
      </c>
      <c r="X259">
        <f t="shared" si="146"/>
        <v>873.25872388522544</v>
      </c>
      <c r="Y259" s="9">
        <f t="shared" si="147"/>
        <v>1711.5870988150418</v>
      </c>
      <c r="Z259" s="19">
        <f t="shared" si="193"/>
        <v>0.38502927376652968</v>
      </c>
    </row>
    <row r="260" spans="1:26" x14ac:dyDescent="0.25">
      <c r="A260" s="13" t="str">
        <f>'rockfish release'!A259</f>
        <v>SE</v>
      </c>
      <c r="B260" s="13">
        <f>'rockfish release'!B259</f>
        <v>2003</v>
      </c>
      <c r="C260" s="13" t="str">
        <f>'rockfish release'!C259</f>
        <v>SSEI</v>
      </c>
      <c r="D260">
        <f>'rockfish release'!D259</f>
        <v>8078</v>
      </c>
      <c r="E260">
        <f>'YE release'!E260</f>
        <v>3456</v>
      </c>
      <c r="F260" s="37">
        <v>0.17188181548253958</v>
      </c>
      <c r="G260" s="37">
        <v>1.07550001800044E-3</v>
      </c>
      <c r="H260" s="18">
        <f t="shared" si="188"/>
        <v>594.02355430765681</v>
      </c>
      <c r="I260" s="8">
        <f t="shared" si="189"/>
        <v>12845.703382996104</v>
      </c>
      <c r="J260">
        <f t="shared" si="142"/>
        <v>113.33888733791287</v>
      </c>
      <c r="K260" s="9">
        <f t="shared" si="143"/>
        <v>222.1442191823092</v>
      </c>
      <c r="M260" s="2">
        <f>'rockfish release'!O259</f>
        <v>14294.332163173705</v>
      </c>
      <c r="N260">
        <f>'rockfish release'!P259</f>
        <v>41905280.915479615</v>
      </c>
      <c r="O260" s="37">
        <v>0.11274712611528424</v>
      </c>
      <c r="P260" s="37">
        <v>1.05616123550026E-3</v>
      </c>
      <c r="Q260" s="18">
        <f t="shared" si="190"/>
        <v>1611.6448711351095</v>
      </c>
      <c r="R260" s="51">
        <f t="shared" si="191"/>
        <v>704240.85371909803</v>
      </c>
      <c r="S260">
        <f t="shared" si="144"/>
        <v>839.19059439384682</v>
      </c>
      <c r="T260" s="9">
        <f t="shared" si="145"/>
        <v>1644.8135650119398</v>
      </c>
      <c r="V260" s="18">
        <f t="shared" si="192"/>
        <v>2205.6684254427664</v>
      </c>
      <c r="W260" s="50">
        <f t="shared" si="192"/>
        <v>717086.55710209417</v>
      </c>
      <c r="X260">
        <f t="shared" si="146"/>
        <v>846.80963451185073</v>
      </c>
      <c r="Y260" s="9">
        <f t="shared" si="147"/>
        <v>1659.7468836432274</v>
      </c>
      <c r="Z260" s="19">
        <f t="shared" si="193"/>
        <v>0.3839242674663858</v>
      </c>
    </row>
    <row r="261" spans="1:26" x14ac:dyDescent="0.25">
      <c r="A261" s="13" t="str">
        <f>'rockfish release'!A260</f>
        <v>SE</v>
      </c>
      <c r="B261" s="13">
        <f>'rockfish release'!B260</f>
        <v>2004</v>
      </c>
      <c r="C261" s="13" t="str">
        <f>'rockfish release'!C260</f>
        <v>SSEI</v>
      </c>
      <c r="D261">
        <f>'rockfish release'!D260</f>
        <v>6002</v>
      </c>
      <c r="E261">
        <f>'YE release'!E261</f>
        <v>2841</v>
      </c>
      <c r="F261" s="37">
        <v>0.17188181548253958</v>
      </c>
      <c r="G261" s="37">
        <v>1.07550001800044E-3</v>
      </c>
      <c r="H261" s="18">
        <f t="shared" si="188"/>
        <v>488.31623778589494</v>
      </c>
      <c r="I261" s="8">
        <f t="shared" si="189"/>
        <v>8680.6628607866096</v>
      </c>
      <c r="J261">
        <f t="shared" ref="J261:J317" si="194">SQRT(I261)</f>
        <v>93.170074921009956</v>
      </c>
      <c r="K261" s="9">
        <f t="shared" ref="K261:K317" si="195">(1.96*J261)</f>
        <v>182.61334684517951</v>
      </c>
      <c r="M261" s="2">
        <f>'rockfish release'!O260</f>
        <v>10620.770196009977</v>
      </c>
      <c r="N261">
        <f>'rockfish release'!P260</f>
        <v>23134123.027768828</v>
      </c>
      <c r="O261" s="37">
        <v>0.11274712611528424</v>
      </c>
      <c r="P261" s="37">
        <v>1.05616123550026E-3</v>
      </c>
      <c r="Q261" s="18">
        <f t="shared" si="190"/>
        <v>1197.461316730989</v>
      </c>
      <c r="R261" s="51">
        <f t="shared" si="191"/>
        <v>388781.41836057656</v>
      </c>
      <c r="S261">
        <f t="shared" ref="S261:S317" si="196">SQRT(R261)</f>
        <v>623.52339038770356</v>
      </c>
      <c r="T261" s="9">
        <f t="shared" ref="T261:T317" si="197">(1.96*S261)</f>
        <v>1222.105845159899</v>
      </c>
      <c r="V261" s="18">
        <f t="shared" si="192"/>
        <v>1685.7775545168838</v>
      </c>
      <c r="W261" s="50">
        <f t="shared" si="192"/>
        <v>397462.08122136316</v>
      </c>
      <c r="X261">
        <f t="shared" ref="X261:X317" si="198">SQRT(W261)</f>
        <v>630.44593838120898</v>
      </c>
      <c r="Y261" s="9">
        <f t="shared" ref="Y261:Y317" si="199">(1.96*X261)</f>
        <v>1235.6740392271695</v>
      </c>
      <c r="Z261" s="19">
        <f t="shared" si="193"/>
        <v>0.37397931695791525</v>
      </c>
    </row>
    <row r="262" spans="1:26" x14ac:dyDescent="0.25">
      <c r="A262" s="13" t="str">
        <f>'rockfish release'!A261</f>
        <v>SE</v>
      </c>
      <c r="B262" s="13">
        <f>'rockfish release'!B261</f>
        <v>2005</v>
      </c>
      <c r="C262" s="13" t="str">
        <f>'rockfish release'!C261</f>
        <v>SSEI</v>
      </c>
      <c r="D262">
        <f>'rockfish release'!D261</f>
        <v>9401</v>
      </c>
      <c r="E262">
        <f>'YE release'!E262</f>
        <v>4674</v>
      </c>
      <c r="F262" s="37">
        <v>0.17188181548253958</v>
      </c>
      <c r="G262" s="37">
        <v>1.07550001800044E-3</v>
      </c>
      <c r="H262" s="18">
        <f t="shared" si="188"/>
        <v>803.37560556539006</v>
      </c>
      <c r="I262" s="8">
        <f t="shared" si="189"/>
        <v>23495.67023124258</v>
      </c>
      <c r="J262">
        <f t="shared" si="194"/>
        <v>153.28297436846199</v>
      </c>
      <c r="K262" s="9">
        <f t="shared" si="195"/>
        <v>300.43462976218552</v>
      </c>
      <c r="M262" s="2">
        <f>'rockfish release'!O261</f>
        <v>16635.431624906661</v>
      </c>
      <c r="N262">
        <f>'rockfish release'!P261</f>
        <v>56755658.12675067</v>
      </c>
      <c r="O262" s="37">
        <v>0.11274712611528424</v>
      </c>
      <c r="P262" s="37">
        <v>1.05616123550026E-3</v>
      </c>
      <c r="Q262" s="18">
        <f t="shared" si="190"/>
        <v>1875.5971073955393</v>
      </c>
      <c r="R262" s="51">
        <f t="shared" si="191"/>
        <v>953809.45454556181</v>
      </c>
      <c r="S262">
        <f t="shared" si="196"/>
        <v>976.63168827637469</v>
      </c>
      <c r="T262" s="9">
        <f t="shared" si="197"/>
        <v>1914.1981090216943</v>
      </c>
      <c r="V262" s="18">
        <f t="shared" si="192"/>
        <v>2678.9727129609291</v>
      </c>
      <c r="W262" s="50">
        <f t="shared" si="192"/>
        <v>977305.12477680435</v>
      </c>
      <c r="X262">
        <f t="shared" si="198"/>
        <v>988.58743911543013</v>
      </c>
      <c r="Y262" s="9">
        <f t="shared" si="199"/>
        <v>1937.6313806662431</v>
      </c>
      <c r="Z262" s="19">
        <f t="shared" si="193"/>
        <v>0.36901736039811911</v>
      </c>
    </row>
    <row r="263" spans="1:26" x14ac:dyDescent="0.25">
      <c r="A263" s="13" t="str">
        <f>'rockfish release'!A262</f>
        <v>SE</v>
      </c>
      <c r="B263" s="13">
        <f>'rockfish release'!B262</f>
        <v>2006</v>
      </c>
      <c r="C263" s="13" t="str">
        <f>'rockfish release'!C262</f>
        <v>SSEI</v>
      </c>
      <c r="D263">
        <f>'rockfish release'!D262</f>
        <v>6626</v>
      </c>
      <c r="E263">
        <f>'YE release'!E263</f>
        <v>3077</v>
      </c>
      <c r="F263" s="13">
        <f>IF([3]species_comp_Region1_forR!$H230&gt;49,[3]species_comp_Region1_forR!$AV230,[3]species_comp_Region1_forR!$AX230)</f>
        <v>0.19329073499999999</v>
      </c>
      <c r="G263" s="13">
        <f>IF([3]species_comp_Region1_forR!$H230&gt;49,[3]species_comp_Region1_forR!$AW230,[3]species_comp_Region1_forR!$AY230)</f>
        <v>2.4948700000000001E-4</v>
      </c>
      <c r="H263" s="18">
        <f t="shared" si="188"/>
        <v>594.75559159499994</v>
      </c>
      <c r="I263" s="8">
        <f t="shared" si="189"/>
        <v>2362.1252024230002</v>
      </c>
      <c r="J263">
        <f t="shared" si="194"/>
        <v>48.601699583687406</v>
      </c>
      <c r="K263" s="9">
        <f t="shared" si="195"/>
        <v>95.259331184027317</v>
      </c>
      <c r="M263" s="2">
        <f>'rockfish release'!O262</f>
        <v>11724.962232382888</v>
      </c>
      <c r="N263">
        <f>'rockfish release'!P262</f>
        <v>28194469.131746352</v>
      </c>
      <c r="O263" s="13">
        <f>IF([3]species_comp_Region1_forR!$D252&gt;49,[3]species_comp_Region1_forR!$AR252,[3]species_comp_Region1_forR!$AT252)</f>
        <v>0.10892710899999999</v>
      </c>
      <c r="P263" s="13">
        <f>IF([3]species_comp_Region1_forR!$D252&gt;49,[3]species_comp_Region1_forR!$AS252,[3]species_comp_Region1_forR!$AU252)</f>
        <v>7.9599999999999997E-5</v>
      </c>
      <c r="Q263" s="18">
        <f t="shared" si="190"/>
        <v>1277.1662391076541</v>
      </c>
      <c r="R263" s="51">
        <f t="shared" si="191"/>
        <v>343229.33023890259</v>
      </c>
      <c r="S263">
        <f t="shared" si="196"/>
        <v>585.85777304641317</v>
      </c>
      <c r="T263" s="9">
        <f t="shared" si="197"/>
        <v>1148.2812351709697</v>
      </c>
      <c r="V263" s="18">
        <f t="shared" si="192"/>
        <v>1871.921830702654</v>
      </c>
      <c r="W263" s="50">
        <f t="shared" si="192"/>
        <v>345591.45544132561</v>
      </c>
      <c r="X263">
        <f t="shared" si="198"/>
        <v>587.8702709283109</v>
      </c>
      <c r="Y263" s="9">
        <f t="shared" si="199"/>
        <v>1152.2257310194893</v>
      </c>
      <c r="Z263" s="19">
        <f t="shared" si="193"/>
        <v>0.31404637805182545</v>
      </c>
    </row>
    <row r="264" spans="1:26" x14ac:dyDescent="0.25">
      <c r="A264" s="13" t="str">
        <f>'rockfish release'!A263</f>
        <v>SE</v>
      </c>
      <c r="B264" s="13">
        <f>'rockfish release'!B263</f>
        <v>2007</v>
      </c>
      <c r="C264" s="13" t="str">
        <f>'rockfish release'!C263</f>
        <v>SSEI</v>
      </c>
      <c r="D264">
        <f>'rockfish release'!D263</f>
        <v>3895</v>
      </c>
      <c r="E264">
        <f>'YE release'!E264</f>
        <v>1932</v>
      </c>
      <c r="F264" s="13">
        <f>IF([3]species_comp_Region1_forR!$H231&gt;49,[3]species_comp_Region1_forR!$AV231,[3]species_comp_Region1_forR!$AX231)</f>
        <v>0.211936663</v>
      </c>
      <c r="G264" s="13">
        <f>IF([3]species_comp_Region1_forR!$H231&gt;49,[3]species_comp_Region1_forR!$AW231,[3]species_comp_Region1_forR!$AY231)</f>
        <v>2.0368200000000001E-4</v>
      </c>
      <c r="H264" s="18">
        <f t="shared" si="188"/>
        <v>409.46163291599999</v>
      </c>
      <c r="I264" s="8">
        <f t="shared" si="189"/>
        <v>760.26832156800003</v>
      </c>
      <c r="J264">
        <f t="shared" si="194"/>
        <v>27.572963597843451</v>
      </c>
      <c r="K264" s="9">
        <f t="shared" si="195"/>
        <v>54.043008651773164</v>
      </c>
      <c r="M264" s="2">
        <f>'rockfish release'!O263</f>
        <v>6892.3525347315644</v>
      </c>
      <c r="N264">
        <f>'rockfish release'!P263</f>
        <v>9742624.9121934529</v>
      </c>
      <c r="O264" s="13">
        <f>IF([3]species_comp_Region1_forR!$D253&gt;49,[3]species_comp_Region1_forR!$AR253,[3]species_comp_Region1_forR!$AT253)</f>
        <v>0.12130735400000001</v>
      </c>
      <c r="P264" s="13">
        <f>IF([3]species_comp_Region1_forR!$D253&gt;49,[3]species_comp_Region1_forR!$AS253,[3]species_comp_Region1_forR!$AU253)</f>
        <v>6.7000000000000002E-5</v>
      </c>
      <c r="Q264" s="18">
        <f t="shared" si="190"/>
        <v>836.09304882347919</v>
      </c>
      <c r="R264" s="51">
        <f t="shared" si="191"/>
        <v>145897.3921002415</v>
      </c>
      <c r="S264">
        <f t="shared" si="196"/>
        <v>381.96517131833042</v>
      </c>
      <c r="T264" s="9">
        <f t="shared" si="197"/>
        <v>748.65173578392762</v>
      </c>
      <c r="V264" s="18">
        <f t="shared" si="192"/>
        <v>1245.5546817394793</v>
      </c>
      <c r="W264" s="50">
        <f t="shared" si="192"/>
        <v>146657.6604218095</v>
      </c>
      <c r="X264">
        <f t="shared" si="198"/>
        <v>382.95908452706732</v>
      </c>
      <c r="Y264" s="9">
        <f t="shared" si="199"/>
        <v>750.59980567305195</v>
      </c>
      <c r="Z264" s="19">
        <f t="shared" si="193"/>
        <v>0.30746067606782695</v>
      </c>
    </row>
    <row r="265" spans="1:26" x14ac:dyDescent="0.25">
      <c r="A265" s="13" t="str">
        <f>'rockfish release'!A264</f>
        <v>SE</v>
      </c>
      <c r="B265" s="13">
        <f>'rockfish release'!B264</f>
        <v>2008</v>
      </c>
      <c r="C265" s="13" t="str">
        <f>'rockfish release'!C264</f>
        <v>SSEI</v>
      </c>
      <c r="D265">
        <f>'rockfish release'!D264</f>
        <v>3127</v>
      </c>
      <c r="E265">
        <f>'YE release'!E265</f>
        <v>1315</v>
      </c>
      <c r="F265" s="13">
        <f>IF([3]species_comp_Region1_forR!$H232&gt;49,[3]species_comp_Region1_forR!$AV232,[3]species_comp_Region1_forR!$AX232)</f>
        <v>0.121527778</v>
      </c>
      <c r="G265" s="13">
        <f>IF([3]species_comp_Region1_forR!$H232&gt;49,[3]species_comp_Region1_forR!$AW232,[3]species_comp_Region1_forR!$AY232)</f>
        <v>1.8566700000000001E-4</v>
      </c>
      <c r="H265" s="18">
        <f t="shared" si="188"/>
        <v>159.80902807000001</v>
      </c>
      <c r="I265" s="8">
        <f t="shared" si="189"/>
        <v>321.06001807500002</v>
      </c>
      <c r="J265">
        <f t="shared" si="194"/>
        <v>17.918147730024998</v>
      </c>
      <c r="K265" s="9">
        <f t="shared" si="195"/>
        <v>35.119569550848993</v>
      </c>
      <c r="M265" s="2">
        <f>'rockfish release'!O264</f>
        <v>5533.3469515033648</v>
      </c>
      <c r="N265">
        <f>'rockfish release'!P264</f>
        <v>6279380.8058480714</v>
      </c>
      <c r="O265" s="13">
        <f>IF([3]species_comp_Region1_forR!$D254&gt;49,[3]species_comp_Region1_forR!$AR254,[3]species_comp_Region1_forR!$AT254)</f>
        <v>9.1438070999999996E-2</v>
      </c>
      <c r="P265" s="13">
        <f>IF([3]species_comp_Region1_forR!$D254&gt;49,[3]species_comp_Region1_forR!$AS254,[3]species_comp_Region1_forR!$AU254)</f>
        <v>6.9099999999999999E-5</v>
      </c>
      <c r="Q265" s="18">
        <f t="shared" si="190"/>
        <v>505.95857141919822</v>
      </c>
      <c r="R265" s="51">
        <f t="shared" si="191"/>
        <v>54183.199412499547</v>
      </c>
      <c r="S265">
        <f t="shared" si="196"/>
        <v>232.7728493886251</v>
      </c>
      <c r="T265" s="9">
        <f t="shared" si="197"/>
        <v>456.23478480170519</v>
      </c>
      <c r="V265" s="18">
        <f t="shared" si="192"/>
        <v>665.76759948919823</v>
      </c>
      <c r="W265" s="50">
        <f t="shared" si="192"/>
        <v>54504.259430574544</v>
      </c>
      <c r="X265">
        <f t="shared" si="198"/>
        <v>233.46147311831677</v>
      </c>
      <c r="Y265" s="9">
        <f t="shared" si="199"/>
        <v>457.58448731190089</v>
      </c>
      <c r="Z265" s="19">
        <f t="shared" si="193"/>
        <v>0.35066511692283786</v>
      </c>
    </row>
    <row r="266" spans="1:26" x14ac:dyDescent="0.25">
      <c r="A266" s="13" t="str">
        <f>'rockfish release'!A265</f>
        <v>SE</v>
      </c>
      <c r="B266" s="13">
        <f>'rockfish release'!B265</f>
        <v>2009</v>
      </c>
      <c r="C266" s="13" t="str">
        <f>'rockfish release'!C265</f>
        <v>SSEI</v>
      </c>
      <c r="D266">
        <f>'rockfish release'!D265</f>
        <v>1615</v>
      </c>
      <c r="E266">
        <f>'YE release'!E266</f>
        <v>726</v>
      </c>
      <c r="F266" s="13">
        <f>IF([3]species_comp_Region1_forR!$H233&gt;49,[3]species_comp_Region1_forR!$AV233,[3]species_comp_Region1_forR!$AX233)</f>
        <v>0.113543092</v>
      </c>
      <c r="G266" s="13">
        <f>IF([3]species_comp_Region1_forR!$H233&gt;49,[3]species_comp_Region1_forR!$AW233,[3]species_comp_Region1_forR!$AY233)</f>
        <v>1.37878E-4</v>
      </c>
      <c r="H266" s="18">
        <f t="shared" si="188"/>
        <v>82.432284792000004</v>
      </c>
      <c r="I266" s="8">
        <f t="shared" si="189"/>
        <v>72.672184728000005</v>
      </c>
      <c r="J266">
        <f t="shared" si="194"/>
        <v>8.5247982221281937</v>
      </c>
      <c r="K266" s="9">
        <f t="shared" si="195"/>
        <v>16.70860451537126</v>
      </c>
      <c r="M266" s="2">
        <f>'rockfish release'!O265</f>
        <v>2857.804709522844</v>
      </c>
      <c r="N266">
        <f>'rockfish release'!P265</f>
        <v>1674966.4483188028</v>
      </c>
      <c r="O266" s="13">
        <f>IF([3]species_comp_Region1_forR!$D255&gt;49,[3]species_comp_Region1_forR!$AR255,[3]species_comp_Region1_forR!$AT255)</f>
        <v>7.6849183000000001E-2</v>
      </c>
      <c r="P266" s="13">
        <f>IF([3]species_comp_Region1_forR!$D255&gt;49,[3]species_comp_Region1_forR!$AS255,[3]species_comp_Region1_forR!$AU255)</f>
        <v>6.8200000000000004E-5</v>
      </c>
      <c r="Q266" s="18">
        <f t="shared" si="190"/>
        <v>219.61995710038289</v>
      </c>
      <c r="R266" s="51">
        <f t="shared" si="191"/>
        <v>10334.771649899443</v>
      </c>
      <c r="S266">
        <f t="shared" si="196"/>
        <v>101.66007893907738</v>
      </c>
      <c r="T266" s="9">
        <f t="shared" si="197"/>
        <v>199.25375472059167</v>
      </c>
      <c r="V266" s="18">
        <f t="shared" si="192"/>
        <v>302.05224189238288</v>
      </c>
      <c r="W266" s="50">
        <f t="shared" si="192"/>
        <v>10407.443834627444</v>
      </c>
      <c r="X266">
        <f t="shared" si="198"/>
        <v>102.01688014553005</v>
      </c>
      <c r="Y266" s="9">
        <f t="shared" si="199"/>
        <v>199.95308508523891</v>
      </c>
      <c r="Z266" s="19">
        <f t="shared" si="193"/>
        <v>0.33774581346056448</v>
      </c>
    </row>
    <row r="267" spans="1:26" x14ac:dyDescent="0.25">
      <c r="A267" s="13" t="str">
        <f>'rockfish release'!A266</f>
        <v>SE</v>
      </c>
      <c r="B267" s="13">
        <f>'rockfish release'!B266</f>
        <v>2010</v>
      </c>
      <c r="C267" s="13" t="str">
        <f>'rockfish release'!C266</f>
        <v>SSEI</v>
      </c>
      <c r="D267">
        <f>'rockfish release'!D266</f>
        <v>3026</v>
      </c>
      <c r="E267">
        <f>'YE release'!E267</f>
        <v>1842</v>
      </c>
      <c r="F267" s="13">
        <f>IF([3]species_comp_Region1_forR!$H234&gt;49,[3]species_comp_Region1_forR!$AV234,[3]species_comp_Region1_forR!$AX234)</f>
        <v>0.17421124800000001</v>
      </c>
      <c r="G267" s="13">
        <f>IF([3]species_comp_Region1_forR!$H234&gt;49,[3]species_comp_Region1_forR!$AW234,[3]species_comp_Region1_forR!$AY234)</f>
        <v>1.97612E-4</v>
      </c>
      <c r="H267" s="18">
        <f t="shared" si="188"/>
        <v>320.89711881600005</v>
      </c>
      <c r="I267" s="8">
        <f t="shared" si="189"/>
        <v>670.49040196800001</v>
      </c>
      <c r="J267">
        <f t="shared" si="194"/>
        <v>25.893829418763072</v>
      </c>
      <c r="K267" s="9">
        <f t="shared" si="195"/>
        <v>50.75190566077562</v>
      </c>
      <c r="M267" s="2">
        <f>'rockfish release'!O266</f>
        <v>5354.623561000697</v>
      </c>
      <c r="N267">
        <f>'rockfish release'!P266</f>
        <v>5880292.1826629303</v>
      </c>
      <c r="O267" s="13">
        <f>IF([3]species_comp_Region1_forR!$D256&gt;49,[3]species_comp_Region1_forR!$AR256,[3]species_comp_Region1_forR!$AT256)</f>
        <v>5.5505818999999998E-2</v>
      </c>
      <c r="P267" s="13">
        <f>IF([3]species_comp_Region1_forR!$D256&gt;49,[3]species_comp_Region1_forR!$AS256,[3]species_comp_Region1_forR!$AU256)</f>
        <v>4.6999999999999997E-5</v>
      </c>
      <c r="Q267" s="18">
        <f t="shared" si="190"/>
        <v>297.21276619004016</v>
      </c>
      <c r="R267" s="51">
        <f t="shared" si="191"/>
        <v>19187.778289378031</v>
      </c>
      <c r="S267">
        <f t="shared" si="196"/>
        <v>138.5199562856487</v>
      </c>
      <c r="T267" s="9">
        <f t="shared" si="197"/>
        <v>271.49911431987147</v>
      </c>
      <c r="V267" s="18">
        <f t="shared" si="192"/>
        <v>618.10988500604026</v>
      </c>
      <c r="W267" s="50">
        <f t="shared" si="192"/>
        <v>19858.268691346031</v>
      </c>
      <c r="X267">
        <f t="shared" si="198"/>
        <v>140.9193694683099</v>
      </c>
      <c r="Y267" s="9">
        <f t="shared" si="199"/>
        <v>276.2019641578874</v>
      </c>
      <c r="Z267" s="19">
        <f t="shared" si="193"/>
        <v>0.22798433237632629</v>
      </c>
    </row>
    <row r="268" spans="1:26" x14ac:dyDescent="0.25">
      <c r="A268" s="13" t="str">
        <f>'rockfish release'!A267</f>
        <v>SE</v>
      </c>
      <c r="B268" s="13">
        <f>'rockfish release'!B267</f>
        <v>2011</v>
      </c>
      <c r="C268" s="13" t="str">
        <f>'rockfish release'!C267</f>
        <v>SSEI</v>
      </c>
      <c r="D268">
        <f>'rockfish release'!D267</f>
        <v>1401</v>
      </c>
      <c r="E268">
        <f>'YE release'!E268</f>
        <v>557</v>
      </c>
      <c r="F268" s="13">
        <f>IF([3]species_comp_Region1_forR!$H235&gt;49,[3]species_comp_Region1_forR!$AV235,[3]species_comp_Region1_forR!$AX235)</f>
        <v>0.16267942599999999</v>
      </c>
      <c r="G268" s="13">
        <f>IF([3]species_comp_Region1_forR!$H235&gt;49,[3]species_comp_Region1_forR!$AW235,[3]species_comp_Region1_forR!$AY235)</f>
        <v>1.63132E-4</v>
      </c>
      <c r="H268" s="18">
        <f t="shared" si="188"/>
        <v>90.612440281999994</v>
      </c>
      <c r="I268" s="8">
        <f t="shared" si="189"/>
        <v>50.611539868000001</v>
      </c>
      <c r="J268">
        <f t="shared" si="194"/>
        <v>7.1141787908373519</v>
      </c>
      <c r="K268" s="9">
        <f t="shared" si="195"/>
        <v>13.94379043004121</v>
      </c>
      <c r="M268" s="2">
        <f>'rockfish release'!O267</f>
        <v>3027.6754850088182</v>
      </c>
      <c r="N268">
        <f>'rockfish release'!P267</f>
        <v>2492666.7772778664</v>
      </c>
      <c r="O268" s="13">
        <f>IF([3]species_comp_Region1_forR!$D257&gt;49,[3]species_comp_Region1_forR!$AR257,[3]species_comp_Region1_forR!$AT257)</f>
        <v>0.11457521399999999</v>
      </c>
      <c r="P268" s="13">
        <f>IF([3]species_comp_Region1_forR!$D257&gt;49,[3]species_comp_Region1_forR!$AS257,[3]species_comp_Region1_forR!$AU257)</f>
        <v>7.9099999999999998E-5</v>
      </c>
      <c r="Q268" s="18">
        <f t="shared" si="190"/>
        <v>346.89656661743913</v>
      </c>
      <c r="R268" s="51">
        <f t="shared" si="191"/>
        <v>33250.357854075279</v>
      </c>
      <c r="S268">
        <f t="shared" si="196"/>
        <v>182.34680653654254</v>
      </c>
      <c r="T268" s="9">
        <f t="shared" si="197"/>
        <v>357.39974081162336</v>
      </c>
      <c r="V268" s="18">
        <f t="shared" si="192"/>
        <v>437.5090068994391</v>
      </c>
      <c r="W268" s="50">
        <f t="shared" si="192"/>
        <v>33300.969393943276</v>
      </c>
      <c r="X268">
        <f t="shared" si="198"/>
        <v>182.48553201265923</v>
      </c>
      <c r="Y268" s="9">
        <f t="shared" si="199"/>
        <v>357.67164274481212</v>
      </c>
      <c r="Z268" s="19">
        <f t="shared" si="193"/>
        <v>0.41710120051220639</v>
      </c>
    </row>
    <row r="269" spans="1:26" x14ac:dyDescent="0.25">
      <c r="A269" s="13" t="str">
        <f>'rockfish release'!A268</f>
        <v>SE</v>
      </c>
      <c r="B269" s="13">
        <f>'rockfish release'!B268</f>
        <v>2012</v>
      </c>
      <c r="C269" s="13" t="str">
        <f>'rockfish release'!C268</f>
        <v>SSEI</v>
      </c>
      <c r="D269">
        <f>'rockfish release'!D268</f>
        <v>1982</v>
      </c>
      <c r="E269">
        <f>'YE release'!E269</f>
        <v>1213</v>
      </c>
      <c r="F269" s="13">
        <f>IF([3]species_comp_Region1_forR!$H236&gt;49,[3]species_comp_Region1_forR!$AV236,[3]species_comp_Region1_forR!$AX236)</f>
        <v>0.143570537</v>
      </c>
      <c r="G269" s="13">
        <f>IF([3]species_comp_Region1_forR!$H236&gt;49,[3]species_comp_Region1_forR!$AW236,[3]species_comp_Region1_forR!$AY236)</f>
        <v>1.5369799999999999E-4</v>
      </c>
      <c r="H269" s="18">
        <f t="shared" si="188"/>
        <v>174.15106138100001</v>
      </c>
      <c r="I269" s="8">
        <f t="shared" si="189"/>
        <v>226.14647256199999</v>
      </c>
      <c r="J269">
        <f t="shared" si="194"/>
        <v>15.038167194242787</v>
      </c>
      <c r="K269" s="9">
        <f t="shared" si="195"/>
        <v>29.474807700715861</v>
      </c>
      <c r="M269" s="2">
        <f>'rockfish release'!O268</f>
        <v>3308.3880839980466</v>
      </c>
      <c r="N269">
        <f>'rockfish release'!P268</f>
        <v>3537724.2288436573</v>
      </c>
      <c r="O269" s="13">
        <f>IF([3]species_comp_Region1_forR!$D258&gt;49,[3]species_comp_Region1_forR!$AR258,[3]species_comp_Region1_forR!$AT258)</f>
        <v>0.14481576700000001</v>
      </c>
      <c r="P269" s="13">
        <f>IF([3]species_comp_Region1_forR!$D258&gt;49,[3]species_comp_Region1_forR!$AS258,[3]species_comp_Region1_forR!$AU258)</f>
        <v>1.0621299999999999E-4</v>
      </c>
      <c r="Q269" s="18">
        <f t="shared" si="190"/>
        <v>479.10675791783757</v>
      </c>
      <c r="R269" s="51">
        <f t="shared" si="191"/>
        <v>74978.554814439907</v>
      </c>
      <c r="S269">
        <f t="shared" si="196"/>
        <v>273.82212258040784</v>
      </c>
      <c r="T269" s="9">
        <f t="shared" si="197"/>
        <v>536.6913602575994</v>
      </c>
      <c r="V269" s="18">
        <f t="shared" si="192"/>
        <v>653.2578192988376</v>
      </c>
      <c r="W269" s="50">
        <f t="shared" si="192"/>
        <v>75204.70128700191</v>
      </c>
      <c r="X269">
        <f t="shared" si="198"/>
        <v>274.23475579693013</v>
      </c>
      <c r="Y269" s="9">
        <f t="shared" si="199"/>
        <v>537.50012136198302</v>
      </c>
      <c r="Z269" s="19">
        <f t="shared" si="193"/>
        <v>0.41979559631031288</v>
      </c>
    </row>
    <row r="270" spans="1:26" x14ac:dyDescent="0.25">
      <c r="A270" s="13" t="str">
        <f>'rockfish release'!A269</f>
        <v>SE</v>
      </c>
      <c r="B270" s="13">
        <f>'rockfish release'!B269</f>
        <v>2013</v>
      </c>
      <c r="C270" s="13" t="str">
        <f>'rockfish release'!C269</f>
        <v>SSEI</v>
      </c>
      <c r="D270">
        <f>'rockfish release'!D269</f>
        <v>2044</v>
      </c>
      <c r="E270">
        <f>'YE release'!E270</f>
        <v>1461</v>
      </c>
      <c r="F270" s="13">
        <f>IF([3]species_comp_Region1_forR!$H237&gt;49,[3]species_comp_Region1_forR!$AV237,[3]species_comp_Region1_forR!$AX237)</f>
        <v>0.171851852</v>
      </c>
      <c r="G270" s="13">
        <f>IF([3]species_comp_Region1_forR!$H237&gt;49,[3]species_comp_Region1_forR!$AW237,[3]species_comp_Region1_forR!$AY237)</f>
        <v>2.1115500000000001E-4</v>
      </c>
      <c r="H270" s="18">
        <f t="shared" si="188"/>
        <v>251.075555772</v>
      </c>
      <c r="I270" s="8">
        <f t="shared" si="189"/>
        <v>450.71478175499999</v>
      </c>
      <c r="J270">
        <f t="shared" si="194"/>
        <v>21.230044318253317</v>
      </c>
      <c r="K270" s="9">
        <f t="shared" si="195"/>
        <v>41.6108868637765</v>
      </c>
      <c r="M270" s="2">
        <f>'rockfish release'!O269</f>
        <v>7891.8351156912322</v>
      </c>
      <c r="N270">
        <f>'rockfish release'!P269</f>
        <v>27499452.414966449</v>
      </c>
      <c r="O270" s="13">
        <f>IF([3]species_comp_Region1_forR!$D259&gt;49,[3]species_comp_Region1_forR!$AR259,[3]species_comp_Region1_forR!$AT259)</f>
        <v>0.12985359599999999</v>
      </c>
      <c r="P270" s="13">
        <f>IF([3]species_comp_Region1_forR!$D259&gt;49,[3]species_comp_Region1_forR!$AS259,[3]species_comp_Region1_forR!$AU259)</f>
        <v>7.2000000000000002E-5</v>
      </c>
      <c r="Q270" s="18">
        <f t="shared" si="190"/>
        <v>1024.7831688115825</v>
      </c>
      <c r="R270" s="51">
        <f t="shared" si="191"/>
        <v>466198.84333728749</v>
      </c>
      <c r="S270">
        <f t="shared" si="196"/>
        <v>682.78755358990509</v>
      </c>
      <c r="T270" s="9">
        <f t="shared" si="197"/>
        <v>1338.2636050362139</v>
      </c>
      <c r="V270" s="18">
        <f t="shared" si="192"/>
        <v>1275.8587245835824</v>
      </c>
      <c r="W270" s="50">
        <f t="shared" si="192"/>
        <v>466649.55811904249</v>
      </c>
      <c r="X270">
        <f t="shared" si="198"/>
        <v>683.1175287745458</v>
      </c>
      <c r="Y270" s="9">
        <f t="shared" si="199"/>
        <v>1338.9103563981098</v>
      </c>
      <c r="Z270" s="19">
        <f t="shared" si="193"/>
        <v>0.53541784494792177</v>
      </c>
    </row>
    <row r="271" spans="1:26" x14ac:dyDescent="0.25">
      <c r="A271" s="13" t="str">
        <f>'rockfish release'!A270</f>
        <v>SE</v>
      </c>
      <c r="B271" s="13">
        <f>'rockfish release'!B270</f>
        <v>2014</v>
      </c>
      <c r="C271" s="13" t="str">
        <f>'rockfish release'!C270</f>
        <v>SSEI</v>
      </c>
      <c r="D271">
        <f>'rockfish release'!D270</f>
        <v>2308</v>
      </c>
      <c r="E271">
        <f>'YE release'!E271</f>
        <v>1518</v>
      </c>
      <c r="F271" s="13">
        <f>IF([3]species_comp_Region1_forR!$H238&gt;49,[3]species_comp_Region1_forR!$AV238,[3]species_comp_Region1_forR!$AX238)</f>
        <v>0.21995783599999999</v>
      </c>
      <c r="G271" s="13">
        <f>IF([3]species_comp_Region1_forR!$H238&gt;49,[3]species_comp_Region1_forR!$AW238,[3]species_comp_Region1_forR!$AY238)</f>
        <v>1.20658E-4</v>
      </c>
      <c r="H271" s="18">
        <f t="shared" si="188"/>
        <v>333.89599504799997</v>
      </c>
      <c r="I271" s="8">
        <f t="shared" si="189"/>
        <v>278.03512519200001</v>
      </c>
      <c r="J271">
        <f t="shared" si="194"/>
        <v>16.674385301773498</v>
      </c>
      <c r="K271" s="9">
        <f t="shared" si="195"/>
        <v>32.681795191476056</v>
      </c>
      <c r="M271" s="2">
        <f>'rockfish release'!O270</f>
        <v>4717.2998562529947</v>
      </c>
      <c r="N271">
        <f>'rockfish release'!P270</f>
        <v>4505262.4204985779</v>
      </c>
      <c r="O271" s="13">
        <f>IF([3]species_comp_Region1_forR!$D260&gt;49,[3]species_comp_Region1_forR!$AR260,[3]species_comp_Region1_forR!$AT260)</f>
        <v>0.16422435599999999</v>
      </c>
      <c r="P271" s="13">
        <f>IF([3]species_comp_Region1_forR!$D260&gt;49,[3]species_comp_Region1_forR!$AS260,[3]species_comp_Region1_forR!$AU260)</f>
        <v>6.9400000000000006E-5</v>
      </c>
      <c r="Q271" s="18">
        <f t="shared" si="190"/>
        <v>774.6955309520406</v>
      </c>
      <c r="R271" s="51">
        <f t="shared" si="191"/>
        <v>122736.98884054784</v>
      </c>
      <c r="S271">
        <f t="shared" si="196"/>
        <v>350.33839190209778</v>
      </c>
      <c r="T271" s="9">
        <f t="shared" si="197"/>
        <v>686.6632481281116</v>
      </c>
      <c r="V271" s="18">
        <f t="shared" si="192"/>
        <v>1108.5915260000406</v>
      </c>
      <c r="W271" s="50">
        <f t="shared" si="192"/>
        <v>123015.02396573983</v>
      </c>
      <c r="X271">
        <f t="shared" si="198"/>
        <v>350.73497682116027</v>
      </c>
      <c r="Y271" s="9">
        <f t="shared" si="199"/>
        <v>687.4405545694741</v>
      </c>
      <c r="Z271" s="19">
        <f t="shared" si="193"/>
        <v>0.31637890836732541</v>
      </c>
    </row>
    <row r="272" spans="1:26" x14ac:dyDescent="0.25">
      <c r="A272" s="13" t="str">
        <f>'rockfish release'!A271</f>
        <v>SE</v>
      </c>
      <c r="B272" s="13">
        <f>'rockfish release'!B271</f>
        <v>2015</v>
      </c>
      <c r="C272" s="13" t="str">
        <f>'rockfish release'!C271</f>
        <v>SSEI</v>
      </c>
      <c r="D272">
        <f>'rockfish release'!D271</f>
        <v>3002</v>
      </c>
      <c r="E272">
        <f>'YE release'!E272</f>
        <v>1949</v>
      </c>
      <c r="F272" s="13">
        <f>IF([3]species_comp_Region1_forR!$H239&gt;49,[3]species_comp_Region1_forR!$AV239,[3]species_comp_Region1_forR!$AX239)</f>
        <v>0.20289330899999999</v>
      </c>
      <c r="G272" s="13">
        <f>IF([3]species_comp_Region1_forR!$H239&gt;49,[3]species_comp_Region1_forR!$AW239,[3]species_comp_Region1_forR!$AY239)</f>
        <v>5.8499999999999999E-5</v>
      </c>
      <c r="H272" s="18">
        <f t="shared" si="188"/>
        <v>395.439059241</v>
      </c>
      <c r="I272" s="8">
        <f t="shared" si="189"/>
        <v>222.21815849999999</v>
      </c>
      <c r="J272">
        <f t="shared" si="194"/>
        <v>14.906983547988506</v>
      </c>
      <c r="K272" s="9">
        <f t="shared" si="195"/>
        <v>29.217687754057472</v>
      </c>
      <c r="M272" s="2">
        <f>'rockfish release'!O271</f>
        <v>3368.3608787428657</v>
      </c>
      <c r="N272">
        <f>'rockfish release'!P271</f>
        <v>2306053.7852344951</v>
      </c>
      <c r="O272" s="13">
        <f>IF([3]species_comp_Region1_forR!$D261&gt;49,[3]species_comp_Region1_forR!$AR261,[3]species_comp_Region1_forR!$AT261)</f>
        <v>0.11386639699999999</v>
      </c>
      <c r="P272" s="13">
        <f>IF([3]species_comp_Region1_forR!$D261&gt;49,[3]species_comp_Region1_forR!$AS261,[3]species_comp_Region1_forR!$AU261)</f>
        <v>5.1100000000000002E-5</v>
      </c>
      <c r="Q272" s="18">
        <f t="shared" si="190"/>
        <v>383.54311705820396</v>
      </c>
      <c r="R272" s="51">
        <f t="shared" si="191"/>
        <v>30361.204177492938</v>
      </c>
      <c r="S272">
        <f t="shared" si="196"/>
        <v>174.24466757262024</v>
      </c>
      <c r="T272" s="9">
        <f t="shared" si="197"/>
        <v>341.51954844233569</v>
      </c>
      <c r="V272" s="18">
        <f t="shared" si="192"/>
        <v>778.98217629920396</v>
      </c>
      <c r="W272" s="50">
        <f t="shared" si="192"/>
        <v>30583.422335992938</v>
      </c>
      <c r="X272">
        <f t="shared" si="198"/>
        <v>174.88116632728907</v>
      </c>
      <c r="Y272" s="9">
        <f t="shared" si="199"/>
        <v>342.76708600148658</v>
      </c>
      <c r="Z272" s="19">
        <f t="shared" si="193"/>
        <v>0.22449957347948088</v>
      </c>
    </row>
    <row r="273" spans="1:26" x14ac:dyDescent="0.25">
      <c r="A273" s="13" t="str">
        <f>'rockfish release'!A272</f>
        <v>SE</v>
      </c>
      <c r="B273" s="13">
        <f>'rockfish release'!B272</f>
        <v>2016</v>
      </c>
      <c r="C273" s="13" t="str">
        <f>'rockfish release'!C272</f>
        <v>SSEI</v>
      </c>
      <c r="D273">
        <f>'rockfish release'!D272</f>
        <v>2634</v>
      </c>
      <c r="E273">
        <f>'YE release'!E273</f>
        <v>1765</v>
      </c>
      <c r="F273" s="13">
        <f>IF([3]species_comp_Region1_forR!$H240&gt;49,[3]species_comp_Region1_forR!$AV240,[3]species_comp_Region1_forR!$AX240)</f>
        <v>0.19990701999999999</v>
      </c>
      <c r="G273" s="13">
        <f>IF([3]species_comp_Region1_forR!$H240&gt;49,[3]species_comp_Region1_forR!$AW240,[3]species_comp_Region1_forR!$AY240)</f>
        <v>7.4400000000000006E-5</v>
      </c>
      <c r="H273" s="18">
        <f t="shared" si="188"/>
        <v>352.83589029999996</v>
      </c>
      <c r="I273" s="8">
        <f t="shared" si="189"/>
        <v>231.77274000000003</v>
      </c>
      <c r="J273">
        <f t="shared" si="194"/>
        <v>15.224084208910565</v>
      </c>
      <c r="K273" s="9">
        <f t="shared" si="195"/>
        <v>29.839205049464706</v>
      </c>
      <c r="M273" s="2">
        <f>'rockfish release'!O272</f>
        <v>4684.4347539543051</v>
      </c>
      <c r="N273">
        <f>'rockfish release'!P272</f>
        <v>6607012.8698088462</v>
      </c>
      <c r="O273" s="13">
        <f>IF([3]species_comp_Region1_forR!$D262&gt;49,[3]species_comp_Region1_forR!$AR262,[3]species_comp_Region1_forR!$AT262)</f>
        <v>0.14972458699999999</v>
      </c>
      <c r="P273" s="13">
        <f>IF([3]species_comp_Region1_forR!$D262&gt;49,[3]species_comp_Region1_forR!$AS262,[3]species_comp_Region1_forR!$AU262)</f>
        <v>6.3800000000000006E-5</v>
      </c>
      <c r="Q273" s="18">
        <f t="shared" si="190"/>
        <v>701.37505886425492</v>
      </c>
      <c r="R273" s="51">
        <f t="shared" si="191"/>
        <v>149090.88880411634</v>
      </c>
      <c r="S273">
        <f t="shared" si="196"/>
        <v>386.12289339550478</v>
      </c>
      <c r="T273" s="9">
        <f t="shared" si="197"/>
        <v>756.8008710551893</v>
      </c>
      <c r="V273" s="18">
        <f t="shared" si="192"/>
        <v>1054.210949164255</v>
      </c>
      <c r="W273" s="50">
        <f t="shared" si="192"/>
        <v>149322.66154411633</v>
      </c>
      <c r="X273">
        <f t="shared" si="198"/>
        <v>386.42290504590477</v>
      </c>
      <c r="Y273" s="9">
        <f t="shared" si="199"/>
        <v>757.38889388997336</v>
      </c>
      <c r="Z273" s="19">
        <f t="shared" si="193"/>
        <v>0.36655178487023737</v>
      </c>
    </row>
    <row r="274" spans="1:26" x14ac:dyDescent="0.25">
      <c r="A274" s="13" t="str">
        <f>'rockfish release'!A273</f>
        <v>SE</v>
      </c>
      <c r="B274" s="13">
        <f>'rockfish release'!B273</f>
        <v>2017</v>
      </c>
      <c r="C274" s="13" t="str">
        <f>'rockfish release'!C273</f>
        <v>SSEI</v>
      </c>
      <c r="D274">
        <f>'rockfish release'!D273</f>
        <v>5303</v>
      </c>
      <c r="E274">
        <f>'YE release'!E274</f>
        <v>4290</v>
      </c>
      <c r="F274" s="13">
        <f>IF([3]species_comp_Region1_forR!$H241&gt;49,[3]species_comp_Region1_forR!$AV241,[3]species_comp_Region1_forR!$AX241)</f>
        <v>0.17742946700000001</v>
      </c>
      <c r="G274" s="13">
        <f>IF([3]species_comp_Region1_forR!$H241&gt;49,[3]species_comp_Region1_forR!$AW241,[3]species_comp_Region1_forR!$AY241)</f>
        <v>9.1600000000000004E-5</v>
      </c>
      <c r="H274" s="18">
        <f t="shared" si="188"/>
        <v>761.17241343000001</v>
      </c>
      <c r="I274" s="8">
        <f t="shared" si="189"/>
        <v>1685.81556</v>
      </c>
      <c r="J274">
        <f t="shared" si="194"/>
        <v>41.058684343266528</v>
      </c>
      <c r="K274" s="9">
        <f t="shared" si="195"/>
        <v>80.475021312802397</v>
      </c>
      <c r="M274" s="2">
        <f>'rockfish release'!O273</f>
        <v>10269.301587301587</v>
      </c>
      <c r="N274">
        <f>'rockfish release'!P273</f>
        <v>20444681.136453528</v>
      </c>
      <c r="O274" s="13">
        <f>IF([3]species_comp_Region1_forR!$D263&gt;49,[3]species_comp_Region1_forR!$AR263,[3]species_comp_Region1_forR!$AT263)</f>
        <v>0.13790760899999999</v>
      </c>
      <c r="P274" s="13">
        <f>IF([3]species_comp_Region1_forR!$D263&gt;49,[3]species_comp_Region1_forR!$AS263,[3]species_comp_Region1_forR!$AU263)</f>
        <v>8.0799999999999999E-5</v>
      </c>
      <c r="Q274" s="18">
        <f t="shared" si="190"/>
        <v>1416.2148280046665</v>
      </c>
      <c r="R274" s="51">
        <f t="shared" si="191"/>
        <v>395696.46544429718</v>
      </c>
      <c r="S274">
        <f t="shared" si="196"/>
        <v>629.04408863313961</v>
      </c>
      <c r="T274" s="9">
        <f t="shared" si="197"/>
        <v>1232.9264137209536</v>
      </c>
      <c r="V274" s="18">
        <f t="shared" si="192"/>
        <v>2177.3872414346665</v>
      </c>
      <c r="W274" s="50">
        <f t="shared" si="192"/>
        <v>397382.2810042972</v>
      </c>
      <c r="X274">
        <f t="shared" si="198"/>
        <v>630.38264649679024</v>
      </c>
      <c r="Y274" s="9">
        <f t="shared" si="199"/>
        <v>1235.5499871337088</v>
      </c>
      <c r="Z274" s="19">
        <f t="shared" si="193"/>
        <v>0.2895133371321838</v>
      </c>
    </row>
    <row r="275" spans="1:26" x14ac:dyDescent="0.25">
      <c r="A275" s="13" t="str">
        <f>'rockfish release'!A274</f>
        <v>SE</v>
      </c>
      <c r="B275" s="13">
        <f>'rockfish release'!B274</f>
        <v>2018</v>
      </c>
      <c r="C275" s="13" t="str">
        <f>'rockfish release'!C274</f>
        <v>SSEI</v>
      </c>
      <c r="D275">
        <f>'rockfish release'!D274</f>
        <v>12062</v>
      </c>
      <c r="E275">
        <f>'YE release'!E275</f>
        <v>9955</v>
      </c>
      <c r="F275" s="13">
        <f>IF([3]species_comp_Region1_forR!$H242&gt;49,[3]species_comp_Region1_forR!$AV242,[3]species_comp_Region1_forR!$AX242)</f>
        <v>0.145038168</v>
      </c>
      <c r="G275" s="13">
        <f>IF([3]species_comp_Region1_forR!$H242&gt;49,[3]species_comp_Region1_forR!$AW242,[3]species_comp_Region1_forR!$AY242)</f>
        <v>2.3709800000000001E-4</v>
      </c>
      <c r="H275" s="18">
        <f t="shared" si="188"/>
        <v>1443.85496244</v>
      </c>
      <c r="I275" s="8">
        <f t="shared" si="189"/>
        <v>23496.891923450003</v>
      </c>
      <c r="J275">
        <f t="shared" si="194"/>
        <v>153.2869594044125</v>
      </c>
      <c r="K275" s="9">
        <f t="shared" si="195"/>
        <v>300.44244043264848</v>
      </c>
      <c r="M275" s="2">
        <f>'rockfish release'!O274</f>
        <v>12472.540871546567</v>
      </c>
      <c r="N275">
        <f>'rockfish release'!P274</f>
        <v>23037083.064362518</v>
      </c>
      <c r="O275" s="13">
        <f>IF([3]species_comp_Region1_forR!$D264&gt;49,[3]species_comp_Region1_forR!$AR264,[3]species_comp_Region1_forR!$AT264)</f>
        <v>9.4146046999999997E-2</v>
      </c>
      <c r="P275" s="13">
        <f>IF([3]species_comp_Region1_forR!$D264&gt;49,[3]species_comp_Region1_forR!$AS264,[3]species_comp_Region1_forR!$AU264)</f>
        <v>5.1499999999999998E-5</v>
      </c>
      <c r="Q275" s="18">
        <f t="shared" si="190"/>
        <v>1174.2404191020441</v>
      </c>
      <c r="R275" s="51">
        <f t="shared" si="191"/>
        <v>211013.8331684921</v>
      </c>
      <c r="S275">
        <f t="shared" si="196"/>
        <v>459.36242028325751</v>
      </c>
      <c r="T275" s="9">
        <f t="shared" si="197"/>
        <v>900.35034375518467</v>
      </c>
      <c r="V275" s="18">
        <f t="shared" si="192"/>
        <v>2618.0953815420444</v>
      </c>
      <c r="W275" s="50">
        <f t="shared" si="192"/>
        <v>234510.72509194209</v>
      </c>
      <c r="X275">
        <f t="shared" si="198"/>
        <v>484.26307426020219</v>
      </c>
      <c r="Y275" s="9">
        <f t="shared" si="199"/>
        <v>949.15562554999622</v>
      </c>
      <c r="Z275" s="19">
        <f t="shared" si="193"/>
        <v>0.18496769738578958</v>
      </c>
    </row>
    <row r="276" spans="1:26" x14ac:dyDescent="0.25">
      <c r="A276" s="13" t="str">
        <f>'rockfish release'!A275</f>
        <v>SE</v>
      </c>
      <c r="B276" s="13">
        <f>'rockfish release'!B275</f>
        <v>2019</v>
      </c>
      <c r="C276" s="13" t="str">
        <f>'rockfish release'!C275</f>
        <v>SSEI</v>
      </c>
      <c r="D276">
        <f>'rockfish release'!D275</f>
        <v>10177</v>
      </c>
      <c r="E276">
        <f>'YE release'!E276</f>
        <v>7980</v>
      </c>
      <c r="F276">
        <v>0.16850828729281769</v>
      </c>
      <c r="G276">
        <v>3.8812533076581417E-4</v>
      </c>
      <c r="H276" s="18">
        <f t="shared" ref="H276" si="200">E276*F276</f>
        <v>1344.6961325966852</v>
      </c>
      <c r="I276" s="8">
        <f t="shared" ref="I276" si="201">(E276^2)*G276</f>
        <v>24715.976313299354</v>
      </c>
      <c r="K276" s="9"/>
      <c r="M276" s="2">
        <f>'rockfish release'!O275</f>
        <v>31355.50994598867</v>
      </c>
      <c r="N276">
        <f>'rockfish release'!P275</f>
        <v>212502944.55987427</v>
      </c>
      <c r="O276">
        <v>7.5318655851680183E-2</v>
      </c>
      <c r="P276">
        <v>8.0795540524798546E-5</v>
      </c>
      <c r="Q276" s="18">
        <f t="shared" ref="Q276" si="202">M276*O276</f>
        <v>2361.6548626758558</v>
      </c>
      <c r="R276" s="51">
        <f t="shared" ref="R276" si="203">(M276^2)*P276+(O276^2)*N276-(P276*N276)</f>
        <v>1267774.2370843976</v>
      </c>
      <c r="S276">
        <f t="shared" ref="S276" si="204">SQRT(R276)</f>
        <v>1125.9548112976815</v>
      </c>
      <c r="T276" s="9">
        <f t="shared" ref="T276" si="205">(1.96*S276)</f>
        <v>2206.8714301434557</v>
      </c>
      <c r="V276" s="18">
        <f t="shared" ref="V276" si="206">Q276+H276</f>
        <v>3706.3509952725408</v>
      </c>
      <c r="W276" s="50">
        <f t="shared" ref="W276" si="207">R276+I276</f>
        <v>1292490.2133976968</v>
      </c>
      <c r="X276">
        <f t="shared" ref="X276" si="208">SQRT(W276)</f>
        <v>1136.8773959392881</v>
      </c>
      <c r="Y276" s="9">
        <f t="shared" ref="Y276" si="209">(1.96*X276)</f>
        <v>2228.2796960410046</v>
      </c>
      <c r="Z276" s="19">
        <f t="shared" si="193"/>
        <v>0.30673765042473794</v>
      </c>
    </row>
    <row r="277" spans="1:26" x14ac:dyDescent="0.25">
      <c r="A277" s="13" t="str">
        <f>'rockfish release'!A276</f>
        <v>SE</v>
      </c>
      <c r="B277" s="13">
        <f>'rockfish release'!B276</f>
        <v>1999</v>
      </c>
      <c r="C277" s="13" t="str">
        <f>'rockfish release'!C276</f>
        <v>SSEO</v>
      </c>
      <c r="D277">
        <f>'rockfish release'!D276</f>
        <v>4102</v>
      </c>
      <c r="E277">
        <f>'YE release'!E277</f>
        <v>1139</v>
      </c>
      <c r="F277" s="37">
        <v>5.5469731871033698E-2</v>
      </c>
      <c r="G277" s="37">
        <v>9.1827301643996099E-4</v>
      </c>
      <c r="H277" s="18">
        <f t="shared" ref="H277:H296" si="210">E277*F277</f>
        <v>63.180024601107384</v>
      </c>
      <c r="I277" s="8">
        <f t="shared" ref="I277:I296" si="211">(E277^2)*G277</f>
        <v>1191.2948679609067</v>
      </c>
      <c r="J277">
        <f t="shared" si="194"/>
        <v>34.51513969203814</v>
      </c>
      <c r="K277" s="9">
        <f t="shared" si="195"/>
        <v>67.649673796394751</v>
      </c>
      <c r="M277" s="2">
        <f>'rockfish release'!O276</f>
        <v>3939.3161274019458</v>
      </c>
      <c r="N277">
        <f>'rockfish release'!P276</f>
        <v>8165677.1442993488</v>
      </c>
      <c r="O277" s="37">
        <v>2.5710308613700977E-2</v>
      </c>
      <c r="P277" s="37">
        <v>1.8681067042874299E-4</v>
      </c>
      <c r="Q277" s="18">
        <f t="shared" ref="Q277:Q295" si="212">M277*O277</f>
        <v>101.28103336243342</v>
      </c>
      <c r="R277" s="51">
        <f>(M277^2)*P277+(O277^2)*N277-(P277*N277)</f>
        <v>6771.2075348646113</v>
      </c>
      <c r="S277">
        <f t="shared" si="196"/>
        <v>82.287347355863957</v>
      </c>
      <c r="T277" s="9">
        <f t="shared" si="197"/>
        <v>161.28320081749337</v>
      </c>
      <c r="V277" s="18">
        <f t="shared" ref="V277:W296" si="213">Q277+H277</f>
        <v>164.46105796354081</v>
      </c>
      <c r="W277" s="50">
        <f t="shared" si="213"/>
        <v>7962.5024028255175</v>
      </c>
      <c r="X277">
        <f t="shared" si="198"/>
        <v>89.232854951668543</v>
      </c>
      <c r="Y277" s="9">
        <f t="shared" si="199"/>
        <v>174.89639570527035</v>
      </c>
      <c r="Z277" s="19">
        <f t="shared" si="193"/>
        <v>0.54257741046181573</v>
      </c>
    </row>
    <row r="278" spans="1:26" x14ac:dyDescent="0.25">
      <c r="A278" s="13" t="str">
        <f>'rockfish release'!A277</f>
        <v>SE</v>
      </c>
      <c r="B278" s="13">
        <f>'rockfish release'!B277</f>
        <v>2000</v>
      </c>
      <c r="C278" s="13" t="str">
        <f>'rockfish release'!C277</f>
        <v>SSEO</v>
      </c>
      <c r="D278">
        <f>'rockfish release'!D277</f>
        <v>4468</v>
      </c>
      <c r="E278">
        <f>'YE release'!E278</f>
        <v>1638</v>
      </c>
      <c r="F278" s="37">
        <v>5.5469731871033698E-2</v>
      </c>
      <c r="G278" s="37">
        <v>9.1827301643996099E-4</v>
      </c>
      <c r="H278" s="18">
        <f t="shared" si="210"/>
        <v>90.859420804753199</v>
      </c>
      <c r="I278" s="8">
        <f t="shared" si="211"/>
        <v>2463.7669071211385</v>
      </c>
      <c r="J278">
        <f t="shared" si="194"/>
        <v>49.636346633501731</v>
      </c>
      <c r="K278" s="9">
        <f t="shared" si="195"/>
        <v>97.287239401663385</v>
      </c>
      <c r="M278" s="2">
        <f>'rockfish release'!O277</f>
        <v>4290.8006965460499</v>
      </c>
      <c r="N278">
        <f>'rockfish release'!P277</f>
        <v>9687845.8883965574</v>
      </c>
      <c r="O278" s="37">
        <v>2.5710308613700977E-2</v>
      </c>
      <c r="P278" s="37">
        <v>1.8681067042874299E-4</v>
      </c>
      <c r="Q278" s="18">
        <f t="shared" si="212"/>
        <v>110.31781010808206</v>
      </c>
      <c r="R278" s="51">
        <f t="shared" ref="R278:R296" si="214">(M278^2)*P278+(O278^2)*N278-(P278*N278)</f>
        <v>8033.4323678121054</v>
      </c>
      <c r="S278">
        <f t="shared" si="196"/>
        <v>89.629416866406672</v>
      </c>
      <c r="T278" s="9">
        <f t="shared" si="197"/>
        <v>175.67365705815706</v>
      </c>
      <c r="V278" s="18">
        <f t="shared" si="213"/>
        <v>201.17723091283526</v>
      </c>
      <c r="W278" s="50">
        <f t="shared" si="213"/>
        <v>10497.199274933244</v>
      </c>
      <c r="X278">
        <f t="shared" si="198"/>
        <v>102.45584060917778</v>
      </c>
      <c r="Y278" s="9">
        <f t="shared" si="199"/>
        <v>200.81344759398846</v>
      </c>
      <c r="Z278" s="19">
        <f t="shared" si="193"/>
        <v>0.50928149345871643</v>
      </c>
    </row>
    <row r="279" spans="1:26" x14ac:dyDescent="0.25">
      <c r="A279" s="13" t="str">
        <f>'rockfish release'!A278</f>
        <v>SE</v>
      </c>
      <c r="B279" s="13">
        <f>'rockfish release'!B278</f>
        <v>2001</v>
      </c>
      <c r="C279" s="13" t="str">
        <f>'rockfish release'!C278</f>
        <v>SSEO</v>
      </c>
      <c r="D279">
        <f>'rockfish release'!D278</f>
        <v>3276</v>
      </c>
      <c r="E279">
        <f>'YE release'!E279</f>
        <v>1260</v>
      </c>
      <c r="F279" s="37">
        <v>5.5469731871033698E-2</v>
      </c>
      <c r="G279" s="37">
        <v>9.1827301643996099E-4</v>
      </c>
      <c r="H279" s="18">
        <f t="shared" si="210"/>
        <v>69.891862157502459</v>
      </c>
      <c r="I279" s="8">
        <f t="shared" si="211"/>
        <v>1457.8502409000821</v>
      </c>
      <c r="J279">
        <f t="shared" si="194"/>
        <v>38.181805102693637</v>
      </c>
      <c r="K279" s="9">
        <f t="shared" si="195"/>
        <v>74.836338001279529</v>
      </c>
      <c r="M279" s="2">
        <f>'rockfish release'!O278</f>
        <v>3146.0749959455816</v>
      </c>
      <c r="N279">
        <f>'rockfish release'!P278</f>
        <v>5208212.2996570161</v>
      </c>
      <c r="O279" s="37">
        <v>2.5710308613700977E-2</v>
      </c>
      <c r="P279" s="37">
        <v>1.8681067042874299E-4</v>
      </c>
      <c r="Q279" s="18">
        <f t="shared" si="212"/>
        <v>80.886559067608957</v>
      </c>
      <c r="R279" s="51">
        <f t="shared" si="214"/>
        <v>4318.7950911373082</v>
      </c>
      <c r="S279">
        <f t="shared" si="196"/>
        <v>65.717540209120031</v>
      </c>
      <c r="T279" s="9">
        <f t="shared" si="197"/>
        <v>128.80637880987527</v>
      </c>
      <c r="V279" s="18">
        <f t="shared" si="213"/>
        <v>150.7784212251114</v>
      </c>
      <c r="W279" s="50">
        <f t="shared" si="213"/>
        <v>5776.6453320373903</v>
      </c>
      <c r="X279">
        <f t="shared" si="198"/>
        <v>76.00424548692915</v>
      </c>
      <c r="Y279" s="9">
        <f t="shared" si="199"/>
        <v>148.96832115438113</v>
      </c>
      <c r="Z279" s="19">
        <f t="shared" si="193"/>
        <v>0.50407906429432103</v>
      </c>
    </row>
    <row r="280" spans="1:26" x14ac:dyDescent="0.25">
      <c r="A280" s="13" t="str">
        <f>'rockfish release'!A279</f>
        <v>SE</v>
      </c>
      <c r="B280" s="13">
        <f>'rockfish release'!B279</f>
        <v>2002</v>
      </c>
      <c r="C280" s="13" t="str">
        <f>'rockfish release'!C279</f>
        <v>SSEO</v>
      </c>
      <c r="D280">
        <f>'rockfish release'!D279</f>
        <v>5386</v>
      </c>
      <c r="E280">
        <f>'YE release'!E280</f>
        <v>1783</v>
      </c>
      <c r="F280" s="37">
        <v>5.5469731871033698E-2</v>
      </c>
      <c r="G280" s="37">
        <v>9.1827301643996099E-4</v>
      </c>
      <c r="H280" s="18">
        <f t="shared" si="210"/>
        <v>98.902531926053086</v>
      </c>
      <c r="I280" s="8">
        <f t="shared" si="211"/>
        <v>2919.2716455610989</v>
      </c>
      <c r="J280">
        <f t="shared" si="194"/>
        <v>54.030284522303774</v>
      </c>
      <c r="K280" s="9">
        <f t="shared" si="195"/>
        <v>105.89935766371539</v>
      </c>
      <c r="M280" s="2">
        <f>'rockfish release'!O279</f>
        <v>5172.3931404648665</v>
      </c>
      <c r="N280">
        <f>'rockfish release'!P279</f>
        <v>14077761.095969837</v>
      </c>
      <c r="O280" s="37">
        <v>2.5710308613700977E-2</v>
      </c>
      <c r="P280" s="37">
        <v>1.8681067042874299E-4</v>
      </c>
      <c r="Q280" s="18">
        <f t="shared" si="212"/>
        <v>132.98382391274171</v>
      </c>
      <c r="R280" s="51">
        <f t="shared" si="214"/>
        <v>11673.672657215257</v>
      </c>
      <c r="S280">
        <f t="shared" si="196"/>
        <v>108.04477154039087</v>
      </c>
      <c r="T280" s="9">
        <f t="shared" si="197"/>
        <v>211.76775221916611</v>
      </c>
      <c r="V280" s="18">
        <f t="shared" si="213"/>
        <v>231.8863558387948</v>
      </c>
      <c r="W280" s="50">
        <f t="shared" si="213"/>
        <v>14592.944302776355</v>
      </c>
      <c r="X280">
        <f t="shared" si="198"/>
        <v>120.80125952479285</v>
      </c>
      <c r="Y280" s="9">
        <f t="shared" si="199"/>
        <v>236.77046866859399</v>
      </c>
      <c r="Z280" s="19">
        <f t="shared" si="193"/>
        <v>0.52095026931542598</v>
      </c>
    </row>
    <row r="281" spans="1:26" x14ac:dyDescent="0.25">
      <c r="A281" s="13" t="str">
        <f>'rockfish release'!A280</f>
        <v>SE</v>
      </c>
      <c r="B281" s="13">
        <f>'rockfish release'!B280</f>
        <v>2003</v>
      </c>
      <c r="C281" s="13" t="str">
        <f>'rockfish release'!C280</f>
        <v>SSEO</v>
      </c>
      <c r="D281">
        <f>'rockfish release'!D280</f>
        <v>4577</v>
      </c>
      <c r="E281">
        <f>'YE release'!E281</f>
        <v>1717</v>
      </c>
      <c r="F281" s="37">
        <v>5.5469731871033698E-2</v>
      </c>
      <c r="G281" s="37">
        <v>9.1827301643996099E-4</v>
      </c>
      <c r="H281" s="18">
        <f t="shared" si="210"/>
        <v>95.241529622564855</v>
      </c>
      <c r="I281" s="8">
        <f t="shared" si="211"/>
        <v>2707.1505787634683</v>
      </c>
      <c r="J281">
        <f t="shared" si="194"/>
        <v>52.03028520740078</v>
      </c>
      <c r="K281" s="9">
        <f t="shared" si="195"/>
        <v>101.97935900650553</v>
      </c>
      <c r="M281" s="2">
        <f>'rockfish release'!O280</f>
        <v>4395.4777950069983</v>
      </c>
      <c r="N281">
        <f>'rockfish release'!P280</f>
        <v>10166295.230570348</v>
      </c>
      <c r="O281" s="37">
        <v>2.5710308613700977E-2</v>
      </c>
      <c r="P281" s="37">
        <v>1.8681067042874299E-4</v>
      </c>
      <c r="Q281" s="18">
        <f t="shared" si="212"/>
        <v>113.00909061429981</v>
      </c>
      <c r="R281" s="51">
        <f t="shared" si="214"/>
        <v>8430.1759242285989</v>
      </c>
      <c r="S281">
        <f t="shared" si="196"/>
        <v>91.815989480202191</v>
      </c>
      <c r="T281" s="9">
        <f t="shared" si="197"/>
        <v>179.95933938119629</v>
      </c>
      <c r="V281" s="18">
        <f t="shared" si="213"/>
        <v>208.25062023686468</v>
      </c>
      <c r="W281" s="50">
        <f t="shared" si="213"/>
        <v>11137.326502992068</v>
      </c>
      <c r="X281">
        <f t="shared" si="198"/>
        <v>105.53353259979535</v>
      </c>
      <c r="Y281" s="9">
        <f t="shared" si="199"/>
        <v>206.84572389559889</v>
      </c>
      <c r="Z281" s="19">
        <f t="shared" si="193"/>
        <v>0.50676215263974389</v>
      </c>
    </row>
    <row r="282" spans="1:26" x14ac:dyDescent="0.25">
      <c r="A282" s="13" t="str">
        <f>'rockfish release'!A281</f>
        <v>SE</v>
      </c>
      <c r="B282" s="13">
        <f>'rockfish release'!B281</f>
        <v>2004</v>
      </c>
      <c r="C282" s="13" t="str">
        <f>'rockfish release'!C281</f>
        <v>SSEO</v>
      </c>
      <c r="D282">
        <f>'rockfish release'!D281</f>
        <v>4886</v>
      </c>
      <c r="E282">
        <f>'YE release'!E282</f>
        <v>1589</v>
      </c>
      <c r="F282" s="37">
        <v>5.5469731871033698E-2</v>
      </c>
      <c r="G282" s="37">
        <v>9.1827301643996099E-4</v>
      </c>
      <c r="H282" s="18">
        <f t="shared" si="210"/>
        <v>88.141403943072547</v>
      </c>
      <c r="I282" s="8">
        <f t="shared" si="211"/>
        <v>2318.5668229426028</v>
      </c>
      <c r="J282">
        <f t="shared" si="194"/>
        <v>48.15149865728587</v>
      </c>
      <c r="K282" s="9">
        <f t="shared" si="195"/>
        <v>94.376937368280309</v>
      </c>
      <c r="M282" s="2">
        <f>'rockfish release'!O281</f>
        <v>4692.2229640384958</v>
      </c>
      <c r="N282">
        <f>'rockfish release'!P281</f>
        <v>11585314.236075029</v>
      </c>
      <c r="O282" s="37">
        <v>2.5710308613700977E-2</v>
      </c>
      <c r="P282" s="37">
        <v>1.8681067042874299E-4</v>
      </c>
      <c r="Q282" s="18">
        <f t="shared" si="212"/>
        <v>120.63850048972446</v>
      </c>
      <c r="R282" s="51">
        <f t="shared" si="214"/>
        <v>9606.8661132225734</v>
      </c>
      <c r="S282">
        <f t="shared" si="196"/>
        <v>98.014621935824323</v>
      </c>
      <c r="T282" s="9">
        <f t="shared" si="197"/>
        <v>192.10865899421566</v>
      </c>
      <c r="V282" s="18">
        <f t="shared" si="213"/>
        <v>208.77990443279703</v>
      </c>
      <c r="W282" s="50">
        <f t="shared" si="213"/>
        <v>11925.432936165176</v>
      </c>
      <c r="X282">
        <f t="shared" si="198"/>
        <v>109.20363059974324</v>
      </c>
      <c r="Y282" s="9">
        <f t="shared" si="199"/>
        <v>214.03911597549674</v>
      </c>
      <c r="Z282" s="19">
        <f t="shared" si="193"/>
        <v>0.52305623425023728</v>
      </c>
    </row>
    <row r="283" spans="1:26" x14ac:dyDescent="0.25">
      <c r="A283" s="13" t="str">
        <f>'rockfish release'!A282</f>
        <v>SE</v>
      </c>
      <c r="B283" s="13">
        <f>'rockfish release'!B282</f>
        <v>2005</v>
      </c>
      <c r="C283" s="13" t="str">
        <f>'rockfish release'!C282</f>
        <v>SSEO</v>
      </c>
      <c r="D283">
        <f>'rockfish release'!D282</f>
        <v>6899</v>
      </c>
      <c r="E283">
        <f>'YE release'!E283</f>
        <v>2049</v>
      </c>
      <c r="F283" s="37">
        <v>5.5469731871033698E-2</v>
      </c>
      <c r="G283" s="37">
        <v>9.1827301643996099E-4</v>
      </c>
      <c r="H283" s="18">
        <f t="shared" si="210"/>
        <v>113.65748060374804</v>
      </c>
      <c r="I283" s="8">
        <f t="shared" si="211"/>
        <v>3855.2783504945487</v>
      </c>
      <c r="J283">
        <f t="shared" si="194"/>
        <v>62.090887821761321</v>
      </c>
      <c r="K283" s="9">
        <f t="shared" si="195"/>
        <v>121.69814013065219</v>
      </c>
      <c r="M283" s="2">
        <f>'rockfish release'!O282</f>
        <v>6625.3880943310633</v>
      </c>
      <c r="N283">
        <f>'rockfish release'!P282</f>
        <v>23097936.473008603</v>
      </c>
      <c r="O283" s="37">
        <v>2.5710308613700977E-2</v>
      </c>
      <c r="P283" s="37">
        <v>1.8681067042874299E-4</v>
      </c>
      <c r="Q283" s="18">
        <f t="shared" si="212"/>
        <v>170.34077259079183</v>
      </c>
      <c r="R283" s="51">
        <f t="shared" si="214"/>
        <v>19153.453990652459</v>
      </c>
      <c r="S283">
        <f t="shared" si="196"/>
        <v>138.39600424380922</v>
      </c>
      <c r="T283" s="9">
        <f t="shared" si="197"/>
        <v>271.25616831786607</v>
      </c>
      <c r="V283" s="18">
        <f t="shared" si="213"/>
        <v>283.99825319453987</v>
      </c>
      <c r="W283" s="50">
        <f t="shared" si="213"/>
        <v>23008.732341147006</v>
      </c>
      <c r="X283">
        <f t="shared" si="198"/>
        <v>151.68629582512392</v>
      </c>
      <c r="Y283" s="9">
        <f t="shared" si="199"/>
        <v>297.30513981724289</v>
      </c>
      <c r="Z283" s="19">
        <f t="shared" si="193"/>
        <v>0.53410996060323734</v>
      </c>
    </row>
    <row r="284" spans="1:26" x14ac:dyDescent="0.25">
      <c r="A284" s="13" t="str">
        <f>'rockfish release'!A283</f>
        <v>SE</v>
      </c>
      <c r="B284" s="13">
        <f>'rockfish release'!B283</f>
        <v>2006</v>
      </c>
      <c r="C284" s="13" t="str">
        <f>'rockfish release'!C283</f>
        <v>SSEO</v>
      </c>
      <c r="D284">
        <f>'rockfish release'!D283</f>
        <v>2288</v>
      </c>
      <c r="E284">
        <f>'YE release'!E284</f>
        <v>738</v>
      </c>
      <c r="F284" s="13">
        <f>IF([3]species_comp_Region1_forR!$H274&gt;49,[3]species_comp_Region1_forR!$AV274,[3]species_comp_Region1_forR!$AX274)</f>
        <v>3.7671232999999998E-2</v>
      </c>
      <c r="G284" s="13">
        <f>IF([3]species_comp_Region1_forR!$H274&gt;49,[3]species_comp_Region1_forR!$AW274,[3]species_comp_Region1_forR!$AY274)</f>
        <v>1.24578E-4</v>
      </c>
      <c r="H284" s="18">
        <f t="shared" si="210"/>
        <v>27.801369953999998</v>
      </c>
      <c r="I284" s="8">
        <f t="shared" si="211"/>
        <v>67.850660231999996</v>
      </c>
      <c r="J284">
        <f t="shared" si="194"/>
        <v>8.2371512206587543</v>
      </c>
      <c r="K284" s="9">
        <f t="shared" si="195"/>
        <v>16.144816392491158</v>
      </c>
      <c r="M284" s="2">
        <f>'rockfish release'!O283</f>
        <v>2197.2587273270728</v>
      </c>
      <c r="N284">
        <f>'rockfish release'!P283</f>
        <v>2540463.3439496052</v>
      </c>
      <c r="O284" s="13">
        <f>IF([3]species_comp_Region1_forR!$D296&gt;49,[3]species_comp_Region1_forR!$AR296,[3]species_comp_Region1_forR!$AT296)</f>
        <v>2.2058824000000001E-2</v>
      </c>
      <c r="P284" s="13">
        <f>IF([3]species_comp_Region1_forR!$D296&gt;49,[3]species_comp_Region1_forR!$AS296,[3]species_comp_Region1_forR!$AU296)</f>
        <v>1.59794E-4</v>
      </c>
      <c r="Q284" s="18">
        <f t="shared" si="212"/>
        <v>48.468943548571893</v>
      </c>
      <c r="R284" s="51">
        <f t="shared" si="214"/>
        <v>1601.6944085644807</v>
      </c>
      <c r="S284">
        <f t="shared" si="196"/>
        <v>40.021174502561522</v>
      </c>
      <c r="T284" s="9">
        <f t="shared" si="197"/>
        <v>78.441502025020583</v>
      </c>
      <c r="V284" s="18">
        <f t="shared" si="213"/>
        <v>76.270313502571895</v>
      </c>
      <c r="W284" s="50">
        <f t="shared" si="213"/>
        <v>1669.5450687964808</v>
      </c>
      <c r="X284">
        <f t="shared" si="198"/>
        <v>40.860066921096454</v>
      </c>
      <c r="Y284" s="9">
        <f t="shared" si="199"/>
        <v>80.085731165349046</v>
      </c>
      <c r="Z284" s="19">
        <f t="shared" si="193"/>
        <v>0.53572700890653369</v>
      </c>
    </row>
    <row r="285" spans="1:26" x14ac:dyDescent="0.25">
      <c r="A285" s="13" t="str">
        <f>'rockfish release'!A284</f>
        <v>SE</v>
      </c>
      <c r="B285" s="13">
        <f>'rockfish release'!B284</f>
        <v>2007</v>
      </c>
      <c r="C285" s="13" t="str">
        <f>'rockfish release'!C284</f>
        <v>SSEO</v>
      </c>
      <c r="D285">
        <f>'rockfish release'!D284</f>
        <v>2461</v>
      </c>
      <c r="E285">
        <f>'YE release'!E285</f>
        <v>1094</v>
      </c>
      <c r="F285" s="13">
        <f>IF([3]species_comp_Region1_forR!$H275&gt;49,[3]species_comp_Region1_forR!$AV275,[3]species_comp_Region1_forR!$AX275)</f>
        <v>2.9968453999999999E-2</v>
      </c>
      <c r="G285" s="13">
        <f>IF([3]species_comp_Region1_forR!$H275&gt;49,[3]species_comp_Region1_forR!$AW275,[3]species_comp_Region1_forR!$AY275)</f>
        <v>4.5899999999999998E-5</v>
      </c>
      <c r="H285" s="18">
        <f t="shared" si="210"/>
        <v>32.785488676</v>
      </c>
      <c r="I285" s="8">
        <f t="shared" si="211"/>
        <v>54.9347724</v>
      </c>
      <c r="J285">
        <f t="shared" si="194"/>
        <v>7.4117995385736117</v>
      </c>
      <c r="K285" s="9">
        <f t="shared" si="195"/>
        <v>14.527127095604278</v>
      </c>
      <c r="M285" s="2">
        <f>'rockfish release'!O284</f>
        <v>2363.3976083705966</v>
      </c>
      <c r="N285">
        <f>'rockfish release'!P284</f>
        <v>2939166.0335547063</v>
      </c>
      <c r="O285" s="13">
        <f>IF([3]species_comp_Region1_forR!$D297&gt;49,[3]species_comp_Region1_forR!$AR297,[3]species_comp_Region1_forR!$AT297)</f>
        <v>8.0862529999999998E-3</v>
      </c>
      <c r="P285" s="13">
        <f>IF([3]species_comp_Region1_forR!$D297&gt;49,[3]species_comp_Region1_forR!$AS297,[3]species_comp_Region1_forR!$AU297)</f>
        <v>2.1699999999999999E-5</v>
      </c>
      <c r="Q285" s="18">
        <f t="shared" si="212"/>
        <v>19.11103100087956</v>
      </c>
      <c r="R285" s="51">
        <f t="shared" si="214"/>
        <v>249.61334672547082</v>
      </c>
      <c r="S285">
        <f t="shared" si="196"/>
        <v>15.799156519430738</v>
      </c>
      <c r="T285" s="9">
        <f t="shared" si="197"/>
        <v>30.966346778084247</v>
      </c>
      <c r="V285" s="18">
        <f t="shared" si="213"/>
        <v>51.896519676879564</v>
      </c>
      <c r="W285" s="50">
        <f t="shared" si="213"/>
        <v>304.54811912547081</v>
      </c>
      <c r="X285">
        <f t="shared" si="198"/>
        <v>17.451307089311985</v>
      </c>
      <c r="Y285" s="9">
        <f t="shared" si="199"/>
        <v>34.204561895051491</v>
      </c>
      <c r="Z285" s="19">
        <f t="shared" si="193"/>
        <v>0.3362712412695128</v>
      </c>
    </row>
    <row r="286" spans="1:26" x14ac:dyDescent="0.25">
      <c r="A286" s="13" t="str">
        <f>'rockfish release'!A285</f>
        <v>SE</v>
      </c>
      <c r="B286" s="13">
        <f>'rockfish release'!B285</f>
        <v>2008</v>
      </c>
      <c r="C286" s="13" t="str">
        <f>'rockfish release'!C285</f>
        <v>SSEO</v>
      </c>
      <c r="D286">
        <f>'rockfish release'!D285</f>
        <v>3407</v>
      </c>
      <c r="E286">
        <f>'YE release'!E286</f>
        <v>1450</v>
      </c>
      <c r="F286" s="13">
        <f>IF([3]species_comp_Region1_forR!$H276&gt;49,[3]species_comp_Region1_forR!$AV276,[3]species_comp_Region1_forR!$AX276)</f>
        <v>4.9019607999999999E-2</v>
      </c>
      <c r="G286" s="13">
        <f>IF([3]species_comp_Region1_forR!$H276&gt;49,[3]species_comp_Region1_forR!$AW276,[3]species_comp_Region1_forR!$AY276)</f>
        <v>5.0800000000000002E-5</v>
      </c>
      <c r="H286" s="18">
        <f t="shared" si="210"/>
        <v>71.078431600000002</v>
      </c>
      <c r="I286" s="8">
        <f t="shared" si="211"/>
        <v>106.807</v>
      </c>
      <c r="J286">
        <f t="shared" si="194"/>
        <v>10.334747215099167</v>
      </c>
      <c r="K286" s="9">
        <f t="shared" si="195"/>
        <v>20.256104541594368</v>
      </c>
      <c r="M286" s="2">
        <f>'rockfish release'!O285</f>
        <v>3271.8795821692902</v>
      </c>
      <c r="N286">
        <f>'rockfish release'!P285</f>
        <v>5633070.1520270882</v>
      </c>
      <c r="O286" s="13">
        <f>IF([3]species_comp_Region1_forR!$D298&gt;49,[3]species_comp_Region1_forR!$AR298,[3]species_comp_Region1_forR!$AT298)</f>
        <v>1.3157894999999999E-2</v>
      </c>
      <c r="P286" s="13">
        <f>IF([3]species_comp_Region1_forR!$D298&gt;49,[3]species_comp_Region1_forR!$AS298,[3]species_comp_Region1_forR!$AU298)</f>
        <v>2.4499999999999999E-5</v>
      </c>
      <c r="Q286" s="18">
        <f t="shared" si="212"/>
        <v>43.051047994827393</v>
      </c>
      <c r="R286" s="51">
        <f t="shared" si="214"/>
        <v>1099.5216499963376</v>
      </c>
      <c r="S286">
        <f t="shared" si="196"/>
        <v>33.159035721750676</v>
      </c>
      <c r="T286" s="9">
        <f t="shared" si="197"/>
        <v>64.991710014631323</v>
      </c>
      <c r="V286" s="18">
        <f t="shared" si="213"/>
        <v>114.12947959482739</v>
      </c>
      <c r="W286" s="50">
        <f t="shared" si="213"/>
        <v>1206.3286499963376</v>
      </c>
      <c r="X286">
        <f t="shared" si="198"/>
        <v>34.732242225291728</v>
      </c>
      <c r="Y286" s="9">
        <f t="shared" si="199"/>
        <v>68.07519476157178</v>
      </c>
      <c r="Z286" s="19">
        <f t="shared" si="193"/>
        <v>0.30432314550627176</v>
      </c>
    </row>
    <row r="287" spans="1:26" x14ac:dyDescent="0.25">
      <c r="A287" s="13" t="str">
        <f>'rockfish release'!A286</f>
        <v>SE</v>
      </c>
      <c r="B287" s="13">
        <f>'rockfish release'!B286</f>
        <v>2009</v>
      </c>
      <c r="C287" s="13" t="str">
        <f>'rockfish release'!C286</f>
        <v>SSEO</v>
      </c>
      <c r="D287">
        <f>'rockfish release'!D286</f>
        <v>1253</v>
      </c>
      <c r="E287">
        <f>'YE release'!E287</f>
        <v>664</v>
      </c>
      <c r="F287" s="13">
        <f>IF([3]species_comp_Region1_forR!$H277&gt;49,[3]species_comp_Region1_forR!$AV277,[3]species_comp_Region1_forR!$AX277)</f>
        <v>3.9568344999999998E-2</v>
      </c>
      <c r="G287" s="13">
        <f>IF([3]species_comp_Region1_forR!$H277&gt;49,[3]species_comp_Region1_forR!$AW277,[3]species_comp_Region1_forR!$AY277)</f>
        <v>6.8499999999999998E-5</v>
      </c>
      <c r="H287" s="18">
        <f t="shared" si="210"/>
        <v>26.27338108</v>
      </c>
      <c r="I287" s="8">
        <f t="shared" si="211"/>
        <v>30.201376</v>
      </c>
      <c r="J287">
        <f t="shared" si="194"/>
        <v>5.4955778586059534</v>
      </c>
      <c r="K287" s="9">
        <f t="shared" si="195"/>
        <v>10.771332602867668</v>
      </c>
      <c r="M287" s="2">
        <f>'rockfish release'!O286</f>
        <v>1203.3064621244853</v>
      </c>
      <c r="N287">
        <f>'rockfish release'!P286</f>
        <v>761908.87890509923</v>
      </c>
      <c r="O287" s="13">
        <f>IF([3]species_comp_Region1_forR!$D299&gt;49,[3]species_comp_Region1_forR!$AR299,[3]species_comp_Region1_forR!$AT299)</f>
        <v>1.6819572000000001E-2</v>
      </c>
      <c r="P287" s="13">
        <f>IF([3]species_comp_Region1_forR!$D299&gt;49,[3]species_comp_Region1_forR!$AS299,[3]species_comp_Region1_forR!$AU299)</f>
        <v>2.5299999999999998E-5</v>
      </c>
      <c r="Q287" s="18">
        <f t="shared" si="212"/>
        <v>20.239099677768056</v>
      </c>
      <c r="R287" s="51">
        <f t="shared" si="214"/>
        <v>232.89925008983656</v>
      </c>
      <c r="S287">
        <f t="shared" si="196"/>
        <v>15.261036992610842</v>
      </c>
      <c r="T287" s="9">
        <f t="shared" si="197"/>
        <v>29.91163250551725</v>
      </c>
      <c r="V287" s="18">
        <f t="shared" si="213"/>
        <v>46.51248075776806</v>
      </c>
      <c r="W287" s="50">
        <f t="shared" si="213"/>
        <v>263.10062608983657</v>
      </c>
      <c r="X287">
        <f t="shared" si="198"/>
        <v>16.220376878785416</v>
      </c>
      <c r="Y287" s="9">
        <f t="shared" si="199"/>
        <v>31.791938682419413</v>
      </c>
      <c r="Z287" s="19">
        <f t="shared" si="193"/>
        <v>0.34873170844744605</v>
      </c>
    </row>
    <row r="288" spans="1:26" x14ac:dyDescent="0.25">
      <c r="A288" s="13" t="str">
        <f>'rockfish release'!A287</f>
        <v>SE</v>
      </c>
      <c r="B288" s="13">
        <f>'rockfish release'!B287</f>
        <v>2010</v>
      </c>
      <c r="C288" s="13" t="str">
        <f>'rockfish release'!C287</f>
        <v>SSEO</v>
      </c>
      <c r="D288">
        <f>'rockfish release'!D287</f>
        <v>1252</v>
      </c>
      <c r="E288">
        <f>'YE release'!E288</f>
        <v>766</v>
      </c>
      <c r="F288" s="13">
        <f>IF([3]species_comp_Region1_forR!$H278&gt;49,[3]species_comp_Region1_forR!$AV278,[3]species_comp_Region1_forR!$AX278)</f>
        <v>2.5641026000000001E-2</v>
      </c>
      <c r="G288" s="13">
        <f>IF([3]species_comp_Region1_forR!$H278&gt;49,[3]species_comp_Region1_forR!$AW278,[3]species_comp_Region1_forR!$AY278)</f>
        <v>3.5599999999999998E-5</v>
      </c>
      <c r="H288" s="18">
        <f t="shared" si="210"/>
        <v>19.641025916</v>
      </c>
      <c r="I288" s="8">
        <f t="shared" si="211"/>
        <v>20.8885136</v>
      </c>
      <c r="J288">
        <f t="shared" si="194"/>
        <v>4.5703953439500173</v>
      </c>
      <c r="K288" s="9">
        <f t="shared" si="195"/>
        <v>8.9579748741420335</v>
      </c>
      <c r="M288" s="2">
        <f>'rockfish release'!O287</f>
        <v>1202.3461217716322</v>
      </c>
      <c r="N288">
        <f>'rockfish release'!P287</f>
        <v>760693.22871350334</v>
      </c>
      <c r="O288" s="13">
        <f>IF([3]species_comp_Region1_forR!$D300&gt;49,[3]species_comp_Region1_forR!$AR300,[3]species_comp_Region1_forR!$AT300)</f>
        <v>2.8097062999999999E-2</v>
      </c>
      <c r="P288" s="13">
        <f>IF([3]species_comp_Region1_forR!$D300&gt;49,[3]species_comp_Region1_forR!$AS300,[3]species_comp_Region1_forR!$AU300)</f>
        <v>3.4900000000000001E-5</v>
      </c>
      <c r="Q288" s="18">
        <f t="shared" si="212"/>
        <v>33.782394731223221</v>
      </c>
      <c r="R288" s="51">
        <f t="shared" si="214"/>
        <v>624.4299368953898</v>
      </c>
      <c r="S288">
        <f t="shared" si="196"/>
        <v>24.988596136945944</v>
      </c>
      <c r="T288" s="9">
        <f t="shared" si="197"/>
        <v>48.977648428414049</v>
      </c>
      <c r="V288" s="18">
        <f t="shared" si="213"/>
        <v>53.423420647223224</v>
      </c>
      <c r="W288" s="50">
        <f t="shared" si="213"/>
        <v>645.31845049538981</v>
      </c>
      <c r="X288">
        <f t="shared" si="198"/>
        <v>25.403118912751438</v>
      </c>
      <c r="Y288" s="9">
        <f t="shared" si="199"/>
        <v>49.790113068992817</v>
      </c>
      <c r="Z288" s="19">
        <f t="shared" si="193"/>
        <v>0.47550528597744912</v>
      </c>
    </row>
    <row r="289" spans="1:26" x14ac:dyDescent="0.25">
      <c r="A289" s="13" t="str">
        <f>'rockfish release'!A288</f>
        <v>SE</v>
      </c>
      <c r="B289" s="13">
        <f>'rockfish release'!B288</f>
        <v>2011</v>
      </c>
      <c r="C289" s="13" t="str">
        <f>'rockfish release'!C288</f>
        <v>SSEO</v>
      </c>
      <c r="D289">
        <f>'rockfish release'!D288</f>
        <v>781</v>
      </c>
      <c r="E289">
        <f>'YE release'!E289</f>
        <v>323</v>
      </c>
      <c r="F289" s="13">
        <f>IF([3]species_comp_Region1_forR!$H279&gt;49,[3]species_comp_Region1_forR!$AV279,[3]species_comp_Region1_forR!$AX279)</f>
        <v>6.3394682999999993E-2</v>
      </c>
      <c r="G289" s="13">
        <f>IF([3]species_comp_Region1_forR!$H279&gt;49,[3]species_comp_Region1_forR!$AW279,[3]species_comp_Region1_forR!$AY279)</f>
        <v>1.21672E-4</v>
      </c>
      <c r="H289" s="18">
        <f t="shared" si="210"/>
        <v>20.476482608999998</v>
      </c>
      <c r="I289" s="8">
        <f t="shared" si="211"/>
        <v>12.693918088</v>
      </c>
      <c r="J289">
        <f t="shared" si="194"/>
        <v>3.5628525212250928</v>
      </c>
      <c r="K289" s="9">
        <f t="shared" si="195"/>
        <v>6.9831909416011815</v>
      </c>
      <c r="M289" s="2">
        <f>'rockfish release'!O288</f>
        <v>1415.472605893186</v>
      </c>
      <c r="N289">
        <f>'rockfish release'!P288</f>
        <v>1681921.937738688</v>
      </c>
      <c r="O289" s="13">
        <f>IF([3]species_comp_Region1_forR!$D301&gt;49,[3]species_comp_Region1_forR!$AR301,[3]species_comp_Region1_forR!$AT301)</f>
        <v>2.9354207E-2</v>
      </c>
      <c r="P289" s="13">
        <f>IF([3]species_comp_Region1_forR!$D301&gt;49,[3]species_comp_Region1_forR!$AS301,[3]species_comp_Region1_forR!$AU301)</f>
        <v>5.5899999999999997E-5</v>
      </c>
      <c r="Q289" s="18">
        <f t="shared" si="212"/>
        <v>41.550075876218003</v>
      </c>
      <c r="R289" s="51">
        <f t="shared" si="214"/>
        <v>1467.2405008165522</v>
      </c>
      <c r="S289">
        <f t="shared" si="196"/>
        <v>38.304575455375463</v>
      </c>
      <c r="T289" s="9">
        <f t="shared" si="197"/>
        <v>75.076967892535905</v>
      </c>
      <c r="V289" s="18">
        <f t="shared" si="213"/>
        <v>62.026558485218004</v>
      </c>
      <c r="W289" s="50">
        <f t="shared" si="213"/>
        <v>1479.9344189045521</v>
      </c>
      <c r="X289">
        <f t="shared" si="198"/>
        <v>38.469915764198809</v>
      </c>
      <c r="Y289" s="9">
        <f t="shared" si="199"/>
        <v>75.401034897829661</v>
      </c>
      <c r="Z289" s="19">
        <f t="shared" si="193"/>
        <v>0.62021683458976451</v>
      </c>
    </row>
    <row r="290" spans="1:26" x14ac:dyDescent="0.25">
      <c r="A290" s="13" t="str">
        <f>'rockfish release'!A289</f>
        <v>SE</v>
      </c>
      <c r="B290" s="13">
        <f>'rockfish release'!B289</f>
        <v>2012</v>
      </c>
      <c r="C290" s="13" t="str">
        <f>'rockfish release'!C289</f>
        <v>SSEO</v>
      </c>
      <c r="D290">
        <f>'rockfish release'!D289</f>
        <v>863</v>
      </c>
      <c r="E290">
        <f>'YE release'!E290</f>
        <v>245</v>
      </c>
      <c r="F290" s="13">
        <f>IF([3]species_comp_Region1_forR!$H280&gt;49,[3]species_comp_Region1_forR!$AV280,[3]species_comp_Region1_forR!$AX280)</f>
        <v>5.1968503999999999E-2</v>
      </c>
      <c r="G290" s="13">
        <f>IF([3]species_comp_Region1_forR!$H280&gt;49,[3]species_comp_Region1_forR!$AW280,[3]species_comp_Region1_forR!$AY280)</f>
        <v>7.7700000000000005E-5</v>
      </c>
      <c r="H290" s="18">
        <f t="shared" si="210"/>
        <v>12.73228348</v>
      </c>
      <c r="I290" s="8">
        <f t="shared" si="211"/>
        <v>4.6639425000000001</v>
      </c>
      <c r="J290">
        <f t="shared" si="194"/>
        <v>2.1596162853618233</v>
      </c>
      <c r="K290" s="9">
        <f t="shared" si="195"/>
        <v>4.2328479193091733</v>
      </c>
      <c r="M290" s="2">
        <f>'rockfish release'!O289</f>
        <v>493.63653164946868</v>
      </c>
      <c r="N290">
        <f>'rockfish release'!P289</f>
        <v>195080.35783049298</v>
      </c>
      <c r="O290" s="13">
        <f>IF([3]species_comp_Region1_forR!$D302&gt;49,[3]species_comp_Region1_forR!$AR302,[3]species_comp_Region1_forR!$AT302)</f>
        <v>3.2679738999999999E-2</v>
      </c>
      <c r="P290" s="13">
        <f>IF([3]species_comp_Region1_forR!$D302&gt;49,[3]species_comp_Region1_forR!$AS302,[3]species_comp_Region1_forR!$AU302)</f>
        <v>5.1700000000000003E-5</v>
      </c>
      <c r="Q290" s="18">
        <f t="shared" si="212"/>
        <v>16.131913015169875</v>
      </c>
      <c r="R290" s="51">
        <f t="shared" si="214"/>
        <v>210.85150860619027</v>
      </c>
      <c r="S290">
        <f t="shared" si="196"/>
        <v>14.520726862185318</v>
      </c>
      <c r="T290" s="9">
        <f t="shared" si="197"/>
        <v>28.460624649883222</v>
      </c>
      <c r="V290" s="18">
        <f t="shared" si="213"/>
        <v>28.864196495169875</v>
      </c>
      <c r="W290" s="50">
        <f t="shared" si="213"/>
        <v>215.51545110619026</v>
      </c>
      <c r="X290">
        <f t="shared" si="198"/>
        <v>14.680444513235635</v>
      </c>
      <c r="Y290" s="9">
        <f t="shared" si="199"/>
        <v>28.773671245941845</v>
      </c>
      <c r="Z290" s="19">
        <f t="shared" si="193"/>
        <v>0.50860395561997562</v>
      </c>
    </row>
    <row r="291" spans="1:26" x14ac:dyDescent="0.25">
      <c r="A291" s="13" t="str">
        <f>'rockfish release'!A290</f>
        <v>SE</v>
      </c>
      <c r="B291" s="13">
        <f>'rockfish release'!B290</f>
        <v>2013</v>
      </c>
      <c r="C291" s="13" t="str">
        <f>'rockfish release'!C290</f>
        <v>SSEO</v>
      </c>
      <c r="D291">
        <f>'rockfish release'!D290</f>
        <v>1075</v>
      </c>
      <c r="E291">
        <f>'YE release'!E291</f>
        <v>327</v>
      </c>
      <c r="F291" s="13">
        <f>IF([3]species_comp_Region1_forR!$H281&gt;49,[3]species_comp_Region1_forR!$AV281,[3]species_comp_Region1_forR!$AX281)</f>
        <v>5.5555555999999999E-2</v>
      </c>
      <c r="G291" s="13">
        <f>IF([3]species_comp_Region1_forR!$H281&gt;49,[3]species_comp_Region1_forR!$AW281,[3]species_comp_Region1_forR!$AY281)</f>
        <v>7.2999999999999999E-5</v>
      </c>
      <c r="H291" s="18">
        <f t="shared" si="210"/>
        <v>18.166666811999999</v>
      </c>
      <c r="I291" s="8">
        <f t="shared" si="211"/>
        <v>7.8058170000000002</v>
      </c>
      <c r="J291">
        <f t="shared" si="194"/>
        <v>2.7938892247188329</v>
      </c>
      <c r="K291" s="9">
        <f t="shared" si="195"/>
        <v>5.4760228804489124</v>
      </c>
      <c r="M291" s="2">
        <f>'rockfish release'!O290</f>
        <v>1483.4471455886369</v>
      </c>
      <c r="N291">
        <f>'rockfish release'!P290</f>
        <v>829827.47432759823</v>
      </c>
      <c r="O291" s="13">
        <f>IF([3]species_comp_Region1_forR!$D303&gt;49,[3]species_comp_Region1_forR!$AR303,[3]species_comp_Region1_forR!$AT303)</f>
        <v>1.4736842E-2</v>
      </c>
      <c r="P291" s="13">
        <f>IF([3]species_comp_Region1_forR!$D303&gt;49,[3]species_comp_Region1_forR!$AS303,[3]species_comp_Region1_forR!$AU303)</f>
        <v>3.0599999999999998E-5</v>
      </c>
      <c r="Q291" s="18">
        <f t="shared" si="212"/>
        <v>21.86132619989074</v>
      </c>
      <c r="R291" s="51">
        <f t="shared" si="214"/>
        <v>222.16348845010663</v>
      </c>
      <c r="S291">
        <f t="shared" si="196"/>
        <v>14.90514972920791</v>
      </c>
      <c r="T291" s="9">
        <f t="shared" si="197"/>
        <v>29.214093469247501</v>
      </c>
      <c r="V291" s="18">
        <f t="shared" si="213"/>
        <v>40.027993011890743</v>
      </c>
      <c r="W291" s="50">
        <f t="shared" si="213"/>
        <v>229.96930545010662</v>
      </c>
      <c r="X291">
        <f t="shared" si="198"/>
        <v>15.164738884995897</v>
      </c>
      <c r="Y291" s="9">
        <f t="shared" si="199"/>
        <v>29.722888214591958</v>
      </c>
      <c r="Z291" s="19">
        <f t="shared" si="193"/>
        <v>0.37885334097292983</v>
      </c>
    </row>
    <row r="292" spans="1:26" x14ac:dyDescent="0.25">
      <c r="A292" s="13" t="str">
        <f>'rockfish release'!A291</f>
        <v>SE</v>
      </c>
      <c r="B292" s="13">
        <f>'rockfish release'!B291</f>
        <v>2014</v>
      </c>
      <c r="C292" s="13" t="str">
        <f>'rockfish release'!C291</f>
        <v>SSEO</v>
      </c>
      <c r="D292">
        <f>'rockfish release'!D291</f>
        <v>1870</v>
      </c>
      <c r="E292">
        <f>'YE release'!E292</f>
        <v>457</v>
      </c>
      <c r="F292" s="13">
        <f>IF([3]species_comp_Region1_forR!$H282&gt;49,[3]species_comp_Region1_forR!$AV282,[3]species_comp_Region1_forR!$AX282)</f>
        <v>4.2115573000000003E-2</v>
      </c>
      <c r="G292" s="13">
        <f>IF([3]species_comp_Region1_forR!$H282&gt;49,[3]species_comp_Region1_forR!$AW282,[3]species_comp_Region1_forR!$AY282)</f>
        <v>3.96E-5</v>
      </c>
      <c r="H292" s="18">
        <f t="shared" si="210"/>
        <v>19.246816861000003</v>
      </c>
      <c r="I292" s="8">
        <f t="shared" si="211"/>
        <v>8.2704204000000008</v>
      </c>
      <c r="J292">
        <f t="shared" si="194"/>
        <v>2.8758338616825556</v>
      </c>
      <c r="K292" s="9">
        <f t="shared" si="195"/>
        <v>5.6366343688978091</v>
      </c>
      <c r="M292" s="2">
        <f>'rockfish release'!O291</f>
        <v>1194.4530800230282</v>
      </c>
      <c r="N292">
        <f>'rockfish release'!P291</f>
        <v>1200719.7854692191</v>
      </c>
      <c r="O292" s="13">
        <f>IF([3]species_comp_Region1_forR!$D304&gt;49,[3]species_comp_Region1_forR!$AR304,[3]species_comp_Region1_forR!$AT304)</f>
        <v>2.7508090999999998E-2</v>
      </c>
      <c r="P292" s="13">
        <f>IF([3]species_comp_Region1_forR!$D304&gt;49,[3]species_comp_Region1_forR!$AS304,[3]species_comp_Region1_forR!$AU304)</f>
        <v>4.3399999999999998E-5</v>
      </c>
      <c r="Q292" s="18">
        <f t="shared" si="212"/>
        <v>32.85712402050374</v>
      </c>
      <c r="R292" s="51">
        <f t="shared" si="214"/>
        <v>918.38707214446299</v>
      </c>
      <c r="S292">
        <f t="shared" si="196"/>
        <v>30.304901784108509</v>
      </c>
      <c r="T292" s="9">
        <f t="shared" si="197"/>
        <v>59.397607496852679</v>
      </c>
      <c r="V292" s="18">
        <f t="shared" si="213"/>
        <v>52.103940881503746</v>
      </c>
      <c r="W292" s="50">
        <f t="shared" si="213"/>
        <v>926.65749254446303</v>
      </c>
      <c r="X292">
        <f t="shared" si="198"/>
        <v>30.441049465228083</v>
      </c>
      <c r="Y292" s="9">
        <f t="shared" si="199"/>
        <v>59.664456951847043</v>
      </c>
      <c r="Z292" s="19">
        <f t="shared" si="193"/>
        <v>0.58423698764855381</v>
      </c>
    </row>
    <row r="293" spans="1:26" x14ac:dyDescent="0.25">
      <c r="A293" s="13" t="str">
        <f>'rockfish release'!A292</f>
        <v>SE</v>
      </c>
      <c r="B293" s="13">
        <f>'rockfish release'!B292</f>
        <v>2015</v>
      </c>
      <c r="C293" s="13" t="str">
        <f>'rockfish release'!C292</f>
        <v>SSEO</v>
      </c>
      <c r="D293">
        <f>'rockfish release'!D292</f>
        <v>1521</v>
      </c>
      <c r="E293">
        <f>'YE release'!E293</f>
        <v>409</v>
      </c>
      <c r="F293" s="13">
        <f>IF([3]species_comp_Region1_forR!$H283&gt;49,[3]species_comp_Region1_forR!$AV283,[3]species_comp_Region1_forR!$AX283)</f>
        <v>3.6087369000000001E-2</v>
      </c>
      <c r="G293" s="13">
        <f>IF([3]species_comp_Region1_forR!$H283&gt;49,[3]species_comp_Region1_forR!$AW283,[3]species_comp_Region1_forR!$AY283)</f>
        <v>3.3099999999999998E-5</v>
      </c>
      <c r="H293" s="18">
        <f t="shared" si="210"/>
        <v>14.759733921</v>
      </c>
      <c r="I293" s="8">
        <f t="shared" si="211"/>
        <v>5.5370010999999995</v>
      </c>
      <c r="J293">
        <f t="shared" si="194"/>
        <v>2.353083317691917</v>
      </c>
      <c r="K293" s="9">
        <f t="shared" si="195"/>
        <v>4.6120433026761569</v>
      </c>
      <c r="M293" s="2">
        <f>'rockfish release'!O292</f>
        <v>2340.5297542043986</v>
      </c>
      <c r="N293">
        <f>'rockfish release'!P292</f>
        <v>4360864.0024804566</v>
      </c>
      <c r="O293" s="13">
        <f>IF([3]species_comp_Region1_forR!$D305&gt;49,[3]species_comp_Region1_forR!$AR305,[3]species_comp_Region1_forR!$AT305)</f>
        <v>3.2352941000000003E-2</v>
      </c>
      <c r="P293" s="13">
        <f>IF([3]species_comp_Region1_forR!$D305&gt;49,[3]species_comp_Region1_forR!$AS305,[3]species_comp_Region1_forR!$AU305)</f>
        <v>4.6100000000000002E-5</v>
      </c>
      <c r="Q293" s="18">
        <f t="shared" si="212"/>
        <v>75.72302104651942</v>
      </c>
      <c r="R293" s="51">
        <f t="shared" si="214"/>
        <v>4616.0757685650133</v>
      </c>
      <c r="S293">
        <f t="shared" si="196"/>
        <v>67.941708607931062</v>
      </c>
      <c r="T293" s="9">
        <f t="shared" si="197"/>
        <v>133.16574887154488</v>
      </c>
      <c r="V293" s="18">
        <f t="shared" si="213"/>
        <v>90.482754967519426</v>
      </c>
      <c r="W293" s="50">
        <f t="shared" si="213"/>
        <v>4621.6127696650137</v>
      </c>
      <c r="X293">
        <f t="shared" si="198"/>
        <v>67.982444569646162</v>
      </c>
      <c r="Y293" s="9">
        <f t="shared" si="199"/>
        <v>133.24559135650648</v>
      </c>
      <c r="Z293" s="19">
        <f t="shared" si="193"/>
        <v>0.75133040095927461</v>
      </c>
    </row>
    <row r="294" spans="1:26" x14ac:dyDescent="0.25">
      <c r="A294" s="13" t="str">
        <f>'rockfish release'!A293</f>
        <v>SE</v>
      </c>
      <c r="B294" s="13">
        <f>'rockfish release'!B293</f>
        <v>2016</v>
      </c>
      <c r="C294" s="13" t="str">
        <f>'rockfish release'!C293</f>
        <v>SSEO</v>
      </c>
      <c r="D294">
        <f>'rockfish release'!D293</f>
        <v>1567</v>
      </c>
      <c r="E294">
        <f>'YE release'!E294</f>
        <v>639</v>
      </c>
      <c r="F294" s="13">
        <f>IF([3]species_comp_Region1_forR!$H284&gt;49,[3]species_comp_Region1_forR!$AV284,[3]species_comp_Region1_forR!$AX284)</f>
        <v>5.2576235999999998E-2</v>
      </c>
      <c r="G294" s="13">
        <f>IF([3]species_comp_Region1_forR!$H284&gt;49,[3]species_comp_Region1_forR!$AW284,[3]species_comp_Region1_forR!$AY284)</f>
        <v>5.24E-5</v>
      </c>
      <c r="H294" s="18">
        <f t="shared" si="210"/>
        <v>33.596214803999999</v>
      </c>
      <c r="I294" s="8">
        <f t="shared" si="211"/>
        <v>21.396020400000001</v>
      </c>
      <c r="J294">
        <f t="shared" si="194"/>
        <v>4.625583249710246</v>
      </c>
      <c r="K294" s="9">
        <f t="shared" si="195"/>
        <v>9.0661431694320829</v>
      </c>
      <c r="M294" s="2">
        <f>'rockfish release'!O293</f>
        <v>676.75613079019104</v>
      </c>
      <c r="N294">
        <f>'rockfish release'!P293</f>
        <v>858832.40593622939</v>
      </c>
      <c r="O294" s="13">
        <f>IF([3]species_comp_Region1_forR!$D306&gt;49,[3]species_comp_Region1_forR!$AR306,[3]species_comp_Region1_forR!$AT306)</f>
        <v>1.1049724E-2</v>
      </c>
      <c r="P294" s="13">
        <f>IF([3]species_comp_Region1_forR!$D306&gt;49,[3]species_comp_Region1_forR!$AS306,[3]species_comp_Region1_forR!$AU306)</f>
        <v>3.0300000000000001E-5</v>
      </c>
      <c r="Q294" s="18">
        <f t="shared" si="212"/>
        <v>7.4779684605395129</v>
      </c>
      <c r="R294" s="51">
        <f t="shared" si="214"/>
        <v>92.715088952271827</v>
      </c>
      <c r="S294">
        <f t="shared" si="196"/>
        <v>9.6288674802529002</v>
      </c>
      <c r="T294" s="9">
        <f t="shared" si="197"/>
        <v>18.872580261295685</v>
      </c>
      <c r="V294" s="18">
        <f t="shared" si="213"/>
        <v>41.074183264539514</v>
      </c>
      <c r="W294" s="50">
        <f t="shared" si="213"/>
        <v>114.11110935227182</v>
      </c>
      <c r="X294">
        <f t="shared" si="198"/>
        <v>10.682280156982957</v>
      </c>
      <c r="Y294" s="9">
        <f t="shared" si="199"/>
        <v>20.937269107686596</v>
      </c>
      <c r="Z294" s="19">
        <f t="shared" si="193"/>
        <v>0.2600728561827611</v>
      </c>
    </row>
    <row r="295" spans="1:26" x14ac:dyDescent="0.25">
      <c r="A295" s="13" t="str">
        <f>'rockfish release'!A294</f>
        <v>SE</v>
      </c>
      <c r="B295" s="13">
        <f>'rockfish release'!B294</f>
        <v>2017</v>
      </c>
      <c r="C295" s="13" t="str">
        <f>'rockfish release'!C294</f>
        <v>SSEO</v>
      </c>
      <c r="D295">
        <f>'rockfish release'!D294</f>
        <v>1717</v>
      </c>
      <c r="E295">
        <f>'YE release'!E295</f>
        <v>1007</v>
      </c>
      <c r="F295" s="13">
        <f>IF([3]species_comp_Region1_forR!$H285&gt;49,[3]species_comp_Region1_forR!$AV285,[3]species_comp_Region1_forR!$AX285)</f>
        <v>0.105072464</v>
      </c>
      <c r="G295" s="13">
        <f>IF([3]species_comp_Region1_forR!$H285&gt;49,[3]species_comp_Region1_forR!$AW285,[3]species_comp_Region1_forR!$AY285)</f>
        <v>1.1370300000000001E-4</v>
      </c>
      <c r="H295" s="18">
        <f t="shared" si="210"/>
        <v>105.807971248</v>
      </c>
      <c r="I295" s="8">
        <f t="shared" si="211"/>
        <v>115.30041344700001</v>
      </c>
      <c r="J295">
        <f t="shared" si="194"/>
        <v>10.737803008390497</v>
      </c>
      <c r="K295" s="9">
        <f t="shared" si="195"/>
        <v>21.046093896445374</v>
      </c>
      <c r="M295" s="2">
        <f>'rockfish release'!O294</f>
        <v>1076.4645161290318</v>
      </c>
      <c r="N295">
        <f>'rockfish release'!P294</f>
        <v>2380506.427255095</v>
      </c>
      <c r="O295" s="13">
        <f>IF([3]species_comp_Region1_forR!$D307&gt;49,[3]species_comp_Region1_forR!$AR307,[3]species_comp_Region1_forR!$AT307)</f>
        <v>5.6756756999999998E-2</v>
      </c>
      <c r="P295" s="13">
        <f>IF([3]species_comp_Region1_forR!$D307&gt;49,[3]species_comp_Region1_forR!$AS307,[3]species_comp_Region1_forR!$AU307)</f>
        <v>1.4508199999999999E-4</v>
      </c>
      <c r="Q295" s="18">
        <f t="shared" si="212"/>
        <v>61.096634961058037</v>
      </c>
      <c r="R295" s="51">
        <f t="shared" si="214"/>
        <v>7491.1443811539293</v>
      </c>
      <c r="S295">
        <f t="shared" si="196"/>
        <v>86.551397337962882</v>
      </c>
      <c r="T295" s="9">
        <f t="shared" si="197"/>
        <v>169.64073878240725</v>
      </c>
      <c r="V295" s="18">
        <f t="shared" si="213"/>
        <v>166.90460620905804</v>
      </c>
      <c r="W295" s="50">
        <f t="shared" si="213"/>
        <v>7606.4447946009295</v>
      </c>
      <c r="X295">
        <f t="shared" si="198"/>
        <v>87.214934469968668</v>
      </c>
      <c r="Y295" s="9">
        <f t="shared" si="199"/>
        <v>170.94127156113859</v>
      </c>
      <c r="Z295" s="19">
        <f t="shared" si="193"/>
        <v>0.52254360410357237</v>
      </c>
    </row>
    <row r="296" spans="1:26" x14ac:dyDescent="0.25">
      <c r="A296" s="13" t="str">
        <f>'rockfish release'!A295</f>
        <v>SE</v>
      </c>
      <c r="B296" s="13">
        <f>'rockfish release'!B295</f>
        <v>2018</v>
      </c>
      <c r="C296" s="13" t="str">
        <f>'rockfish release'!C295</f>
        <v>SSEO</v>
      </c>
      <c r="D296">
        <f>'rockfish release'!D295</f>
        <v>2540</v>
      </c>
      <c r="E296">
        <f>'YE release'!E296</f>
        <v>1454</v>
      </c>
      <c r="F296" s="13">
        <f>IF([3]species_comp_Region1_forR!$H286&gt;49,[3]species_comp_Region1_forR!$AV286,[3]species_comp_Region1_forR!$AX286)</f>
        <v>0.13649025100000001</v>
      </c>
      <c r="G296" s="13">
        <f>IF([3]species_comp_Region1_forR!$H286&gt;49,[3]species_comp_Region1_forR!$AW286,[3]species_comp_Region1_forR!$AY286)</f>
        <v>1.6437999999999999E-4</v>
      </c>
      <c r="H296" s="18">
        <f t="shared" si="210"/>
        <v>198.45682495400001</v>
      </c>
      <c r="I296" s="8">
        <f t="shared" si="211"/>
        <v>347.51838807999997</v>
      </c>
      <c r="J296">
        <f t="shared" si="194"/>
        <v>18.641845082501892</v>
      </c>
      <c r="K296" s="9">
        <f t="shared" si="195"/>
        <v>36.538016361703704</v>
      </c>
      <c r="M296" s="2">
        <f>'rockfish release'!O295</f>
        <v>4677.8525932666062</v>
      </c>
      <c r="N296">
        <f>'rockfish release'!P295</f>
        <v>13242366.424017221</v>
      </c>
      <c r="O296" s="13">
        <f>IF([3]species_comp_Region1_forR!$D308&gt;49,[3]species_comp_Region1_forR!$AR308,[3]species_comp_Region1_forR!$AT308)</f>
        <v>2.5117739E-2</v>
      </c>
      <c r="P296" s="13">
        <f>IF([3]species_comp_Region1_forR!$D308&gt;49,[3]species_comp_Region1_forR!$AS308,[3]species_comp_Region1_forR!$AU308)</f>
        <v>3.8500000000000001E-5</v>
      </c>
      <c r="Q296" s="18">
        <f>M296*O296</f>
        <v>117.49708051814378</v>
      </c>
      <c r="R296" s="51">
        <f t="shared" si="214"/>
        <v>8687.2573666880853</v>
      </c>
      <c r="S296">
        <f t="shared" si="196"/>
        <v>93.205457815988893</v>
      </c>
      <c r="T296" s="9">
        <f t="shared" si="197"/>
        <v>182.68269731933822</v>
      </c>
      <c r="V296" s="18">
        <f t="shared" si="213"/>
        <v>315.95390547214379</v>
      </c>
      <c r="W296" s="50">
        <f t="shared" si="213"/>
        <v>9034.7757547680849</v>
      </c>
      <c r="X296">
        <f t="shared" si="198"/>
        <v>95.051437415580864</v>
      </c>
      <c r="Y296" s="9">
        <f t="shared" si="199"/>
        <v>186.30081733453849</v>
      </c>
      <c r="Z296" s="19">
        <f t="shared" si="193"/>
        <v>0.30083957111889892</v>
      </c>
    </row>
    <row r="297" spans="1:26" x14ac:dyDescent="0.25">
      <c r="A297" s="13" t="str">
        <f>'rockfish release'!A296</f>
        <v>SE</v>
      </c>
      <c r="B297" s="13">
        <f>'rockfish release'!B296</f>
        <v>2019</v>
      </c>
      <c r="C297" s="13" t="str">
        <f>'rockfish release'!C296</f>
        <v>SSEO</v>
      </c>
      <c r="D297">
        <f>'rockfish release'!D296</f>
        <v>1758</v>
      </c>
      <c r="E297">
        <f>'YE release'!E297</f>
        <v>939</v>
      </c>
      <c r="F297">
        <v>5.1446945337620578E-2</v>
      </c>
      <c r="G297">
        <v>7.858318382133408E-5</v>
      </c>
      <c r="H297" s="18">
        <f t="shared" ref="H297" si="215">E297*F297</f>
        <v>48.30868167202572</v>
      </c>
      <c r="I297" s="8">
        <f t="shared" ref="I297" si="216">(E297^2)*G297</f>
        <v>69.288443422130513</v>
      </c>
      <c r="K297" s="9"/>
      <c r="M297" s="2">
        <f>'rockfish release'!O296</f>
        <v>915.83646861612988</v>
      </c>
      <c r="N297">
        <f>'rockfish release'!P296</f>
        <v>563570.7388226398</v>
      </c>
      <c r="O297">
        <v>4.2168674698795178E-2</v>
      </c>
      <c r="P297">
        <v>8.1268566545155674E-5</v>
      </c>
      <c r="Q297" s="18">
        <f t="shared" ref="Q297" si="217">M297*O297</f>
        <v>38.619610122366922</v>
      </c>
      <c r="R297" s="51">
        <f t="shared" ref="R297" si="218">(M297^2)*P297+(O297^2)*N297-(P297*N297)</f>
        <v>1024.5038152338586</v>
      </c>
      <c r="S297">
        <f t="shared" ref="S297" si="219">SQRT(R297)</f>
        <v>32.007871144983362</v>
      </c>
      <c r="T297" s="9">
        <f t="shared" ref="T297" si="220">(1.96*S297)</f>
        <v>62.735427444167385</v>
      </c>
      <c r="V297" s="18">
        <f t="shared" ref="V297" si="221">Q297+H297</f>
        <v>86.928291794392635</v>
      </c>
      <c r="W297" s="50">
        <f t="shared" ref="W297" si="222">R297+I297</f>
        <v>1093.7922586559891</v>
      </c>
      <c r="X297">
        <f t="shared" ref="X297" si="223">SQRT(W297)</f>
        <v>33.07253027296202</v>
      </c>
      <c r="Y297" s="9">
        <f t="shared" ref="Y297" si="224">(1.96*X297)</f>
        <v>64.822159335005551</v>
      </c>
      <c r="Z297" s="19">
        <f t="shared" si="193"/>
        <v>0.38045761155858104</v>
      </c>
    </row>
    <row r="298" spans="1:26" x14ac:dyDescent="0.25">
      <c r="A298" s="13" t="str">
        <f>'rockfish release'!A297</f>
        <v>SE</v>
      </c>
      <c r="B298" s="13">
        <f>'rockfish release'!B297</f>
        <v>1999</v>
      </c>
      <c r="C298" s="13" t="str">
        <f>'rockfish release'!C297</f>
        <v>EWYKT</v>
      </c>
      <c r="D298">
        <f>'rockfish release'!D297</f>
        <v>195</v>
      </c>
      <c r="E298">
        <f>'YE release'!E298</f>
        <v>8</v>
      </c>
      <c r="F298" s="37">
        <v>1.178173262143001E-2</v>
      </c>
      <c r="G298" s="37">
        <v>5.1641112313891902E-4</v>
      </c>
      <c r="H298" s="18">
        <f t="shared" ref="H298:H317" si="225">E298*F298</f>
        <v>9.4253860971440076E-2</v>
      </c>
      <c r="I298" s="8">
        <f t="shared" ref="I298:I317" si="226">(E298^2)*G298</f>
        <v>3.3050311880890818E-2</v>
      </c>
      <c r="J298">
        <f t="shared" si="194"/>
        <v>0.18179744739927131</v>
      </c>
      <c r="K298" s="9">
        <f t="shared" si="195"/>
        <v>0.35632299690257174</v>
      </c>
      <c r="M298" s="2">
        <f>'rockfish release'!O297</f>
        <v>132.91363909694945</v>
      </c>
      <c r="N298">
        <f>'rockfish release'!P297</f>
        <v>32040.415270468704</v>
      </c>
      <c r="O298" s="92">
        <v>2.9035999999999998E-4</v>
      </c>
      <c r="P298" s="92">
        <v>1.1757E-6</v>
      </c>
      <c r="Q298" s="18">
        <f t="shared" ref="Q298:Q316" si="227">M298*O298</f>
        <v>3.8592804248190241E-2</v>
      </c>
      <c r="R298" s="51">
        <f>ABS((M298^2)*P298+(O298^2)*N298-(P298*N298))</f>
        <v>1.4198665230133647E-2</v>
      </c>
      <c r="S298">
        <f t="shared" si="196"/>
        <v>0.11915815217656595</v>
      </c>
      <c r="T298" s="9">
        <f t="shared" si="197"/>
        <v>0.23354997826606924</v>
      </c>
      <c r="V298" s="18">
        <f t="shared" ref="V298:W317" si="228">Q298+H298</f>
        <v>0.13284666521963032</v>
      </c>
      <c r="W298" s="50">
        <f t="shared" si="228"/>
        <v>4.7248977111024465E-2</v>
      </c>
      <c r="X298">
        <f t="shared" si="198"/>
        <v>0.21736829831193064</v>
      </c>
      <c r="Y298" s="9">
        <f t="shared" si="199"/>
        <v>0.42604186469138405</v>
      </c>
      <c r="Z298" s="19">
        <f t="shared" si="193"/>
        <v>1.6362345110625391</v>
      </c>
    </row>
    <row r="299" spans="1:26" x14ac:dyDescent="0.25">
      <c r="A299" s="13" t="str">
        <f>'rockfish release'!A298</f>
        <v>SE</v>
      </c>
      <c r="B299" s="13">
        <f>'rockfish release'!B298</f>
        <v>2000</v>
      </c>
      <c r="C299" s="13" t="str">
        <f>'rockfish release'!C298</f>
        <v>EWYKT</v>
      </c>
      <c r="D299">
        <f>'rockfish release'!D298</f>
        <v>361</v>
      </c>
      <c r="E299">
        <f>'YE release'!E299</f>
        <v>22</v>
      </c>
      <c r="F299" s="37">
        <v>1.178173262143001E-2</v>
      </c>
      <c r="G299" s="37">
        <v>5.1641112313891902E-4</v>
      </c>
      <c r="H299" s="18">
        <f t="shared" si="225"/>
        <v>0.25919811767146023</v>
      </c>
      <c r="I299" s="8">
        <f t="shared" si="226"/>
        <v>0.24994298359923681</v>
      </c>
      <c r="J299">
        <f t="shared" si="194"/>
        <v>0.49994298034799611</v>
      </c>
      <c r="K299" s="9">
        <f t="shared" si="195"/>
        <v>0.97988824148207232</v>
      </c>
      <c r="M299" s="2">
        <f>'rockfish release'!O298</f>
        <v>246.06063443076289</v>
      </c>
      <c r="N299">
        <f>'rockfish release'!P298</f>
        <v>109810.36051184093</v>
      </c>
      <c r="O299" s="92">
        <v>2.9035999999999998E-4</v>
      </c>
      <c r="P299" s="92">
        <v>1.1757E-6</v>
      </c>
      <c r="Q299" s="18">
        <f t="shared" si="227"/>
        <v>7.1446165813316309E-2</v>
      </c>
      <c r="R299" s="51">
        <f t="shared" ref="R299:R313" si="229">ABS((M299^2)*P299+(O299^2)*N299-(P299*N299))</f>
        <v>4.8662307730604745E-2</v>
      </c>
      <c r="S299">
        <f t="shared" si="196"/>
        <v>0.22059534838841172</v>
      </c>
      <c r="T299" s="9">
        <f t="shared" si="197"/>
        <v>0.43236688284128694</v>
      </c>
      <c r="V299" s="18">
        <f t="shared" si="228"/>
        <v>0.33064428348477654</v>
      </c>
      <c r="W299" s="50">
        <f t="shared" si="228"/>
        <v>0.29860529132984154</v>
      </c>
      <c r="X299">
        <f t="shared" si="198"/>
        <v>0.54644788528261456</v>
      </c>
      <c r="Y299" s="9">
        <f t="shared" si="199"/>
        <v>1.0710378551539246</v>
      </c>
      <c r="Z299" s="19">
        <f t="shared" si="193"/>
        <v>1.6526760406180561</v>
      </c>
    </row>
    <row r="300" spans="1:26" x14ac:dyDescent="0.25">
      <c r="A300" s="13" t="str">
        <f>'rockfish release'!A299</f>
        <v>SE</v>
      </c>
      <c r="B300" s="13">
        <f>'rockfish release'!B299</f>
        <v>2001</v>
      </c>
      <c r="C300" s="13" t="str">
        <f>'rockfish release'!C299</f>
        <v>EWYKT</v>
      </c>
      <c r="D300">
        <f>'rockfish release'!D299</f>
        <v>631</v>
      </c>
      <c r="E300">
        <f>'YE release'!E300</f>
        <v>53</v>
      </c>
      <c r="F300" s="37">
        <v>1.178173262143001E-2</v>
      </c>
      <c r="G300" s="37">
        <v>5.1641112313891902E-4</v>
      </c>
      <c r="H300" s="18">
        <f t="shared" si="225"/>
        <v>0.62443182893579052</v>
      </c>
      <c r="I300" s="8">
        <f t="shared" si="226"/>
        <v>1.4505988448972236</v>
      </c>
      <c r="J300">
        <f t="shared" si="194"/>
        <v>1.2044080890201725</v>
      </c>
      <c r="K300" s="9">
        <f t="shared" si="195"/>
        <v>2.3606398544795382</v>
      </c>
      <c r="M300" s="2">
        <f>'rockfish release'!O299</f>
        <v>430.09490394961608</v>
      </c>
      <c r="N300">
        <f>'rockfish release'!P299</f>
        <v>335496.22049980506</v>
      </c>
      <c r="O300" s="92">
        <v>2.9035999999999998E-4</v>
      </c>
      <c r="P300" s="92">
        <v>1.1757E-6</v>
      </c>
      <c r="Q300" s="18">
        <f t="shared" si="227"/>
        <v>0.12488235631081052</v>
      </c>
      <c r="R300" s="51">
        <f t="shared" si="229"/>
        <v>0.14867468104392467</v>
      </c>
      <c r="S300">
        <f t="shared" si="196"/>
        <v>0.38558355909442593</v>
      </c>
      <c r="T300" s="9">
        <f t="shared" si="197"/>
        <v>0.75574377582507479</v>
      </c>
      <c r="V300" s="18">
        <f t="shared" si="228"/>
        <v>0.74931418524660098</v>
      </c>
      <c r="W300" s="50">
        <f t="shared" si="228"/>
        <v>1.5992735259411481</v>
      </c>
      <c r="X300">
        <f t="shared" si="198"/>
        <v>1.2646238673776278</v>
      </c>
      <c r="Y300" s="9">
        <f t="shared" si="199"/>
        <v>2.4786627800601502</v>
      </c>
      <c r="Z300" s="19">
        <f t="shared" si="193"/>
        <v>1.68770843029141</v>
      </c>
    </row>
    <row r="301" spans="1:26" x14ac:dyDescent="0.25">
      <c r="A301" s="13" t="str">
        <f>'rockfish release'!A300</f>
        <v>SE</v>
      </c>
      <c r="B301" s="13">
        <f>'rockfish release'!B300</f>
        <v>2002</v>
      </c>
      <c r="C301" s="13" t="str">
        <f>'rockfish release'!C300</f>
        <v>EWYKT</v>
      </c>
      <c r="D301">
        <f>'rockfish release'!D300</f>
        <v>810</v>
      </c>
      <c r="E301">
        <f>'YE release'!E301</f>
        <v>41</v>
      </c>
      <c r="F301" s="37">
        <v>1.178173262143001E-2</v>
      </c>
      <c r="G301" s="37">
        <v>5.1641112313891902E-4</v>
      </c>
      <c r="H301" s="18">
        <f t="shared" si="225"/>
        <v>0.48305103747863037</v>
      </c>
      <c r="I301" s="8">
        <f t="shared" si="226"/>
        <v>0.86808709799652284</v>
      </c>
      <c r="J301">
        <f t="shared" si="194"/>
        <v>0.9317119179212654</v>
      </c>
      <c r="K301" s="9">
        <f t="shared" si="195"/>
        <v>1.8261553591256801</v>
      </c>
      <c r="M301" s="2">
        <f>'rockfish release'!O300</f>
        <v>552.10280855655947</v>
      </c>
      <c r="N301">
        <f>'rockfish release'!P300</f>
        <v>552839.35460761387</v>
      </c>
      <c r="O301" s="92">
        <v>2.9035999999999998E-4</v>
      </c>
      <c r="P301" s="92">
        <v>1.1757E-6</v>
      </c>
      <c r="Q301" s="18">
        <f t="shared" si="227"/>
        <v>0.16030857149248259</v>
      </c>
      <c r="R301" s="51">
        <f t="shared" si="229"/>
        <v>0.24498998704774949</v>
      </c>
      <c r="S301">
        <f t="shared" si="196"/>
        <v>0.49496463211804287</v>
      </c>
      <c r="T301" s="9">
        <f t="shared" si="197"/>
        <v>0.97013067895136396</v>
      </c>
      <c r="V301" s="18">
        <f t="shared" si="228"/>
        <v>0.643359608971113</v>
      </c>
      <c r="W301" s="50">
        <f t="shared" si="228"/>
        <v>1.1130770850442724</v>
      </c>
      <c r="X301">
        <f t="shared" si="198"/>
        <v>1.0550246845663245</v>
      </c>
      <c r="Y301" s="9">
        <f t="shared" si="199"/>
        <v>2.0678483817499957</v>
      </c>
      <c r="Z301" s="19">
        <f t="shared" si="193"/>
        <v>1.6398677657951874</v>
      </c>
    </row>
    <row r="302" spans="1:26" x14ac:dyDescent="0.25">
      <c r="A302" s="13" t="str">
        <f>'rockfish release'!A301</f>
        <v>SE</v>
      </c>
      <c r="B302" s="13">
        <f>'rockfish release'!B301</f>
        <v>2003</v>
      </c>
      <c r="C302" s="13" t="str">
        <f>'rockfish release'!C301</f>
        <v>EWYKT</v>
      </c>
      <c r="D302">
        <f>'rockfish release'!D301</f>
        <v>789</v>
      </c>
      <c r="E302">
        <f>'YE release'!E302</f>
        <v>136</v>
      </c>
      <c r="F302" s="37">
        <v>1.178173262143001E-2</v>
      </c>
      <c r="G302" s="37">
        <v>5.1641112313891902E-4</v>
      </c>
      <c r="H302" s="18">
        <f t="shared" si="225"/>
        <v>1.6023156365144813</v>
      </c>
      <c r="I302" s="8">
        <f t="shared" si="226"/>
        <v>9.551540133577447</v>
      </c>
      <c r="J302">
        <f t="shared" si="194"/>
        <v>3.0905566057876124</v>
      </c>
      <c r="K302" s="9">
        <f t="shared" si="195"/>
        <v>6.0574909473437204</v>
      </c>
      <c r="M302" s="2">
        <f>'rockfish release'!O301</f>
        <v>537.78903203842628</v>
      </c>
      <c r="N302">
        <f>'rockfish release'!P301</f>
        <v>524545.20327646146</v>
      </c>
      <c r="O302" s="92">
        <v>2.9035999999999998E-4</v>
      </c>
      <c r="P302" s="92">
        <v>1.1757E-6</v>
      </c>
      <c r="Q302" s="18">
        <f t="shared" si="227"/>
        <v>0.15615242334267745</v>
      </c>
      <c r="R302" s="51">
        <f t="shared" si="229"/>
        <v>0.23245147344452394</v>
      </c>
      <c r="S302">
        <f t="shared" si="196"/>
        <v>0.48213221572979742</v>
      </c>
      <c r="T302" s="9">
        <f t="shared" si="197"/>
        <v>0.94497914283040296</v>
      </c>
      <c r="V302" s="18">
        <f t="shared" si="228"/>
        <v>1.7584680598571587</v>
      </c>
      <c r="W302" s="50">
        <f t="shared" si="228"/>
        <v>9.7839916070219708</v>
      </c>
      <c r="X302">
        <f t="shared" si="198"/>
        <v>3.1279372767084013</v>
      </c>
      <c r="Y302" s="9">
        <f t="shared" si="199"/>
        <v>6.130757062348466</v>
      </c>
      <c r="Z302" s="19">
        <f t="shared" si="193"/>
        <v>1.7787853803625442</v>
      </c>
    </row>
    <row r="303" spans="1:26" x14ac:dyDescent="0.25">
      <c r="A303" s="13" t="str">
        <f>'rockfish release'!A302</f>
        <v>SE</v>
      </c>
      <c r="B303" s="13">
        <f>'rockfish release'!B302</f>
        <v>2004</v>
      </c>
      <c r="C303" s="13" t="str">
        <f>'rockfish release'!C302</f>
        <v>EWYKT</v>
      </c>
      <c r="D303">
        <f>'rockfish release'!D302</f>
        <v>769</v>
      </c>
      <c r="E303">
        <f>'YE release'!E303</f>
        <v>63</v>
      </c>
      <c r="F303" s="37">
        <v>1.178173262143001E-2</v>
      </c>
      <c r="G303" s="37">
        <v>5.1641112313891902E-4</v>
      </c>
      <c r="H303" s="18">
        <f t="shared" si="225"/>
        <v>0.7422491551500906</v>
      </c>
      <c r="I303" s="8">
        <f t="shared" si="226"/>
        <v>2.0496357477383698</v>
      </c>
      <c r="J303">
        <f t="shared" si="194"/>
        <v>1.4316548982692616</v>
      </c>
      <c r="K303" s="9">
        <f t="shared" si="195"/>
        <v>2.8060436006077527</v>
      </c>
      <c r="M303" s="2">
        <f>'rockfish release'!O302</f>
        <v>524.15686392591874</v>
      </c>
      <c r="N303">
        <f>'rockfish release'!P302</f>
        <v>498289.33635133842</v>
      </c>
      <c r="O303" s="92">
        <v>2.9035999999999998E-4</v>
      </c>
      <c r="P303" s="92">
        <v>1.1757E-6</v>
      </c>
      <c r="Q303" s="18">
        <f t="shared" si="227"/>
        <v>0.15219418700952975</v>
      </c>
      <c r="R303" s="51">
        <f t="shared" si="229"/>
        <v>0.22081622272602386</v>
      </c>
      <c r="S303">
        <f t="shared" si="196"/>
        <v>0.46991086678861116</v>
      </c>
      <c r="T303" s="9">
        <f t="shared" si="197"/>
        <v>0.92102529890567786</v>
      </c>
      <c r="V303" s="18">
        <f t="shared" si="228"/>
        <v>0.89444334215962029</v>
      </c>
      <c r="W303" s="50">
        <f t="shared" si="228"/>
        <v>2.2704519704643937</v>
      </c>
      <c r="X303">
        <f t="shared" si="198"/>
        <v>1.5068019015333083</v>
      </c>
      <c r="Y303" s="9">
        <f t="shared" si="199"/>
        <v>2.9533317270052843</v>
      </c>
      <c r="Z303" s="19">
        <f t="shared" si="193"/>
        <v>1.6846253200288319</v>
      </c>
    </row>
    <row r="304" spans="1:26" x14ac:dyDescent="0.25">
      <c r="A304" s="13" t="str">
        <f>'rockfish release'!A303</f>
        <v>SE</v>
      </c>
      <c r="B304" s="13">
        <f>'rockfish release'!B303</f>
        <v>2005</v>
      </c>
      <c r="C304" s="13" t="str">
        <f>'rockfish release'!C303</f>
        <v>EWYKT</v>
      </c>
      <c r="D304">
        <f>'rockfish release'!D303</f>
        <v>686</v>
      </c>
      <c r="E304">
        <f>'YE release'!E304</f>
        <v>37</v>
      </c>
      <c r="F304" s="37">
        <v>1.178173262143001E-2</v>
      </c>
      <c r="G304" s="37">
        <v>5.1641112313891902E-4</v>
      </c>
      <c r="H304" s="18">
        <f t="shared" si="225"/>
        <v>0.43592410699291034</v>
      </c>
      <c r="I304" s="8">
        <f t="shared" si="226"/>
        <v>0.7069668275771801</v>
      </c>
      <c r="J304">
        <f t="shared" si="194"/>
        <v>0.84081319422162981</v>
      </c>
      <c r="K304" s="9">
        <f t="shared" si="195"/>
        <v>1.6479938606743945</v>
      </c>
      <c r="M304" s="2">
        <f>'rockfish release'!O303</f>
        <v>467.58336625901211</v>
      </c>
      <c r="N304">
        <f>'rockfish release'!P303</f>
        <v>396530.9997270609</v>
      </c>
      <c r="O304" s="92">
        <v>2.9035999999999998E-4</v>
      </c>
      <c r="P304" s="92">
        <v>1.1757E-6</v>
      </c>
      <c r="Q304" s="18">
        <f t="shared" si="227"/>
        <v>0.13576750622696673</v>
      </c>
      <c r="R304" s="51">
        <f t="shared" si="229"/>
        <v>0.17572215812333902</v>
      </c>
      <c r="S304">
        <f t="shared" si="196"/>
        <v>0.41919226868268816</v>
      </c>
      <c r="T304" s="9">
        <f t="shared" si="197"/>
        <v>0.82161684661806877</v>
      </c>
      <c r="V304" s="18">
        <f t="shared" si="228"/>
        <v>0.57169161321987705</v>
      </c>
      <c r="W304" s="50">
        <f t="shared" si="228"/>
        <v>0.88268898570051912</v>
      </c>
      <c r="X304">
        <f t="shared" si="198"/>
        <v>0.93951529295723502</v>
      </c>
      <c r="Y304" s="9">
        <f t="shared" si="199"/>
        <v>1.8414499741961805</v>
      </c>
      <c r="Z304" s="19">
        <f t="shared" si="193"/>
        <v>1.6433952698128704</v>
      </c>
    </row>
    <row r="305" spans="1:26" x14ac:dyDescent="0.25">
      <c r="A305" s="13" t="str">
        <f>'rockfish release'!A304</f>
        <v>SE</v>
      </c>
      <c r="B305" s="13">
        <f>'rockfish release'!B304</f>
        <v>2006</v>
      </c>
      <c r="C305" s="13" t="str">
        <f>'rockfish release'!C304</f>
        <v>EWYKT</v>
      </c>
      <c r="D305">
        <f>'rockfish release'!D304</f>
        <v>448</v>
      </c>
      <c r="E305">
        <f>'YE release'!E305</f>
        <v>26</v>
      </c>
      <c r="F305" s="13">
        <f>IF([3]species_comp_Region1_forR!$H318&gt;49,[3]species_comp_Region1_forR!$AV318,[3]species_comp_Region1_forR!$AX318)</f>
        <v>0</v>
      </c>
      <c r="G305" s="13">
        <f>IF([3]species_comp_Region1_forR!$H318&gt;49,[3]species_comp_Region1_forR!$AW318,[3]species_comp_Region1_forR!$AY318)</f>
        <v>0</v>
      </c>
      <c r="H305" s="18">
        <f t="shared" si="225"/>
        <v>0</v>
      </c>
      <c r="I305" s="8">
        <f t="shared" si="226"/>
        <v>0</v>
      </c>
      <c r="J305">
        <f t="shared" si="194"/>
        <v>0</v>
      </c>
      <c r="K305" s="9">
        <f t="shared" si="195"/>
        <v>0</v>
      </c>
      <c r="M305" s="2">
        <f>'rockfish release'!O304</f>
        <v>305.36056572017117</v>
      </c>
      <c r="N305">
        <f>'rockfish release'!P304</f>
        <v>169116.09484402766</v>
      </c>
      <c r="O305" s="13">
        <v>0</v>
      </c>
      <c r="P305" s="13">
        <v>0</v>
      </c>
      <c r="Q305" s="18">
        <f t="shared" si="227"/>
        <v>0</v>
      </c>
      <c r="R305" s="51">
        <f t="shared" si="229"/>
        <v>0</v>
      </c>
      <c r="S305">
        <f t="shared" si="196"/>
        <v>0</v>
      </c>
      <c r="T305" s="9">
        <f t="shared" si="197"/>
        <v>0</v>
      </c>
      <c r="V305" s="18">
        <f t="shared" si="228"/>
        <v>0</v>
      </c>
      <c r="W305" s="50">
        <f t="shared" si="228"/>
        <v>0</v>
      </c>
      <c r="X305">
        <f t="shared" si="198"/>
        <v>0</v>
      </c>
      <c r="Y305" s="9">
        <f t="shared" si="199"/>
        <v>0</v>
      </c>
      <c r="Z305" s="19" t="e">
        <f t="shared" si="193"/>
        <v>#DIV/0!</v>
      </c>
    </row>
    <row r="306" spans="1:26" x14ac:dyDescent="0.25">
      <c r="A306" s="13" t="str">
        <f>'rockfish release'!A305</f>
        <v>SE</v>
      </c>
      <c r="B306" s="13">
        <f>'rockfish release'!B305</f>
        <v>2007</v>
      </c>
      <c r="C306" s="13" t="str">
        <f>'rockfish release'!C305</f>
        <v>EWYKT</v>
      </c>
      <c r="D306">
        <f>'rockfish release'!D305</f>
        <v>293</v>
      </c>
      <c r="E306">
        <f>'YE release'!E306</f>
        <v>23</v>
      </c>
      <c r="F306" s="13">
        <f>IF([3]species_comp_Region1_forR!$H319&gt;49,[3]species_comp_Region1_forR!$AV319,[3]species_comp_Region1_forR!$AX319)</f>
        <v>0</v>
      </c>
      <c r="G306" s="13">
        <f>IF([3]species_comp_Region1_forR!$H319&gt;49,[3]species_comp_Region1_forR!$AW319,[3]species_comp_Region1_forR!$AY319)</f>
        <v>0</v>
      </c>
      <c r="H306" s="18">
        <f t="shared" si="225"/>
        <v>0</v>
      </c>
      <c r="I306" s="8">
        <f t="shared" si="226"/>
        <v>0</v>
      </c>
      <c r="J306">
        <f t="shared" si="194"/>
        <v>0</v>
      </c>
      <c r="K306" s="9">
        <f t="shared" si="195"/>
        <v>0</v>
      </c>
      <c r="M306" s="2">
        <f>'rockfish release'!O305</f>
        <v>199.71126284823691</v>
      </c>
      <c r="N306">
        <f>'rockfish release'!P305</f>
        <v>72337.609745022157</v>
      </c>
      <c r="O306" s="13">
        <v>0</v>
      </c>
      <c r="P306" s="13">
        <v>0</v>
      </c>
      <c r="Q306" s="18">
        <f t="shared" si="227"/>
        <v>0</v>
      </c>
      <c r="R306" s="51">
        <f t="shared" si="229"/>
        <v>0</v>
      </c>
      <c r="S306">
        <f t="shared" si="196"/>
        <v>0</v>
      </c>
      <c r="T306" s="9">
        <f t="shared" si="197"/>
        <v>0</v>
      </c>
      <c r="V306" s="18">
        <f t="shared" si="228"/>
        <v>0</v>
      </c>
      <c r="W306" s="50">
        <f t="shared" si="228"/>
        <v>0</v>
      </c>
      <c r="X306">
        <f t="shared" si="198"/>
        <v>0</v>
      </c>
      <c r="Y306" s="9">
        <f t="shared" si="199"/>
        <v>0</v>
      </c>
      <c r="Z306" s="19" t="e">
        <f t="shared" si="193"/>
        <v>#DIV/0!</v>
      </c>
    </row>
    <row r="307" spans="1:26" x14ac:dyDescent="0.25">
      <c r="A307" s="13" t="str">
        <f>'rockfish release'!A306</f>
        <v>SE</v>
      </c>
      <c r="B307" s="13">
        <f>'rockfish release'!B306</f>
        <v>2008</v>
      </c>
      <c r="C307" s="13" t="str">
        <f>'rockfish release'!C306</f>
        <v>EWYKT</v>
      </c>
      <c r="D307">
        <f>'rockfish release'!D306</f>
        <v>64</v>
      </c>
      <c r="E307">
        <f>'YE release'!E307</f>
        <v>26</v>
      </c>
      <c r="F307" s="13">
        <f>IF([3]species_comp_Region1_forR!$H320&gt;49,[3]species_comp_Region1_forR!$AV320,[3]species_comp_Region1_forR!$AX320)</f>
        <v>0</v>
      </c>
      <c r="G307" s="13">
        <f>IF([3]species_comp_Region1_forR!$H320&gt;49,[3]species_comp_Region1_forR!$AW320,[3]species_comp_Region1_forR!$AY320)</f>
        <v>0</v>
      </c>
      <c r="H307" s="18">
        <f t="shared" si="225"/>
        <v>0</v>
      </c>
      <c r="I307" s="8">
        <f t="shared" si="226"/>
        <v>0</v>
      </c>
      <c r="J307">
        <f t="shared" si="194"/>
        <v>0</v>
      </c>
      <c r="K307" s="9">
        <f t="shared" si="195"/>
        <v>0</v>
      </c>
      <c r="M307" s="2">
        <f>'rockfish release'!O306</f>
        <v>43.622937960024444</v>
      </c>
      <c r="N307">
        <f>'rockfish release'!P306</f>
        <v>3451.3488743679109</v>
      </c>
      <c r="O307" s="13">
        <v>0</v>
      </c>
      <c r="P307" s="13">
        <v>0</v>
      </c>
      <c r="Q307" s="18">
        <f t="shared" si="227"/>
        <v>0</v>
      </c>
      <c r="R307" s="51">
        <f t="shared" si="229"/>
        <v>0</v>
      </c>
      <c r="S307">
        <f t="shared" si="196"/>
        <v>0</v>
      </c>
      <c r="T307" s="9">
        <f t="shared" si="197"/>
        <v>0</v>
      </c>
      <c r="V307" s="18">
        <f t="shared" si="228"/>
        <v>0</v>
      </c>
      <c r="W307" s="50">
        <f t="shared" si="228"/>
        <v>0</v>
      </c>
      <c r="X307">
        <f t="shared" si="198"/>
        <v>0</v>
      </c>
      <c r="Y307" s="9">
        <f t="shared" si="199"/>
        <v>0</v>
      </c>
      <c r="Z307" s="19" t="e">
        <f t="shared" si="193"/>
        <v>#DIV/0!</v>
      </c>
    </row>
    <row r="308" spans="1:26" x14ac:dyDescent="0.25">
      <c r="A308" s="13" t="str">
        <f>'rockfish release'!A307</f>
        <v>SE</v>
      </c>
      <c r="B308" s="13">
        <f>'rockfish release'!B307</f>
        <v>2009</v>
      </c>
      <c r="C308" s="13" t="str">
        <f>'rockfish release'!C307</f>
        <v>EWYKT</v>
      </c>
      <c r="D308">
        <f>'rockfish release'!D307</f>
        <v>124</v>
      </c>
      <c r="E308">
        <f>'YE release'!E308</f>
        <v>5</v>
      </c>
      <c r="F308" s="13">
        <f>IF([3]species_comp_Region1_forR!$H321&gt;49,[3]species_comp_Region1_forR!$AV321,[3]species_comp_Region1_forR!$AX321)</f>
        <v>0</v>
      </c>
      <c r="G308" s="13">
        <f>IF([3]species_comp_Region1_forR!$H321&gt;49,[3]species_comp_Region1_forR!$AW321,[3]species_comp_Region1_forR!$AY321)</f>
        <v>0</v>
      </c>
      <c r="H308" s="18">
        <f t="shared" si="225"/>
        <v>0</v>
      </c>
      <c r="I308" s="8">
        <f t="shared" si="226"/>
        <v>0</v>
      </c>
      <c r="J308">
        <f t="shared" si="194"/>
        <v>0</v>
      </c>
      <c r="K308" s="9">
        <f t="shared" si="195"/>
        <v>0</v>
      </c>
      <c r="M308" s="2">
        <f>'rockfish release'!O307</f>
        <v>84.519442297547357</v>
      </c>
      <c r="N308">
        <f>'rockfish release'!P307</f>
        <v>12956.040110420165</v>
      </c>
      <c r="O308" s="13">
        <v>0</v>
      </c>
      <c r="P308" s="13">
        <v>0</v>
      </c>
      <c r="Q308" s="18">
        <f t="shared" si="227"/>
        <v>0</v>
      </c>
      <c r="R308" s="51">
        <f t="shared" si="229"/>
        <v>0</v>
      </c>
      <c r="S308">
        <f t="shared" si="196"/>
        <v>0</v>
      </c>
      <c r="T308" s="9">
        <f t="shared" si="197"/>
        <v>0</v>
      </c>
      <c r="V308" s="18">
        <f t="shared" si="228"/>
        <v>0</v>
      </c>
      <c r="W308" s="50">
        <f t="shared" si="228"/>
        <v>0</v>
      </c>
      <c r="X308">
        <f t="shared" si="198"/>
        <v>0</v>
      </c>
      <c r="Y308" s="9">
        <f t="shared" si="199"/>
        <v>0</v>
      </c>
      <c r="Z308" s="19" t="e">
        <f t="shared" si="193"/>
        <v>#DIV/0!</v>
      </c>
    </row>
    <row r="309" spans="1:26" x14ac:dyDescent="0.25">
      <c r="A309" s="13" t="str">
        <f>'rockfish release'!A308</f>
        <v>SE</v>
      </c>
      <c r="B309" s="13">
        <f>'rockfish release'!B308</f>
        <v>2010</v>
      </c>
      <c r="C309" s="13" t="str">
        <f>'rockfish release'!C308</f>
        <v>EWYKT</v>
      </c>
      <c r="D309">
        <f>'rockfish release'!D308</f>
        <v>116</v>
      </c>
      <c r="E309">
        <f>'YE release'!E309</f>
        <v>21</v>
      </c>
      <c r="F309" s="13">
        <f>IF([3]species_comp_Region1_forR!$H322&gt;49,[3]species_comp_Region1_forR!$AV322,[3]species_comp_Region1_forR!$AX322)</f>
        <v>0</v>
      </c>
      <c r="G309" s="13">
        <f>IF([3]species_comp_Region1_forR!$H322&gt;49,[3]species_comp_Region1_forR!$AW322,[3]species_comp_Region1_forR!$AY322)</f>
        <v>0</v>
      </c>
      <c r="H309" s="18">
        <f t="shared" si="225"/>
        <v>0</v>
      </c>
      <c r="I309" s="8">
        <f t="shared" si="226"/>
        <v>0</v>
      </c>
      <c r="J309">
        <f t="shared" si="194"/>
        <v>0</v>
      </c>
      <c r="K309" s="9">
        <f t="shared" si="195"/>
        <v>0</v>
      </c>
      <c r="M309" s="2">
        <f>'rockfish release'!O308</f>
        <v>79.066575052544295</v>
      </c>
      <c r="N309">
        <f>'rockfish release'!P308</f>
        <v>11338.220325560207</v>
      </c>
      <c r="O309" s="13">
        <v>0</v>
      </c>
      <c r="P309" s="13">
        <v>0</v>
      </c>
      <c r="Q309" s="18">
        <f t="shared" si="227"/>
        <v>0</v>
      </c>
      <c r="R309" s="51">
        <f t="shared" si="229"/>
        <v>0</v>
      </c>
      <c r="S309">
        <f t="shared" si="196"/>
        <v>0</v>
      </c>
      <c r="T309" s="9">
        <f t="shared" si="197"/>
        <v>0</v>
      </c>
      <c r="V309" s="18">
        <f t="shared" si="228"/>
        <v>0</v>
      </c>
      <c r="W309" s="50">
        <f t="shared" si="228"/>
        <v>0</v>
      </c>
      <c r="X309">
        <f t="shared" si="198"/>
        <v>0</v>
      </c>
      <c r="Y309" s="9">
        <f t="shared" si="199"/>
        <v>0</v>
      </c>
      <c r="Z309" s="19" t="e">
        <f t="shared" si="193"/>
        <v>#DIV/0!</v>
      </c>
    </row>
    <row r="310" spans="1:26" x14ac:dyDescent="0.25">
      <c r="A310" s="13" t="str">
        <f>'rockfish release'!A309</f>
        <v>SE</v>
      </c>
      <c r="B310" s="13">
        <f>'rockfish release'!B309</f>
        <v>2011</v>
      </c>
      <c r="C310" s="13" t="str">
        <f>'rockfish release'!C309</f>
        <v>EWYKT</v>
      </c>
      <c r="D310">
        <f>'rockfish release'!D309</f>
        <v>79</v>
      </c>
      <c r="E310">
        <f>'YE release'!E310</f>
        <v>25</v>
      </c>
      <c r="F310" s="13">
        <f>IF([3]species_comp_Region1_forR!$H323&gt;49,[3]species_comp_Region1_forR!$AV323,[3]species_comp_Region1_forR!$AX323)</f>
        <v>2.3148148E-2</v>
      </c>
      <c r="G310" s="13">
        <f>IF([3]species_comp_Region1_forR!$H323&gt;49,[3]species_comp_Region1_forR!$AW323,[3]species_comp_Region1_forR!$AY323)</f>
        <v>1.0517400000000001E-4</v>
      </c>
      <c r="H310" s="18">
        <f t="shared" si="225"/>
        <v>0.57870370000000004</v>
      </c>
      <c r="I310" s="8">
        <f t="shared" si="226"/>
        <v>6.5733750000000007E-2</v>
      </c>
      <c r="J310">
        <f t="shared" si="194"/>
        <v>0.2563859395520745</v>
      </c>
      <c r="K310" s="9">
        <f t="shared" si="195"/>
        <v>0.50251644152206598</v>
      </c>
      <c r="M310" s="2">
        <f>'rockfish release'!O309</f>
        <v>14.483333333333334</v>
      </c>
      <c r="N310">
        <f>'rockfish release'!P309</f>
        <v>4560.0925333656087</v>
      </c>
      <c r="O310" s="13">
        <v>0</v>
      </c>
      <c r="P310" s="13">
        <v>0</v>
      </c>
      <c r="Q310" s="18">
        <f t="shared" si="227"/>
        <v>0</v>
      </c>
      <c r="R310" s="51">
        <f t="shared" si="229"/>
        <v>0</v>
      </c>
      <c r="S310">
        <f t="shared" si="196"/>
        <v>0</v>
      </c>
      <c r="T310" s="9">
        <f t="shared" si="197"/>
        <v>0</v>
      </c>
      <c r="V310" s="18">
        <f t="shared" si="228"/>
        <v>0.57870370000000004</v>
      </c>
      <c r="W310" s="50">
        <f t="shared" si="228"/>
        <v>6.5733750000000007E-2</v>
      </c>
      <c r="X310">
        <f t="shared" si="198"/>
        <v>0.2563859395520745</v>
      </c>
      <c r="Y310" s="9">
        <f t="shared" si="199"/>
        <v>0.50251644152206598</v>
      </c>
      <c r="Z310" s="19">
        <f t="shared" si="193"/>
        <v>0.44303490638140813</v>
      </c>
    </row>
    <row r="311" spans="1:26" x14ac:dyDescent="0.25">
      <c r="A311" s="13" t="str">
        <f>'rockfish release'!A310</f>
        <v>SE</v>
      </c>
      <c r="B311" s="13">
        <f>'rockfish release'!B310</f>
        <v>2012</v>
      </c>
      <c r="C311" s="13" t="str">
        <f>'rockfish release'!C310</f>
        <v>EWYKT</v>
      </c>
      <c r="D311">
        <f>'rockfish release'!D310</f>
        <v>61</v>
      </c>
      <c r="E311">
        <f>'YE release'!E311</f>
        <v>18</v>
      </c>
      <c r="F311" s="13">
        <f>IF([3]species_comp_Region1_forR!$H324&gt;49,[3]species_comp_Region1_forR!$AV324,[3]species_comp_Region1_forR!$AX324)</f>
        <v>7.3170732000000002E-2</v>
      </c>
      <c r="G311" s="13">
        <f>IF([3]species_comp_Region1_forR!$H324&gt;49,[3]species_comp_Region1_forR!$AW324,[3]species_comp_Region1_forR!$AY324)</f>
        <v>2.3712200000000001E-4</v>
      </c>
      <c r="H311" s="18">
        <f t="shared" si="225"/>
        <v>1.3170731760000001</v>
      </c>
      <c r="I311" s="8">
        <f t="shared" si="226"/>
        <v>7.6827528000000006E-2</v>
      </c>
      <c r="J311">
        <f t="shared" si="194"/>
        <v>0.27717779131813575</v>
      </c>
      <c r="K311" s="9">
        <f t="shared" si="195"/>
        <v>0.54326847098354603</v>
      </c>
      <c r="M311" s="2">
        <f>'rockfish release'!O310</f>
        <v>24.46321243523316</v>
      </c>
      <c r="N311">
        <f>'rockfish release'!P310</f>
        <v>1532.2908081915966</v>
      </c>
      <c r="O311" s="13">
        <v>0</v>
      </c>
      <c r="P311" s="13">
        <v>0</v>
      </c>
      <c r="Q311" s="18">
        <f t="shared" si="227"/>
        <v>0</v>
      </c>
      <c r="R311" s="51">
        <f t="shared" si="229"/>
        <v>0</v>
      </c>
      <c r="S311">
        <f t="shared" si="196"/>
        <v>0</v>
      </c>
      <c r="T311" s="9">
        <f t="shared" si="197"/>
        <v>0</v>
      </c>
      <c r="V311" s="18">
        <f t="shared" si="228"/>
        <v>1.3170731760000001</v>
      </c>
      <c r="W311" s="50">
        <f t="shared" si="228"/>
        <v>7.6827528000000006E-2</v>
      </c>
      <c r="X311">
        <f t="shared" si="198"/>
        <v>0.27717779131813575</v>
      </c>
      <c r="Y311" s="9">
        <f t="shared" si="199"/>
        <v>0.54326847098354603</v>
      </c>
      <c r="Z311" s="19">
        <f t="shared" si="193"/>
        <v>0.21044980367752605</v>
      </c>
    </row>
    <row r="312" spans="1:26" x14ac:dyDescent="0.25">
      <c r="A312" s="13" t="str">
        <f>'rockfish release'!A311</f>
        <v>SE</v>
      </c>
      <c r="B312" s="13">
        <f>'rockfish release'!B311</f>
        <v>2013</v>
      </c>
      <c r="C312" s="13" t="str">
        <f>'rockfish release'!C311</f>
        <v>EWYKT</v>
      </c>
      <c r="D312">
        <f>'rockfish release'!D311</f>
        <v>88</v>
      </c>
      <c r="E312">
        <f>'YE release'!E312</f>
        <v>25</v>
      </c>
      <c r="F312" s="13">
        <f>IF([3]species_comp_Region1_forR!$H325&gt;49,[3]species_comp_Region1_forR!$AV325,[3]species_comp_Region1_forR!$AX325)</f>
        <v>0</v>
      </c>
      <c r="G312" s="13">
        <f>IF([3]species_comp_Region1_forR!$H325&gt;49,[3]species_comp_Region1_forR!$AW325,[3]species_comp_Region1_forR!$AY325)</f>
        <v>0</v>
      </c>
      <c r="H312" s="18">
        <f t="shared" si="225"/>
        <v>0</v>
      </c>
      <c r="I312" s="8">
        <f t="shared" si="226"/>
        <v>0</v>
      </c>
      <c r="J312">
        <f t="shared" si="194"/>
        <v>0</v>
      </c>
      <c r="K312" s="9">
        <f t="shared" si="195"/>
        <v>0</v>
      </c>
      <c r="M312" s="2">
        <f>'rockfish release'!O311</f>
        <v>120.12167300380227</v>
      </c>
      <c r="N312">
        <f>'rockfish release'!P311</f>
        <v>343213.55001227942</v>
      </c>
      <c r="O312" s="92">
        <v>2.9035999999999998E-4</v>
      </c>
      <c r="P312" s="92">
        <v>1.1757E-6</v>
      </c>
      <c r="Q312" s="18">
        <f t="shared" si="227"/>
        <v>3.4878528973384025E-2</v>
      </c>
      <c r="R312" s="51">
        <f t="shared" si="229"/>
        <v>0.35761577409010981</v>
      </c>
      <c r="S312">
        <f t="shared" si="196"/>
        <v>0.59800984447591643</v>
      </c>
      <c r="T312" s="9">
        <f t="shared" si="197"/>
        <v>1.1720992951727962</v>
      </c>
      <c r="V312" s="18">
        <f t="shared" si="228"/>
        <v>3.4878528973384025E-2</v>
      </c>
      <c r="W312" s="50">
        <f t="shared" si="228"/>
        <v>0.35761577409010981</v>
      </c>
      <c r="X312">
        <f t="shared" si="198"/>
        <v>0.59800984447591643</v>
      </c>
      <c r="Y312" s="9">
        <f t="shared" si="199"/>
        <v>1.1720992951727962</v>
      </c>
      <c r="Z312" s="19">
        <f t="shared" si="193"/>
        <v>17.145500744376594</v>
      </c>
    </row>
    <row r="313" spans="1:26" x14ac:dyDescent="0.25">
      <c r="A313" s="13" t="str">
        <f>'rockfish release'!A312</f>
        <v>SE</v>
      </c>
      <c r="B313" s="13">
        <f>'rockfish release'!B312</f>
        <v>2014</v>
      </c>
      <c r="C313" s="13" t="str">
        <f>'rockfish release'!C312</f>
        <v>EWYKT</v>
      </c>
      <c r="D313">
        <f>'rockfish release'!D312</f>
        <v>132</v>
      </c>
      <c r="E313">
        <f>'YE release'!E313</f>
        <v>50</v>
      </c>
      <c r="F313" s="13">
        <f>IF([3]species_comp_Region1_forR!$H326&gt;49,[3]species_comp_Region1_forR!$AV326,[3]species_comp_Region1_forR!$AX326)</f>
        <v>0</v>
      </c>
      <c r="G313" s="13">
        <f>IF([3]species_comp_Region1_forR!$H326&gt;49,[3]species_comp_Region1_forR!$AW326,[3]species_comp_Region1_forR!$AY326)</f>
        <v>0</v>
      </c>
      <c r="H313" s="18">
        <f t="shared" si="225"/>
        <v>0</v>
      </c>
      <c r="I313" s="8">
        <f t="shared" si="226"/>
        <v>0</v>
      </c>
      <c r="J313">
        <f t="shared" si="194"/>
        <v>0</v>
      </c>
      <c r="K313" s="9">
        <f t="shared" si="195"/>
        <v>0</v>
      </c>
      <c r="M313" s="2">
        <f>'rockfish release'!O312</f>
        <v>97.335952848722968</v>
      </c>
      <c r="N313">
        <f>'rockfish release'!P312</f>
        <v>24263.558845755815</v>
      </c>
      <c r="O313" s="92">
        <v>2.9035999999999998E-4</v>
      </c>
      <c r="P313" s="92">
        <v>1.1757E-6</v>
      </c>
      <c r="Q313" s="18">
        <f t="shared" si="227"/>
        <v>2.8262467269155198E-2</v>
      </c>
      <c r="R313" s="51">
        <f t="shared" si="229"/>
        <v>1.5342111391542585E-2</v>
      </c>
      <c r="S313">
        <f t="shared" si="196"/>
        <v>0.12386327700954219</v>
      </c>
      <c r="T313" s="9">
        <f t="shared" si="197"/>
        <v>0.2427720229387027</v>
      </c>
      <c r="V313" s="18">
        <f t="shared" si="228"/>
        <v>2.8262467269155198E-2</v>
      </c>
      <c r="W313" s="50">
        <f t="shared" si="228"/>
        <v>1.5342111391542585E-2</v>
      </c>
      <c r="X313">
        <f t="shared" si="198"/>
        <v>0.12386327700954219</v>
      </c>
      <c r="Y313" s="9">
        <f t="shared" si="199"/>
        <v>0.2427720229387027</v>
      </c>
      <c r="Z313" s="19">
        <f t="shared" si="193"/>
        <v>4.3826066503656893</v>
      </c>
    </row>
    <row r="314" spans="1:26" x14ac:dyDescent="0.25">
      <c r="A314" s="13" t="str">
        <f>'rockfish release'!A313</f>
        <v>SE</v>
      </c>
      <c r="B314" s="13">
        <f>'rockfish release'!B313</f>
        <v>2015</v>
      </c>
      <c r="C314" s="13" t="str">
        <f>'rockfish release'!C313</f>
        <v>EWYKT</v>
      </c>
      <c r="D314">
        <f>'rockfish release'!D313</f>
        <v>194</v>
      </c>
      <c r="E314">
        <f>'YE release'!E314</f>
        <v>74</v>
      </c>
      <c r="F314" s="13">
        <f>IF([3]species_comp_Region1_forR!$H327&gt;49,[3]species_comp_Region1_forR!$AV327,[3]species_comp_Region1_forR!$AX327)</f>
        <v>0</v>
      </c>
      <c r="G314" s="13">
        <f>IF([3]species_comp_Region1_forR!$H327&gt;49,[3]species_comp_Region1_forR!$AW327,[3]species_comp_Region1_forR!$AY327)</f>
        <v>0</v>
      </c>
      <c r="H314" s="18">
        <f t="shared" si="225"/>
        <v>0</v>
      </c>
      <c r="I314" s="8">
        <f t="shared" si="226"/>
        <v>0</v>
      </c>
      <c r="J314">
        <f t="shared" si="194"/>
        <v>0</v>
      </c>
      <c r="K314" s="9">
        <f t="shared" si="195"/>
        <v>0</v>
      </c>
      <c r="M314" s="2">
        <f>'rockfish release'!O313</f>
        <v>245.45304437564499</v>
      </c>
      <c r="N314">
        <f>'rockfish release'!P313</f>
        <v>132044.62506099432</v>
      </c>
      <c r="O314" s="13">
        <v>0</v>
      </c>
      <c r="P314" s="13">
        <v>0</v>
      </c>
      <c r="Q314" s="18">
        <f t="shared" si="227"/>
        <v>0</v>
      </c>
      <c r="R314" s="51">
        <f t="shared" ref="R314:R317" si="230">(M314^2)*P314+(O314^2)*N314-(P314*N314)</f>
        <v>0</v>
      </c>
      <c r="S314">
        <f t="shared" si="196"/>
        <v>0</v>
      </c>
      <c r="T314" s="9">
        <f t="shared" si="197"/>
        <v>0</v>
      </c>
      <c r="V314" s="18">
        <f t="shared" si="228"/>
        <v>0</v>
      </c>
      <c r="W314" s="50">
        <f t="shared" si="228"/>
        <v>0</v>
      </c>
      <c r="X314">
        <f t="shared" si="198"/>
        <v>0</v>
      </c>
      <c r="Y314" s="9">
        <f t="shared" si="199"/>
        <v>0</v>
      </c>
      <c r="Z314" s="19" t="e">
        <f t="shared" si="193"/>
        <v>#DIV/0!</v>
      </c>
    </row>
    <row r="315" spans="1:26" x14ac:dyDescent="0.25">
      <c r="A315" s="13" t="str">
        <f>'rockfish release'!A314</f>
        <v>SE</v>
      </c>
      <c r="B315" s="13">
        <f>'rockfish release'!B314</f>
        <v>2016</v>
      </c>
      <c r="C315" s="13" t="str">
        <f>'rockfish release'!C314</f>
        <v>EWYKT</v>
      </c>
      <c r="D315">
        <f>'rockfish release'!D314</f>
        <v>568</v>
      </c>
      <c r="E315">
        <f>'YE release'!E315</f>
        <v>166</v>
      </c>
      <c r="F315" s="13">
        <f>IF([3]species_comp_Region1_forR!$H328&gt;49,[3]species_comp_Region1_forR!$AV328,[3]species_comp_Region1_forR!$AX328)</f>
        <v>0</v>
      </c>
      <c r="G315" s="13">
        <f>IF([3]species_comp_Region1_forR!$H328&gt;49,[3]species_comp_Region1_forR!$AW328,[3]species_comp_Region1_forR!$AY328)</f>
        <v>0</v>
      </c>
      <c r="H315" s="18">
        <f t="shared" si="225"/>
        <v>0</v>
      </c>
      <c r="I315" s="8">
        <f t="shared" si="226"/>
        <v>0</v>
      </c>
      <c r="J315">
        <f t="shared" si="194"/>
        <v>0</v>
      </c>
      <c r="K315" s="9">
        <f t="shared" si="195"/>
        <v>0</v>
      </c>
      <c r="M315" s="2">
        <f>'rockfish release'!O314</f>
        <v>1016.1164483260552</v>
      </c>
      <c r="N315">
        <f>'rockfish release'!P314</f>
        <v>3827485.2374486667</v>
      </c>
      <c r="O315" s="13">
        <v>0</v>
      </c>
      <c r="P315" s="13">
        <v>0</v>
      </c>
      <c r="Q315" s="18">
        <f t="shared" si="227"/>
        <v>0</v>
      </c>
      <c r="R315" s="51">
        <f t="shared" si="230"/>
        <v>0</v>
      </c>
      <c r="S315">
        <f t="shared" si="196"/>
        <v>0</v>
      </c>
      <c r="T315" s="9">
        <f t="shared" si="197"/>
        <v>0</v>
      </c>
      <c r="V315" s="18">
        <f t="shared" si="228"/>
        <v>0</v>
      </c>
      <c r="W315" s="50">
        <f t="shared" si="228"/>
        <v>0</v>
      </c>
      <c r="X315">
        <f t="shared" si="198"/>
        <v>0</v>
      </c>
      <c r="Y315" s="9">
        <f t="shared" si="199"/>
        <v>0</v>
      </c>
      <c r="Z315" s="19" t="e">
        <f t="shared" si="193"/>
        <v>#DIV/0!</v>
      </c>
    </row>
    <row r="316" spans="1:26" x14ac:dyDescent="0.25">
      <c r="A316" s="13" t="str">
        <f>'rockfish release'!A315</f>
        <v>SE</v>
      </c>
      <c r="B316" s="13">
        <f>'rockfish release'!B315</f>
        <v>2017</v>
      </c>
      <c r="C316" s="13" t="str">
        <f>'rockfish release'!C315</f>
        <v>EWYKT</v>
      </c>
      <c r="D316">
        <f>'rockfish release'!D315</f>
        <v>310</v>
      </c>
      <c r="E316">
        <f>'YE release'!E316</f>
        <v>151</v>
      </c>
      <c r="F316" s="13">
        <f>IF([3]species_comp_Region1_forR!$H329&gt;49,[3]species_comp_Region1_forR!$AV329,[3]species_comp_Region1_forR!$AX329)</f>
        <v>1.1583012E-2</v>
      </c>
      <c r="G316" s="13">
        <f>IF([3]species_comp_Region1_forR!$H329&gt;49,[3]species_comp_Region1_forR!$AW329,[3]species_comp_Region1_forR!$AY329)</f>
        <v>4.4400000000000002E-5</v>
      </c>
      <c r="H316" s="18">
        <f t="shared" si="225"/>
        <v>1.7490348120000001</v>
      </c>
      <c r="I316" s="8">
        <f t="shared" si="226"/>
        <v>1.0123644000000001</v>
      </c>
      <c r="J316">
        <f t="shared" si="194"/>
        <v>1.0061632074370439</v>
      </c>
      <c r="K316" s="9">
        <f t="shared" si="195"/>
        <v>1.972079886576606</v>
      </c>
      <c r="M316" s="2">
        <f>'rockfish release'!O315</f>
        <v>111.38528138528142</v>
      </c>
      <c r="N316">
        <f>'rockfish release'!P315</f>
        <v>42121.122626875811</v>
      </c>
      <c r="O316" s="13">
        <v>0</v>
      </c>
      <c r="P316" s="13">
        <v>0</v>
      </c>
      <c r="Q316" s="18">
        <f t="shared" si="227"/>
        <v>0</v>
      </c>
      <c r="R316" s="51">
        <f t="shared" si="230"/>
        <v>0</v>
      </c>
      <c r="S316">
        <f t="shared" si="196"/>
        <v>0</v>
      </c>
      <c r="T316" s="9">
        <f t="shared" si="197"/>
        <v>0</v>
      </c>
      <c r="V316" s="18">
        <f t="shared" si="228"/>
        <v>1.7490348120000001</v>
      </c>
      <c r="W316" s="50">
        <f t="shared" si="228"/>
        <v>1.0123644000000001</v>
      </c>
      <c r="X316">
        <f t="shared" si="198"/>
        <v>1.0061632074370439</v>
      </c>
      <c r="Y316" s="9">
        <f t="shared" si="199"/>
        <v>1.972079886576606</v>
      </c>
      <c r="Z316" s="19">
        <f t="shared" si="193"/>
        <v>0.57526768508770187</v>
      </c>
    </row>
    <row r="317" spans="1:26" x14ac:dyDescent="0.25">
      <c r="A317" s="13" t="str">
        <f>'rockfish release'!A316</f>
        <v>SE</v>
      </c>
      <c r="B317" s="13">
        <f>'rockfish release'!B316</f>
        <v>2018</v>
      </c>
      <c r="C317" s="13" t="str">
        <f>'rockfish release'!C316</f>
        <v>EWYKT</v>
      </c>
      <c r="D317">
        <f>'rockfish release'!D316</f>
        <v>1167</v>
      </c>
      <c r="E317">
        <f>'YE release'!E317</f>
        <v>612</v>
      </c>
      <c r="F317" s="13">
        <f>IF([3]species_comp_Region1_forR!$H330&gt;49,[3]species_comp_Region1_forR!$AV330,[3]species_comp_Region1_forR!$AX330)</f>
        <v>5.0193050000000003E-2</v>
      </c>
      <c r="G317" s="13">
        <f>IF([3]species_comp_Region1_forR!$H330&gt;49,[3]species_comp_Region1_forR!$AW330,[3]species_comp_Region1_forR!$AY330)</f>
        <v>1.8478200000000001E-4</v>
      </c>
      <c r="H317" s="18">
        <f t="shared" si="225"/>
        <v>30.718146600000001</v>
      </c>
      <c r="I317" s="8">
        <f t="shared" si="226"/>
        <v>69.208989408000008</v>
      </c>
      <c r="J317">
        <f t="shared" si="194"/>
        <v>8.3191940359628589</v>
      </c>
      <c r="K317" s="9">
        <f t="shared" si="195"/>
        <v>16.305620310487203</v>
      </c>
      <c r="M317" s="2">
        <f>'rockfish release'!O316</f>
        <v>589.38799192734632</v>
      </c>
      <c r="N317">
        <f>'rockfish release'!P316</f>
        <v>481215.42757237318</v>
      </c>
      <c r="O317" s="13">
        <v>0</v>
      </c>
      <c r="P317" s="13">
        <v>0</v>
      </c>
      <c r="Q317" s="18">
        <f>M317*O317</f>
        <v>0</v>
      </c>
      <c r="R317" s="51">
        <f t="shared" si="230"/>
        <v>0</v>
      </c>
      <c r="S317">
        <f t="shared" si="196"/>
        <v>0</v>
      </c>
      <c r="T317" s="9">
        <f t="shared" si="197"/>
        <v>0</v>
      </c>
      <c r="V317" s="18">
        <f t="shared" si="228"/>
        <v>30.718146600000001</v>
      </c>
      <c r="W317" s="50">
        <f t="shared" si="228"/>
        <v>69.208989408000008</v>
      </c>
      <c r="X317">
        <f t="shared" si="198"/>
        <v>8.3191940359628589</v>
      </c>
      <c r="Y317" s="9">
        <f t="shared" si="199"/>
        <v>16.305620310487203</v>
      </c>
      <c r="Z317" s="19">
        <f t="shared" si="193"/>
        <v>0.27082343685288807</v>
      </c>
    </row>
    <row r="318" spans="1:26" x14ac:dyDescent="0.25">
      <c r="A318" s="13" t="str">
        <f>'rockfish release'!A317</f>
        <v>SE</v>
      </c>
      <c r="B318" s="13">
        <f>'rockfish release'!B317</f>
        <v>2019</v>
      </c>
      <c r="C318" s="13" t="str">
        <f>'rockfish release'!C317</f>
        <v>EWYKT</v>
      </c>
      <c r="D318">
        <f>'rockfish release'!D317</f>
        <v>1608</v>
      </c>
      <c r="E318">
        <f>'YE release'!E318</f>
        <v>797</v>
      </c>
      <c r="F318">
        <v>6.8493150684931503E-3</v>
      </c>
      <c r="G318">
        <v>2.3375951723662074E-5</v>
      </c>
      <c r="H318" s="18">
        <f t="shared" ref="H318" si="231">E318*F318</f>
        <v>5.4589041095890405</v>
      </c>
      <c r="I318" s="8">
        <f t="shared" ref="I318" si="232">(E318^2)*G318</f>
        <v>14.848614918435663</v>
      </c>
      <c r="J318" s="13"/>
      <c r="K318" s="67"/>
      <c r="L318" s="13"/>
      <c r="M318" s="2">
        <f>'rockfish release'!O317</f>
        <v>1721.7065409546258</v>
      </c>
      <c r="N318">
        <f>'rockfish release'!P317</f>
        <v>4522629.7108261948</v>
      </c>
      <c r="O318" s="13">
        <v>4.4150109999999999E-3</v>
      </c>
      <c r="P318" s="13">
        <v>9.7200000000000001E-6</v>
      </c>
      <c r="Q318" s="18">
        <f t="shared" ref="Q318" si="233">M318*O318</f>
        <v>7.6013533170866232</v>
      </c>
      <c r="R318" s="51">
        <f t="shared" ref="R318" si="234">(M318^2)*P318+(O318^2)*N318-(P318*N318)</f>
        <v>73.009331985422506</v>
      </c>
      <c r="S318">
        <f t="shared" ref="S318" si="235">SQRT(R318)</f>
        <v>8.5445498410052299</v>
      </c>
      <c r="T318" s="9">
        <f t="shared" ref="T318" si="236">(1.96*S318)</f>
        <v>16.747317688370249</v>
      </c>
      <c r="V318" s="18">
        <f t="shared" ref="V318" si="237">Q318+H318</f>
        <v>13.060257426675664</v>
      </c>
      <c r="W318" s="50">
        <f t="shared" ref="W318" si="238">R318+I318</f>
        <v>87.857946903858164</v>
      </c>
      <c r="X318">
        <f t="shared" ref="X318" si="239">SQRT(W318)</f>
        <v>9.3732570061776368</v>
      </c>
      <c r="Y318" s="9">
        <f t="shared" ref="Y318" si="240">(1.96*X318)</f>
        <v>18.371583732108167</v>
      </c>
      <c r="Z318" s="19">
        <f t="shared" si="193"/>
        <v>0.71769312808740637</v>
      </c>
    </row>
    <row r="319" spans="1:26" x14ac:dyDescent="0.25">
      <c r="F319" s="13"/>
      <c r="G319" s="13"/>
      <c r="H319" s="62"/>
      <c r="I319" s="53"/>
      <c r="J319" s="13"/>
      <c r="K319" s="67"/>
      <c r="L319" s="13"/>
      <c r="M319" s="68"/>
      <c r="N319" s="13"/>
      <c r="O319" s="13"/>
      <c r="P319" s="13"/>
      <c r="R319" s="50"/>
      <c r="S319"/>
      <c r="T319" s="9"/>
      <c r="W319" s="50"/>
      <c r="Y319" s="9"/>
    </row>
    <row r="320" spans="1:26" x14ac:dyDescent="0.25">
      <c r="F320" s="13"/>
      <c r="G320" s="13"/>
      <c r="H320" s="62"/>
      <c r="I320" s="53"/>
      <c r="J320" s="13"/>
      <c r="K320" s="67"/>
      <c r="L320" s="13"/>
      <c r="M320" s="68"/>
      <c r="N320" s="13"/>
      <c r="O320" s="13"/>
      <c r="P320" s="13"/>
      <c r="R320" s="50"/>
      <c r="S320"/>
      <c r="T320" s="9"/>
      <c r="W320" s="50"/>
      <c r="Y320" s="9"/>
    </row>
    <row r="321" spans="6:25" x14ac:dyDescent="0.25">
      <c r="F321" s="13"/>
      <c r="G321" s="13"/>
      <c r="H321" s="62"/>
      <c r="I321" s="53"/>
      <c r="J321" s="13"/>
      <c r="K321" s="67"/>
      <c r="L321" s="13"/>
      <c r="M321" s="68"/>
      <c r="N321" s="13"/>
      <c r="O321" s="13"/>
      <c r="P321" s="13"/>
      <c r="R321" s="50"/>
      <c r="S321"/>
      <c r="T321" s="9"/>
      <c r="W321" s="50"/>
      <c r="Y321" s="9"/>
    </row>
    <row r="322" spans="6:25" x14ac:dyDescent="0.25">
      <c r="F322" s="13"/>
      <c r="G322" s="13"/>
      <c r="K322" s="9"/>
      <c r="M322" s="2"/>
      <c r="O322" s="13"/>
      <c r="P322" s="13"/>
      <c r="R322" s="50"/>
      <c r="S322"/>
      <c r="T322" s="9"/>
      <c r="W322" s="50"/>
      <c r="Y322" s="9"/>
    </row>
    <row r="323" spans="6:25" x14ac:dyDescent="0.25">
      <c r="F323" s="13"/>
      <c r="G323" s="13"/>
      <c r="K323" s="9"/>
      <c r="M323" s="2"/>
      <c r="O323" s="13"/>
      <c r="P323" s="13"/>
      <c r="R323" s="50"/>
      <c r="S323"/>
      <c r="T323" s="9"/>
      <c r="W323" s="50"/>
      <c r="Y323" s="9"/>
    </row>
    <row r="324" spans="6:25" x14ac:dyDescent="0.25">
      <c r="F324" s="13"/>
      <c r="G324" s="13"/>
      <c r="K324" s="9"/>
      <c r="M324" s="2"/>
      <c r="O324" s="13"/>
      <c r="P324" s="13"/>
      <c r="R324" s="50"/>
      <c r="S324"/>
      <c r="T324" s="9"/>
      <c r="W324" s="50"/>
      <c r="Y324" s="9"/>
    </row>
    <row r="325" spans="6:25" x14ac:dyDescent="0.25">
      <c r="F325" s="13"/>
      <c r="G325" s="13"/>
      <c r="K325" s="9"/>
      <c r="M325" s="2"/>
      <c r="O325" s="13"/>
      <c r="P325" s="13"/>
      <c r="R325" s="50"/>
      <c r="S325"/>
      <c r="T325" s="9"/>
      <c r="W325" s="50"/>
      <c r="Y325" s="9"/>
    </row>
    <row r="326" spans="6:25" x14ac:dyDescent="0.25">
      <c r="F326" s="13"/>
      <c r="G326" s="13"/>
      <c r="K326" s="9"/>
      <c r="M326" s="2"/>
      <c r="O326" s="13"/>
      <c r="P326" s="13"/>
      <c r="R326" s="50"/>
      <c r="S326"/>
      <c r="T326" s="9"/>
      <c r="W326" s="50"/>
      <c r="Y326" s="9"/>
    </row>
    <row r="327" spans="6:25" x14ac:dyDescent="0.25">
      <c r="F327" s="13"/>
      <c r="G327" s="13"/>
      <c r="K327" s="9"/>
      <c r="M327" s="2"/>
      <c r="O327" s="13"/>
      <c r="P327" s="13"/>
      <c r="R327" s="50"/>
      <c r="S327"/>
      <c r="T327" s="9"/>
      <c r="W327" s="50"/>
      <c r="Y327" s="9"/>
    </row>
    <row r="328" spans="6:25" x14ac:dyDescent="0.25">
      <c r="F328" s="13"/>
      <c r="G328" s="13"/>
      <c r="K328" s="9"/>
      <c r="M328" s="2"/>
      <c r="O328" s="13"/>
      <c r="P328" s="13"/>
      <c r="R328" s="50"/>
      <c r="S328"/>
      <c r="T328" s="9"/>
      <c r="W328" s="50"/>
      <c r="Y328" s="9"/>
    </row>
    <row r="329" spans="6:25" x14ac:dyDescent="0.25">
      <c r="F329" s="13"/>
      <c r="G329" s="13"/>
      <c r="K329" s="9"/>
      <c r="M329" s="2"/>
      <c r="O329" s="13"/>
      <c r="P329" s="13"/>
      <c r="R329" s="50"/>
      <c r="S329"/>
      <c r="T329" s="9"/>
      <c r="W329" s="50"/>
      <c r="Y329" s="9"/>
    </row>
    <row r="330" spans="6:25" x14ac:dyDescent="0.25">
      <c r="F330" s="13"/>
      <c r="G330" s="13"/>
      <c r="K330" s="9"/>
      <c r="M330" s="2"/>
      <c r="O330" s="13"/>
      <c r="P330" s="13"/>
      <c r="R330" s="50"/>
      <c r="S330"/>
      <c r="T330" s="9"/>
      <c r="W330" s="50"/>
      <c r="Y330" s="9"/>
    </row>
    <row r="331" spans="6:25" x14ac:dyDescent="0.25">
      <c r="F331" s="13"/>
      <c r="G331" s="13"/>
      <c r="K331" s="9"/>
      <c r="M331" s="2"/>
      <c r="O331" s="13"/>
      <c r="P331" s="13"/>
      <c r="R331" s="50"/>
      <c r="S331"/>
      <c r="T331" s="9"/>
      <c r="W331" s="50"/>
      <c r="Y331" s="9"/>
    </row>
    <row r="332" spans="6:25" x14ac:dyDescent="0.25">
      <c r="F332" s="13"/>
      <c r="G332" s="13"/>
      <c r="K332" s="9"/>
      <c r="M332" s="2"/>
      <c r="O332" s="13"/>
      <c r="P332" s="13"/>
      <c r="R332" s="50"/>
      <c r="S332"/>
      <c r="T332" s="9"/>
      <c r="W332" s="50"/>
      <c r="Y332" s="9"/>
    </row>
  </sheetData>
  <mergeCells count="6">
    <mergeCell ref="V1:Y1"/>
    <mergeCell ref="A1:A2"/>
    <mergeCell ref="B1:B2"/>
    <mergeCell ref="C1:C2"/>
    <mergeCell ref="D1:K1"/>
    <mergeCell ref="M1:R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instructions</vt:lpstr>
      <vt:lpstr>rockfish release</vt:lpstr>
      <vt:lpstr>rf release  figs</vt:lpstr>
      <vt:lpstr>BRF release</vt:lpstr>
      <vt:lpstr>brf release figs</vt:lpstr>
      <vt:lpstr>YE release</vt:lpstr>
      <vt:lpstr>ye release figs</vt:lpstr>
      <vt:lpstr>DSR release</vt:lpstr>
      <vt:lpstr>Slope release</vt:lpstr>
      <vt:lpstr>RF release harv Kodiak</vt:lpstr>
      <vt:lpstr>RF release Central</vt:lpstr>
      <vt:lpstr>RF release SEAK</vt:lpstr>
      <vt:lpstr>logbook v guiSWHS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Howard</dc:creator>
  <cp:lastModifiedBy>Webster, Sarah R (DFG)</cp:lastModifiedBy>
  <dcterms:created xsi:type="dcterms:W3CDTF">2019-11-04T20:52:41Z</dcterms:created>
  <dcterms:modified xsi:type="dcterms:W3CDTF">2021-09-08T00:37:51Z</dcterms:modified>
</cp:coreProperties>
</file>